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"/>
    </mc:Choice>
  </mc:AlternateContent>
  <xr:revisionPtr revIDLastSave="0" documentId="13_ncr:1_{6ECD3419-8861-429B-A824-198060638DC5}" xr6:coauthVersionLast="47" xr6:coauthVersionMax="47" xr10:uidLastSave="{00000000-0000-0000-0000-000000000000}"/>
  <bookViews>
    <workbookView xWindow="-120" yWindow="-120" windowWidth="29040" windowHeight="15720" tabRatio="866" firstSheet="1" activeTab="1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6-1'!$A$1:$L$54</definedName>
    <definedName name="_xlnm.Print_Area" localSheetId="16">'生產管理報表 6-2'!$A$1:$L$54</definedName>
    <definedName name="_xlnm.Print_Area" localSheetId="17">'生產管理報表 6-3'!$A$1:$L$54</definedName>
    <definedName name="_xlnm.Print_Area" localSheetId="18">'生產管理報表 6-4'!$A$1:$L$54</definedName>
    <definedName name="_xlnm.Print_Area" localSheetId="19">'生產管理報表 6-5'!$A$1:$L$54</definedName>
    <definedName name="_xlnm.Print_Area" localSheetId="21">'生產管理報表 7-1 (週)'!$A$1:$M$169</definedName>
    <definedName name="_xlnm.Print_Area" localSheetId="20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6">'生產管理報表 8-5(週報廢)'!$A$1:$Q$58</definedName>
    <definedName name="_xlnm.Print_Area" localSheetId="27">'生產管理報表 8-6(週報廢)'!$A$1:$P$74</definedName>
    <definedName name="_xlnm.Print_Area" localSheetId="28">'生產管理報表 8-7(週超用)'!$A$1:$Q$58</definedName>
    <definedName name="_xlnm.Print_Area" localSheetId="29">'生產管理報表 8-8(週超用) '!$A$1:$P$74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29" l="1"/>
  <c r="M53" i="20"/>
  <c r="K74" i="62" l="1"/>
  <c r="M71" i="62"/>
  <c r="M70" i="62"/>
  <c r="M69" i="62"/>
  <c r="M74" i="62" s="1"/>
  <c r="M65" i="62"/>
  <c r="M64" i="62"/>
  <c r="M63" i="62"/>
  <c r="M62" i="62"/>
  <c r="M61" i="62"/>
  <c r="M66" i="62" s="1"/>
  <c r="K66" i="62" s="1"/>
  <c r="M57" i="62"/>
  <c r="M56" i="62"/>
  <c r="M55" i="62"/>
  <c r="M54" i="62"/>
  <c r="M53" i="62"/>
  <c r="M58" i="62" s="1"/>
  <c r="K58" i="62" s="1"/>
  <c r="M49" i="62"/>
  <c r="M48" i="62"/>
  <c r="M47" i="62"/>
  <c r="M46" i="62"/>
  <c r="M45" i="62"/>
  <c r="K58" i="61"/>
  <c r="K50" i="61"/>
  <c r="K42" i="61"/>
  <c r="M57" i="61"/>
  <c r="M56" i="61"/>
  <c r="M55" i="61"/>
  <c r="M54" i="61"/>
  <c r="M53" i="61"/>
  <c r="M58" i="61" s="1"/>
  <c r="M49" i="61"/>
  <c r="M48" i="61"/>
  <c r="M47" i="61"/>
  <c r="M46" i="61"/>
  <c r="M45" i="61"/>
  <c r="M50" i="61" s="1"/>
  <c r="M41" i="61"/>
  <c r="M40" i="61"/>
  <c r="M39" i="61"/>
  <c r="M38" i="61"/>
  <c r="M42" i="61" s="1"/>
  <c r="M37" i="61"/>
  <c r="K74" i="20"/>
  <c r="M71" i="20"/>
  <c r="M70" i="20"/>
  <c r="M69" i="20"/>
  <c r="M74" i="20" s="1"/>
  <c r="M61" i="20"/>
  <c r="M66" i="20" s="1"/>
  <c r="K66" i="20" s="1"/>
  <c r="M57" i="20"/>
  <c r="M56" i="20"/>
  <c r="M55" i="20"/>
  <c r="M54" i="20"/>
  <c r="M58" i="20"/>
  <c r="K58" i="20" s="1"/>
  <c r="M49" i="20"/>
  <c r="M48" i="20"/>
  <c r="M47" i="20"/>
  <c r="M46" i="20"/>
  <c r="M45" i="20"/>
  <c r="K50" i="19"/>
  <c r="K42" i="19"/>
  <c r="M57" i="19"/>
  <c r="M56" i="19"/>
  <c r="M55" i="19"/>
  <c r="M54" i="19"/>
  <c r="M53" i="19"/>
  <c r="M58" i="19" s="1"/>
  <c r="K58" i="19" s="1"/>
  <c r="M49" i="19"/>
  <c r="M48" i="19"/>
  <c r="M47" i="19"/>
  <c r="M46" i="19"/>
  <c r="M45" i="19"/>
  <c r="M50" i="19" s="1"/>
  <c r="M41" i="19"/>
  <c r="M40" i="19"/>
  <c r="M39" i="19"/>
  <c r="M38" i="19"/>
  <c r="M42" i="19" s="1"/>
  <c r="M37" i="19"/>
  <c r="B36" i="39"/>
  <c r="B35" i="39"/>
  <c r="B34" i="39"/>
  <c r="B33" i="39"/>
  <c r="B32" i="39"/>
  <c r="B31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E7" i="39"/>
  <c r="E6" i="39"/>
  <c r="K11" i="39"/>
  <c r="K10" i="39"/>
  <c r="K9" i="39"/>
  <c r="K8" i="39"/>
  <c r="K6" i="39"/>
  <c r="K7" i="39"/>
  <c r="I11" i="39"/>
  <c r="I10" i="39"/>
  <c r="I9" i="39"/>
  <c r="I8" i="39"/>
  <c r="I7" i="39"/>
  <c r="I6" i="39"/>
  <c r="B7" i="39"/>
  <c r="B6" i="39"/>
  <c r="J41" i="22"/>
  <c r="J40" i="22"/>
  <c r="J39" i="22"/>
  <c r="J38" i="22"/>
  <c r="J37" i="22"/>
  <c r="J36" i="22"/>
  <c r="J35" i="22"/>
  <c r="J34" i="22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7" i="23"/>
  <c r="J36" i="23"/>
  <c r="J35" i="23"/>
  <c r="J34" i="23"/>
  <c r="J49" i="24"/>
  <c r="J48" i="24"/>
  <c r="J47" i="24"/>
  <c r="J46" i="24"/>
  <c r="J45" i="24"/>
  <c r="J34" i="24"/>
  <c r="J36" i="25"/>
  <c r="J35" i="25"/>
  <c r="J34" i="25"/>
  <c r="B34" i="25"/>
  <c r="A34" i="25"/>
  <c r="M50" i="62" l="1"/>
  <c r="K50" i="62" s="1"/>
  <c r="M50" i="20"/>
  <c r="K50" i="20" s="1"/>
  <c r="J54" i="15"/>
  <c r="J53" i="15"/>
  <c r="J52" i="15"/>
  <c r="J51" i="15"/>
  <c r="J50" i="15"/>
  <c r="J49" i="15"/>
  <c r="J48" i="15"/>
  <c r="J47" i="15"/>
  <c r="J46" i="15"/>
  <c r="J45" i="15"/>
  <c r="J38" i="15"/>
  <c r="J37" i="15"/>
  <c r="J36" i="15"/>
  <c r="J34" i="15"/>
  <c r="C1" i="52"/>
  <c r="AV321" i="52"/>
  <c r="AW321" i="52" s="1"/>
  <c r="AQ321" i="52"/>
  <c r="AR321" i="52" s="1"/>
  <c r="AL321" i="52"/>
  <c r="AM321" i="52" s="1"/>
  <c r="AH321" i="52"/>
  <c r="AG321" i="52"/>
  <c r="AB321" i="52"/>
  <c r="AC321" i="52" s="1"/>
  <c r="W321" i="52"/>
  <c r="X321" i="52" s="1"/>
  <c r="R321" i="52"/>
  <c r="S321" i="52" s="1"/>
  <c r="K321" i="52"/>
  <c r="M321" i="52" s="1"/>
  <c r="J321" i="52"/>
  <c r="I321" i="52"/>
  <c r="G321" i="52"/>
  <c r="AW320" i="52"/>
  <c r="AV320" i="52"/>
  <c r="AR320" i="52"/>
  <c r="AQ320" i="52"/>
  <c r="AL320" i="52"/>
  <c r="AM320" i="52" s="1"/>
  <c r="AG320" i="52"/>
  <c r="AH320" i="52" s="1"/>
  <c r="AB320" i="52"/>
  <c r="AC320" i="52" s="1"/>
  <c r="W320" i="52"/>
  <c r="X320" i="52" s="1"/>
  <c r="R320" i="52"/>
  <c r="S320" i="52" s="1"/>
  <c r="K320" i="52"/>
  <c r="M320" i="52" s="1"/>
  <c r="J320" i="52"/>
  <c r="I320" i="52"/>
  <c r="G320" i="52"/>
  <c r="AV319" i="52"/>
  <c r="AW319" i="52" s="1"/>
  <c r="AQ319" i="52"/>
  <c r="AR319" i="52" s="1"/>
  <c r="AL319" i="52"/>
  <c r="AM319" i="52" s="1"/>
  <c r="AG319" i="52"/>
  <c r="AH319" i="52" s="1"/>
  <c r="AC319" i="52"/>
  <c r="AB319" i="52"/>
  <c r="W319" i="52"/>
  <c r="X319" i="52" s="1"/>
  <c r="R319" i="52"/>
  <c r="S319" i="52" s="1"/>
  <c r="K319" i="52"/>
  <c r="M319" i="52" s="1"/>
  <c r="J319" i="52"/>
  <c r="I319" i="52"/>
  <c r="G319" i="52"/>
  <c r="AV318" i="52"/>
  <c r="AW318" i="52" s="1"/>
  <c r="AR318" i="52"/>
  <c r="AQ318" i="52"/>
  <c r="AM318" i="52"/>
  <c r="AL318" i="52"/>
  <c r="AG318" i="52"/>
  <c r="AH318" i="52" s="1"/>
  <c r="AB318" i="52"/>
  <c r="AC318" i="52" s="1"/>
  <c r="W318" i="52"/>
  <c r="X318" i="52" s="1"/>
  <c r="R318" i="52"/>
  <c r="S318" i="52" s="1"/>
  <c r="K318" i="52"/>
  <c r="M318" i="52" s="1"/>
  <c r="J318" i="52"/>
  <c r="I318" i="52"/>
  <c r="G318" i="52"/>
  <c r="AV317" i="52"/>
  <c r="AW317" i="52" s="1"/>
  <c r="AQ317" i="52"/>
  <c r="AR317" i="52" s="1"/>
  <c r="AL317" i="52"/>
  <c r="AM317" i="52" s="1"/>
  <c r="AG317" i="52"/>
  <c r="AH317" i="52" s="1"/>
  <c r="AB317" i="52"/>
  <c r="AC317" i="52" s="1"/>
  <c r="X317" i="52"/>
  <c r="W317" i="52"/>
  <c r="R317" i="52"/>
  <c r="S317" i="52" s="1"/>
  <c r="K317" i="52"/>
  <c r="M317" i="52" s="1"/>
  <c r="J317" i="52"/>
  <c r="I317" i="52"/>
  <c r="G317" i="52"/>
  <c r="AV316" i="52"/>
  <c r="AW316" i="52" s="1"/>
  <c r="AQ316" i="52"/>
  <c r="AR316" i="52" s="1"/>
  <c r="AM316" i="52"/>
  <c r="AL316" i="52"/>
  <c r="AH316" i="52"/>
  <c r="AG316" i="52"/>
  <c r="AB316" i="52"/>
  <c r="AC316" i="52" s="1"/>
  <c r="W316" i="52"/>
  <c r="X316" i="52" s="1"/>
  <c r="R316" i="52"/>
  <c r="S316" i="52" s="1"/>
  <c r="K316" i="52"/>
  <c r="M316" i="52" s="1"/>
  <c r="J316" i="52"/>
  <c r="I316" i="52"/>
  <c r="G316" i="52"/>
  <c r="AV315" i="52"/>
  <c r="AW315" i="52" s="1"/>
  <c r="AQ315" i="52"/>
  <c r="AR315" i="52" s="1"/>
  <c r="AL315" i="52"/>
  <c r="AM315" i="52" s="1"/>
  <c r="AG315" i="52"/>
  <c r="AH315" i="52" s="1"/>
  <c r="AB315" i="52"/>
  <c r="AC315" i="52" s="1"/>
  <c r="W315" i="52"/>
  <c r="X315" i="52" s="1"/>
  <c r="S315" i="52"/>
  <c r="R315" i="52"/>
  <c r="K315" i="52"/>
  <c r="M315" i="52" s="1"/>
  <c r="J315" i="52"/>
  <c r="I315" i="52"/>
  <c r="G315" i="52"/>
  <c r="AV314" i="52"/>
  <c r="AW314" i="52" s="1"/>
  <c r="AQ314" i="52"/>
  <c r="AR314" i="52" s="1"/>
  <c r="AL314" i="52"/>
  <c r="AM314" i="52" s="1"/>
  <c r="AH314" i="52"/>
  <c r="AG314" i="52"/>
  <c r="AC314" i="52"/>
  <c r="AB314" i="52"/>
  <c r="W314" i="52"/>
  <c r="X314" i="52" s="1"/>
  <c r="R314" i="52"/>
  <c r="S314" i="52" s="1"/>
  <c r="J314" i="52"/>
  <c r="I314" i="52"/>
  <c r="G314" i="52"/>
  <c r="AV313" i="52"/>
  <c r="AW313" i="52" s="1"/>
  <c r="AQ313" i="52"/>
  <c r="AR313" i="52" s="1"/>
  <c r="AL313" i="52"/>
  <c r="AM313" i="52" s="1"/>
  <c r="AG313" i="52"/>
  <c r="AH313" i="52" s="1"/>
  <c r="AB313" i="52"/>
  <c r="AC313" i="52" s="1"/>
  <c r="W313" i="52"/>
  <c r="X313" i="52" s="1"/>
  <c r="R313" i="52"/>
  <c r="S313" i="52" s="1"/>
  <c r="J313" i="52"/>
  <c r="I313" i="52"/>
  <c r="G313" i="52"/>
  <c r="AV312" i="52"/>
  <c r="AW312" i="52" s="1"/>
  <c r="AQ312" i="52"/>
  <c r="AR312" i="52" s="1"/>
  <c r="AL312" i="52"/>
  <c r="AM312" i="52" s="1"/>
  <c r="AG312" i="52"/>
  <c r="AH312" i="52" s="1"/>
  <c r="AC312" i="52"/>
  <c r="AB312" i="52"/>
  <c r="X312" i="52"/>
  <c r="W312" i="52"/>
  <c r="R312" i="52"/>
  <c r="S312" i="52" s="1"/>
  <c r="K312" i="52"/>
  <c r="M312" i="52" s="1"/>
  <c r="J312" i="52"/>
  <c r="I312" i="52"/>
  <c r="G312" i="52"/>
  <c r="AV311" i="52"/>
  <c r="AW311" i="52" s="1"/>
  <c r="AQ311" i="52"/>
  <c r="AR311" i="52" s="1"/>
  <c r="AL311" i="52"/>
  <c r="AM311" i="52" s="1"/>
  <c r="AG311" i="52"/>
  <c r="AH311" i="52" s="1"/>
  <c r="AB311" i="52"/>
  <c r="AC311" i="52" s="1"/>
  <c r="W311" i="52"/>
  <c r="X311" i="52" s="1"/>
  <c r="R311" i="52"/>
  <c r="S311" i="52" s="1"/>
  <c r="K311" i="52"/>
  <c r="M311" i="52" s="1"/>
  <c r="J311" i="52"/>
  <c r="I311" i="52"/>
  <c r="G311" i="52"/>
  <c r="AV310" i="52"/>
  <c r="AW310" i="52" s="1"/>
  <c r="AQ310" i="52"/>
  <c r="AR310" i="52" s="1"/>
  <c r="AL310" i="52"/>
  <c r="AM310" i="52" s="1"/>
  <c r="AG310" i="52"/>
  <c r="AH310" i="52" s="1"/>
  <c r="AB310" i="52"/>
  <c r="AC310" i="52" s="1"/>
  <c r="X310" i="52"/>
  <c r="W310" i="52"/>
  <c r="S310" i="52"/>
  <c r="R310" i="52"/>
  <c r="K310" i="52"/>
  <c r="M310" i="52" s="1"/>
  <c r="J310" i="52"/>
  <c r="I310" i="52"/>
  <c r="G310" i="52"/>
  <c r="AV309" i="52"/>
  <c r="AW309" i="52" s="1"/>
  <c r="AQ309" i="52"/>
  <c r="AR309" i="52" s="1"/>
  <c r="AL309" i="52"/>
  <c r="AM309" i="52" s="1"/>
  <c r="AG309" i="52"/>
  <c r="AH309" i="52" s="1"/>
  <c r="AB309" i="52"/>
  <c r="AC309" i="52" s="1"/>
  <c r="W309" i="52"/>
  <c r="X309" i="52" s="1"/>
  <c r="R309" i="52"/>
  <c r="S309" i="52" s="1"/>
  <c r="K309" i="52"/>
  <c r="M309" i="52" s="1"/>
  <c r="J309" i="52"/>
  <c r="I309" i="52"/>
  <c r="G309" i="52"/>
  <c r="AV308" i="52"/>
  <c r="AW308" i="52" s="1"/>
  <c r="AQ308" i="52"/>
  <c r="AR308" i="52" s="1"/>
  <c r="AL308" i="52"/>
  <c r="AM308" i="52" s="1"/>
  <c r="AG308" i="52"/>
  <c r="AH308" i="52" s="1"/>
  <c r="AB308" i="52"/>
  <c r="AC308" i="52" s="1"/>
  <c r="W308" i="52"/>
  <c r="X308" i="52" s="1"/>
  <c r="S308" i="52"/>
  <c r="R308" i="52"/>
  <c r="M308" i="52"/>
  <c r="K308" i="52"/>
  <c r="J308" i="52"/>
  <c r="I308" i="52"/>
  <c r="G308" i="52"/>
  <c r="AX307" i="52"/>
  <c r="AV307" i="52"/>
  <c r="AW307" i="52" s="1"/>
  <c r="AQ307" i="52"/>
  <c r="AS307" i="52" s="1"/>
  <c r="AL307" i="52"/>
  <c r="AN307" i="52" s="1"/>
  <c r="AG307" i="52"/>
  <c r="AI307" i="52" s="1"/>
  <c r="AD307" i="52"/>
  <c r="AC307" i="52"/>
  <c r="AB307" i="52"/>
  <c r="W307" i="52"/>
  <c r="Y307" i="52" s="1"/>
  <c r="R307" i="52"/>
  <c r="T307" i="52" s="1"/>
  <c r="J307" i="52"/>
  <c r="I307" i="52"/>
  <c r="G307" i="52"/>
  <c r="H307" i="52" s="1"/>
  <c r="AV289" i="52"/>
  <c r="AW289" i="52" s="1"/>
  <c r="AQ289" i="52"/>
  <c r="AR289" i="52" s="1"/>
  <c r="AL289" i="52"/>
  <c r="AM289" i="52" s="1"/>
  <c r="AG289" i="52"/>
  <c r="AH289" i="52" s="1"/>
  <c r="AB289" i="52"/>
  <c r="AC289" i="52" s="1"/>
  <c r="W289" i="52"/>
  <c r="X289" i="52" s="1"/>
  <c r="R289" i="52"/>
  <c r="S289" i="52" s="1"/>
  <c r="J289" i="52"/>
  <c r="I289" i="52"/>
  <c r="G289" i="52"/>
  <c r="AV288" i="52"/>
  <c r="AW288" i="52" s="1"/>
  <c r="AQ288" i="52"/>
  <c r="AR288" i="52" s="1"/>
  <c r="AL288" i="52"/>
  <c r="AM288" i="52" s="1"/>
  <c r="AG288" i="52"/>
  <c r="AH288" i="52" s="1"/>
  <c r="AB288" i="52"/>
  <c r="AC288" i="52" s="1"/>
  <c r="W288" i="52"/>
  <c r="K288" i="52" s="1"/>
  <c r="S288" i="52"/>
  <c r="R288" i="52"/>
  <c r="J288" i="52"/>
  <c r="I288" i="52"/>
  <c r="G288" i="52"/>
  <c r="AX287" i="52"/>
  <c r="AV287" i="52"/>
  <c r="AW287" i="52" s="1"/>
  <c r="AQ287" i="52"/>
  <c r="AS287" i="52" s="1"/>
  <c r="AL287" i="52"/>
  <c r="AM287" i="52" s="1"/>
  <c r="AG287" i="52"/>
  <c r="AI287" i="52" s="1"/>
  <c r="AD287" i="52"/>
  <c r="AC287" i="52"/>
  <c r="AB287" i="52"/>
  <c r="W287" i="52"/>
  <c r="Y287" i="52" s="1"/>
  <c r="R287" i="52"/>
  <c r="S287" i="52" s="1"/>
  <c r="J287" i="52"/>
  <c r="I287" i="52"/>
  <c r="G287" i="52"/>
  <c r="H287" i="52" s="1"/>
  <c r="C1" i="51"/>
  <c r="AV321" i="51"/>
  <c r="AW321" i="51" s="1"/>
  <c r="AQ321" i="51"/>
  <c r="AR321" i="51" s="1"/>
  <c r="AL321" i="51"/>
  <c r="AM321" i="51" s="1"/>
  <c r="AG321" i="51"/>
  <c r="AH321" i="51" s="1"/>
  <c r="AB321" i="51"/>
  <c r="AC321" i="51" s="1"/>
  <c r="W321" i="51"/>
  <c r="X321" i="51" s="1"/>
  <c r="R321" i="51"/>
  <c r="S321" i="51" s="1"/>
  <c r="K321" i="51"/>
  <c r="M321" i="51" s="1"/>
  <c r="J321" i="51"/>
  <c r="I321" i="51"/>
  <c r="G321" i="51"/>
  <c r="AW320" i="51"/>
  <c r="AV320" i="51"/>
  <c r="AQ320" i="51"/>
  <c r="AR320" i="51" s="1"/>
  <c r="AL320" i="51"/>
  <c r="AM320" i="51" s="1"/>
  <c r="AG320" i="51"/>
  <c r="AH320" i="51" s="1"/>
  <c r="AB320" i="51"/>
  <c r="AC320" i="51" s="1"/>
  <c r="W320" i="51"/>
  <c r="X320" i="51" s="1"/>
  <c r="R320" i="51"/>
  <c r="S320" i="51" s="1"/>
  <c r="J320" i="51"/>
  <c r="I320" i="51"/>
  <c r="G320" i="51"/>
  <c r="AV319" i="51"/>
  <c r="AW319" i="51" s="1"/>
  <c r="AQ319" i="51"/>
  <c r="AR319" i="51" s="1"/>
  <c r="AL319" i="51"/>
  <c r="AM319" i="51" s="1"/>
  <c r="AG319" i="51"/>
  <c r="AH319" i="51" s="1"/>
  <c r="AB319" i="51"/>
  <c r="AC319" i="51" s="1"/>
  <c r="W319" i="51"/>
  <c r="X319" i="51" s="1"/>
  <c r="R319" i="51"/>
  <c r="S319" i="51" s="1"/>
  <c r="K319" i="51"/>
  <c r="M319" i="51" s="1"/>
  <c r="J319" i="51"/>
  <c r="I319" i="51"/>
  <c r="G319" i="51"/>
  <c r="AV318" i="51"/>
  <c r="AW318" i="51" s="1"/>
  <c r="AR318" i="51"/>
  <c r="AQ318" i="51"/>
  <c r="AL318" i="51"/>
  <c r="AM318" i="51" s="1"/>
  <c r="AG318" i="51"/>
  <c r="AH318" i="51" s="1"/>
  <c r="AB318" i="51"/>
  <c r="AC318" i="51" s="1"/>
  <c r="W318" i="51"/>
  <c r="X318" i="51" s="1"/>
  <c r="R318" i="51"/>
  <c r="S318" i="51" s="1"/>
  <c r="K318" i="51"/>
  <c r="M318" i="51" s="1"/>
  <c r="J318" i="51"/>
  <c r="I318" i="51"/>
  <c r="G318" i="51"/>
  <c r="AW317" i="51"/>
  <c r="AV317" i="51"/>
  <c r="AQ317" i="51"/>
  <c r="AR317" i="51" s="1"/>
  <c r="AL317" i="51"/>
  <c r="AM317" i="51" s="1"/>
  <c r="AG317" i="51"/>
  <c r="AH317" i="51" s="1"/>
  <c r="AB317" i="51"/>
  <c r="AC317" i="51" s="1"/>
  <c r="W317" i="51"/>
  <c r="X317" i="51" s="1"/>
  <c r="R317" i="51"/>
  <c r="S317" i="51" s="1"/>
  <c r="K317" i="51"/>
  <c r="M317" i="51" s="1"/>
  <c r="J317" i="51"/>
  <c r="I317" i="51"/>
  <c r="G317" i="51"/>
  <c r="AV316" i="51"/>
  <c r="AW316" i="51" s="1"/>
  <c r="AQ316" i="51"/>
  <c r="AR316" i="51" s="1"/>
  <c r="AM316" i="51"/>
  <c r="AL316" i="51"/>
  <c r="AG316" i="51"/>
  <c r="AH316" i="51" s="1"/>
  <c r="AB316" i="51"/>
  <c r="AC316" i="51" s="1"/>
  <c r="W316" i="51"/>
  <c r="X316" i="51" s="1"/>
  <c r="R316" i="51"/>
  <c r="S316" i="51" s="1"/>
  <c r="K316" i="51"/>
  <c r="M316" i="51" s="1"/>
  <c r="J316" i="51"/>
  <c r="I316" i="51"/>
  <c r="G316" i="51"/>
  <c r="AV315" i="51"/>
  <c r="AW315" i="51" s="1"/>
  <c r="AQ315" i="51"/>
  <c r="AR315" i="51" s="1"/>
  <c r="AL315" i="51"/>
  <c r="AM315" i="51" s="1"/>
  <c r="AG315" i="51"/>
  <c r="AH315" i="51" s="1"/>
  <c r="AB315" i="51"/>
  <c r="AC315" i="51" s="1"/>
  <c r="W315" i="51"/>
  <c r="X315" i="51" s="1"/>
  <c r="R315" i="51"/>
  <c r="S315" i="51" s="1"/>
  <c r="K315" i="51"/>
  <c r="M315" i="51" s="1"/>
  <c r="J315" i="51"/>
  <c r="I315" i="51"/>
  <c r="G315" i="51"/>
  <c r="AV314" i="51"/>
  <c r="AW314" i="51" s="1"/>
  <c r="AQ314" i="51"/>
  <c r="AR314" i="51" s="1"/>
  <c r="AM314" i="51"/>
  <c r="AL314" i="51"/>
  <c r="AH314" i="51"/>
  <c r="AG314" i="51"/>
  <c r="AB314" i="51"/>
  <c r="AC314" i="51" s="1"/>
  <c r="W314" i="51"/>
  <c r="X314" i="51" s="1"/>
  <c r="R314" i="51"/>
  <c r="S314" i="51" s="1"/>
  <c r="K314" i="51"/>
  <c r="M314" i="51" s="1"/>
  <c r="J314" i="51"/>
  <c r="I314" i="51"/>
  <c r="G314" i="51"/>
  <c r="AV313" i="51"/>
  <c r="AW313" i="51" s="1"/>
  <c r="AR313" i="51"/>
  <c r="AQ313" i="51"/>
  <c r="AL313" i="51"/>
  <c r="AM313" i="51" s="1"/>
  <c r="AG313" i="51"/>
  <c r="AH313" i="51" s="1"/>
  <c r="AB313" i="51"/>
  <c r="AC313" i="51" s="1"/>
  <c r="W313" i="51"/>
  <c r="X313" i="51" s="1"/>
  <c r="R313" i="51"/>
  <c r="S313" i="51" s="1"/>
  <c r="K313" i="51"/>
  <c r="M313" i="51" s="1"/>
  <c r="J313" i="51"/>
  <c r="I313" i="51"/>
  <c r="G313" i="51"/>
  <c r="AV312" i="51"/>
  <c r="AW312" i="51" s="1"/>
  <c r="AR312" i="51"/>
  <c r="AQ312" i="51"/>
  <c r="AL312" i="51"/>
  <c r="AM312" i="51" s="1"/>
  <c r="AG312" i="51"/>
  <c r="AH312" i="51" s="1"/>
  <c r="AC312" i="51"/>
  <c r="AB312" i="51"/>
  <c r="W312" i="51"/>
  <c r="X312" i="51" s="1"/>
  <c r="R312" i="51"/>
  <c r="S312" i="51" s="1"/>
  <c r="K312" i="51"/>
  <c r="M312" i="51" s="1"/>
  <c r="J312" i="51"/>
  <c r="I312" i="51"/>
  <c r="G312" i="51"/>
  <c r="AV311" i="51"/>
  <c r="AW311" i="51" s="1"/>
  <c r="AQ311" i="51"/>
  <c r="AR311" i="51" s="1"/>
  <c r="AL311" i="51"/>
  <c r="AM311" i="51" s="1"/>
  <c r="AG311" i="51"/>
  <c r="AH311" i="51" s="1"/>
  <c r="AC311" i="51"/>
  <c r="AB311" i="51"/>
  <c r="W311" i="51"/>
  <c r="X311" i="51" s="1"/>
  <c r="R311" i="51"/>
  <c r="S311" i="51" s="1"/>
  <c r="K311" i="51"/>
  <c r="M311" i="51" s="1"/>
  <c r="J311" i="51"/>
  <c r="I311" i="51"/>
  <c r="G311" i="51"/>
  <c r="AV310" i="51"/>
  <c r="AW310" i="51" s="1"/>
  <c r="AQ310" i="51"/>
  <c r="AR310" i="51" s="1"/>
  <c r="AL310" i="51"/>
  <c r="AM310" i="51" s="1"/>
  <c r="AG310" i="51"/>
  <c r="AH310" i="51" s="1"/>
  <c r="AC310" i="51"/>
  <c r="AB310" i="51"/>
  <c r="X310" i="51"/>
  <c r="W310" i="51"/>
  <c r="R310" i="51"/>
  <c r="S310" i="51" s="1"/>
  <c r="K310" i="51"/>
  <c r="M310" i="51" s="1"/>
  <c r="J310" i="51"/>
  <c r="I310" i="51"/>
  <c r="G310" i="51"/>
  <c r="AV309" i="51"/>
  <c r="AW309" i="51" s="1"/>
  <c r="AQ309" i="51"/>
  <c r="AR309" i="51" s="1"/>
  <c r="AL309" i="51"/>
  <c r="AM309" i="51" s="1"/>
  <c r="AH309" i="51"/>
  <c r="AG309" i="51"/>
  <c r="AB309" i="51"/>
  <c r="AC309" i="51" s="1"/>
  <c r="W309" i="51"/>
  <c r="X309" i="51" s="1"/>
  <c r="R309" i="51"/>
  <c r="S309" i="51" s="1"/>
  <c r="K309" i="51"/>
  <c r="M309" i="51" s="1"/>
  <c r="J309" i="51"/>
  <c r="I309" i="51"/>
  <c r="G309" i="51"/>
  <c r="AV308" i="51"/>
  <c r="AW308" i="51" s="1"/>
  <c r="AQ308" i="51"/>
  <c r="AR308" i="51" s="1"/>
  <c r="AL308" i="51"/>
  <c r="AM308" i="51" s="1"/>
  <c r="AH308" i="51"/>
  <c r="AG308" i="51"/>
  <c r="AB308" i="51"/>
  <c r="AC308" i="51" s="1"/>
  <c r="W308" i="51"/>
  <c r="X308" i="51" s="1"/>
  <c r="S308" i="51"/>
  <c r="R308" i="51"/>
  <c r="K308" i="51"/>
  <c r="M308" i="51" s="1"/>
  <c r="J308" i="51"/>
  <c r="I308" i="51"/>
  <c r="G308" i="51"/>
  <c r="AV307" i="51"/>
  <c r="AX307" i="51" s="1"/>
  <c r="AQ307" i="51"/>
  <c r="AS307" i="51" s="1"/>
  <c r="AM307" i="51"/>
  <c r="AL307" i="51"/>
  <c r="AN307" i="51" s="1"/>
  <c r="AI307" i="51"/>
  <c r="AH307" i="51"/>
  <c r="AG307" i="51"/>
  <c r="AD307" i="51"/>
  <c r="AC307" i="51"/>
  <c r="AB307" i="51"/>
  <c r="W307" i="51"/>
  <c r="Y307" i="51" s="1"/>
  <c r="R307" i="51"/>
  <c r="T307" i="51" s="1"/>
  <c r="K307" i="51"/>
  <c r="M307" i="51" s="1"/>
  <c r="J307" i="51"/>
  <c r="I307" i="51"/>
  <c r="G307" i="51"/>
  <c r="H307" i="51" s="1"/>
  <c r="AV291" i="51"/>
  <c r="AW291" i="51" s="1"/>
  <c r="AQ291" i="51"/>
  <c r="AR291" i="51" s="1"/>
  <c r="AM291" i="51"/>
  <c r="AL291" i="51"/>
  <c r="AG291" i="51"/>
  <c r="AH291" i="51" s="1"/>
  <c r="AB291" i="51"/>
  <c r="AC291" i="51" s="1"/>
  <c r="W291" i="51"/>
  <c r="K291" i="51" s="1"/>
  <c r="R291" i="51"/>
  <c r="J291" i="51"/>
  <c r="I291" i="51"/>
  <c r="G291" i="51"/>
  <c r="AV290" i="51"/>
  <c r="AW290" i="51" s="1"/>
  <c r="AQ290" i="51"/>
  <c r="AR290" i="51" s="1"/>
  <c r="AL290" i="51"/>
  <c r="AG290" i="51"/>
  <c r="AH290" i="51" s="1"/>
  <c r="AC290" i="51"/>
  <c r="AB290" i="51"/>
  <c r="W290" i="51"/>
  <c r="K290" i="51" s="1"/>
  <c r="R290" i="51"/>
  <c r="J290" i="51"/>
  <c r="I290" i="51"/>
  <c r="G290" i="51"/>
  <c r="AV289" i="51"/>
  <c r="AW289" i="51" s="1"/>
  <c r="AQ289" i="51"/>
  <c r="AR289" i="51" s="1"/>
  <c r="AL289" i="51"/>
  <c r="AG289" i="51"/>
  <c r="AB289" i="51"/>
  <c r="AC289" i="51" s="1"/>
  <c r="W289" i="51"/>
  <c r="X289" i="51" s="1"/>
  <c r="R289" i="51"/>
  <c r="K289" i="51" s="1"/>
  <c r="J289" i="51"/>
  <c r="I289" i="51"/>
  <c r="G289" i="51"/>
  <c r="AV288" i="51"/>
  <c r="AW288" i="51" s="1"/>
  <c r="AQ288" i="51"/>
  <c r="AR288" i="51" s="1"/>
  <c r="AL288" i="51"/>
  <c r="AG288" i="51"/>
  <c r="AB288" i="51"/>
  <c r="AC288" i="51" s="1"/>
  <c r="W288" i="51"/>
  <c r="X288" i="51" s="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D287" i="51"/>
  <c r="AB287" i="51"/>
  <c r="W287" i="51"/>
  <c r="R287" i="51"/>
  <c r="J287" i="51"/>
  <c r="I287" i="51"/>
  <c r="G287" i="51"/>
  <c r="H287" i="51" s="1"/>
  <c r="C1" i="50"/>
  <c r="AV321" i="50"/>
  <c r="AW321" i="50" s="1"/>
  <c r="AQ321" i="50"/>
  <c r="AR321" i="50" s="1"/>
  <c r="AL321" i="50"/>
  <c r="AM321" i="50" s="1"/>
  <c r="AH321" i="50"/>
  <c r="AG321" i="50"/>
  <c r="AB321" i="50"/>
  <c r="AC321" i="50" s="1"/>
  <c r="W321" i="50"/>
  <c r="X321" i="50" s="1"/>
  <c r="R321" i="50"/>
  <c r="S321" i="50" s="1"/>
  <c r="K321" i="50"/>
  <c r="M321" i="50" s="1"/>
  <c r="J321" i="50"/>
  <c r="I321" i="50"/>
  <c r="G321" i="50"/>
  <c r="AW320" i="50"/>
  <c r="AV320" i="50"/>
  <c r="AQ320" i="50"/>
  <c r="AR320" i="50" s="1"/>
  <c r="AL320" i="50"/>
  <c r="AM320" i="50" s="1"/>
  <c r="AG320" i="50"/>
  <c r="AH320" i="50" s="1"/>
  <c r="AC320" i="50"/>
  <c r="AB320" i="50"/>
  <c r="W320" i="50"/>
  <c r="X320" i="50" s="1"/>
  <c r="R320" i="50"/>
  <c r="S320" i="50" s="1"/>
  <c r="K320" i="50"/>
  <c r="M320" i="50" s="1"/>
  <c r="J320" i="50"/>
  <c r="I320" i="50"/>
  <c r="G320" i="50"/>
  <c r="AV319" i="50"/>
  <c r="AW319" i="50" s="1"/>
  <c r="AQ319" i="50"/>
  <c r="AR319" i="50" s="1"/>
  <c r="AL319" i="50"/>
  <c r="AM319" i="50" s="1"/>
  <c r="AG319" i="50"/>
  <c r="AH319" i="50" s="1"/>
  <c r="AB319" i="50"/>
  <c r="AC319" i="50" s="1"/>
  <c r="W319" i="50"/>
  <c r="X319" i="50" s="1"/>
  <c r="R319" i="50"/>
  <c r="S319" i="50" s="1"/>
  <c r="K319" i="50"/>
  <c r="M319" i="50" s="1"/>
  <c r="J319" i="50"/>
  <c r="I319" i="50"/>
  <c r="G319" i="50"/>
  <c r="AV318" i="50"/>
  <c r="AW318" i="50" s="1"/>
  <c r="AR318" i="50"/>
  <c r="AQ318" i="50"/>
  <c r="AL318" i="50"/>
  <c r="AM318" i="50" s="1"/>
  <c r="AG318" i="50"/>
  <c r="AH318" i="50" s="1"/>
  <c r="AB318" i="50"/>
  <c r="AC318" i="50" s="1"/>
  <c r="X318" i="50"/>
  <c r="W318" i="50"/>
  <c r="R318" i="50"/>
  <c r="S318" i="50" s="1"/>
  <c r="K318" i="50"/>
  <c r="M318" i="50" s="1"/>
  <c r="J318" i="50"/>
  <c r="I318" i="50"/>
  <c r="G318" i="50"/>
  <c r="AV317" i="50"/>
  <c r="AW317" i="50" s="1"/>
  <c r="AQ317" i="50"/>
  <c r="AR317" i="50" s="1"/>
  <c r="AL317" i="50"/>
  <c r="AM317" i="50" s="1"/>
  <c r="AG317" i="50"/>
  <c r="AH317" i="50" s="1"/>
  <c r="AB317" i="50"/>
  <c r="AC317" i="50" s="1"/>
  <c r="W317" i="50"/>
  <c r="X317" i="50" s="1"/>
  <c r="R317" i="50"/>
  <c r="S317" i="50" s="1"/>
  <c r="K317" i="50"/>
  <c r="M317" i="50" s="1"/>
  <c r="J317" i="50"/>
  <c r="I317" i="50"/>
  <c r="G317" i="50"/>
  <c r="AV316" i="50"/>
  <c r="AW316" i="50" s="1"/>
  <c r="AQ316" i="50"/>
  <c r="AR316" i="50" s="1"/>
  <c r="AM316" i="50"/>
  <c r="AL316" i="50"/>
  <c r="AG316" i="50"/>
  <c r="AH316" i="50" s="1"/>
  <c r="AB316" i="50"/>
  <c r="AC316" i="50" s="1"/>
  <c r="W316" i="50"/>
  <c r="X316" i="50" s="1"/>
  <c r="S316" i="50"/>
  <c r="R316" i="50"/>
  <c r="K316" i="50"/>
  <c r="M316" i="50" s="1"/>
  <c r="J316" i="50"/>
  <c r="I316" i="50"/>
  <c r="G316" i="50"/>
  <c r="AV315" i="50"/>
  <c r="AW315" i="50" s="1"/>
  <c r="AQ315" i="50"/>
  <c r="AR315" i="50" s="1"/>
  <c r="AL315" i="50"/>
  <c r="AM315" i="50" s="1"/>
  <c r="AG315" i="50"/>
  <c r="AH315" i="50" s="1"/>
  <c r="AB315" i="50"/>
  <c r="AC315" i="50" s="1"/>
  <c r="W315" i="50"/>
  <c r="X315" i="50" s="1"/>
  <c r="R315" i="50"/>
  <c r="S315" i="50" s="1"/>
  <c r="K315" i="50"/>
  <c r="M315" i="50" s="1"/>
  <c r="J315" i="50"/>
  <c r="I315" i="50"/>
  <c r="G315" i="50"/>
  <c r="AV314" i="50"/>
  <c r="AW314" i="50" s="1"/>
  <c r="AQ314" i="50"/>
  <c r="AR314" i="50" s="1"/>
  <c r="AL314" i="50"/>
  <c r="AM314" i="50" s="1"/>
  <c r="AH314" i="50"/>
  <c r="AG314" i="50"/>
  <c r="AB314" i="50"/>
  <c r="AC314" i="50" s="1"/>
  <c r="W314" i="50"/>
  <c r="X314" i="50" s="1"/>
  <c r="R314" i="50"/>
  <c r="S314" i="50" s="1"/>
  <c r="J314" i="50"/>
  <c r="I314" i="50"/>
  <c r="G314" i="50"/>
  <c r="AV313" i="50"/>
  <c r="AW313" i="50" s="1"/>
  <c r="AQ313" i="50"/>
  <c r="AR313" i="50" s="1"/>
  <c r="AL313" i="50"/>
  <c r="AM313" i="50" s="1"/>
  <c r="AG313" i="50"/>
  <c r="AH313" i="50" s="1"/>
  <c r="AB313" i="50"/>
  <c r="AC313" i="50" s="1"/>
  <c r="W313" i="50"/>
  <c r="X313" i="50" s="1"/>
  <c r="R313" i="50"/>
  <c r="S313" i="50" s="1"/>
  <c r="K313" i="50"/>
  <c r="M313" i="50" s="1"/>
  <c r="J313" i="50"/>
  <c r="I313" i="50"/>
  <c r="G313" i="50"/>
  <c r="AV312" i="50"/>
  <c r="AW312" i="50" s="1"/>
  <c r="AQ312" i="50"/>
  <c r="AR312" i="50" s="1"/>
  <c r="AL312" i="50"/>
  <c r="AM312" i="50" s="1"/>
  <c r="AG312" i="50"/>
  <c r="AH312" i="50" s="1"/>
  <c r="AC312" i="50"/>
  <c r="AB312" i="50"/>
  <c r="W312" i="50"/>
  <c r="X312" i="50" s="1"/>
  <c r="R312" i="50"/>
  <c r="S312" i="50" s="1"/>
  <c r="K312" i="50"/>
  <c r="M312" i="50" s="1"/>
  <c r="J312" i="50"/>
  <c r="I312" i="50"/>
  <c r="G312" i="50"/>
  <c r="AV311" i="50"/>
  <c r="AW311" i="50" s="1"/>
  <c r="AQ311" i="50"/>
  <c r="AR311" i="50" s="1"/>
  <c r="AL311" i="50"/>
  <c r="AM311" i="50" s="1"/>
  <c r="AG311" i="50"/>
  <c r="AH311" i="50" s="1"/>
  <c r="AB311" i="50"/>
  <c r="AC311" i="50" s="1"/>
  <c r="W311" i="50"/>
  <c r="X311" i="50" s="1"/>
  <c r="R311" i="50"/>
  <c r="S311" i="50" s="1"/>
  <c r="K311" i="50"/>
  <c r="M311" i="50" s="1"/>
  <c r="J311" i="50"/>
  <c r="I311" i="50"/>
  <c r="G311" i="50"/>
  <c r="AV310" i="50"/>
  <c r="AW310" i="50" s="1"/>
  <c r="AQ310" i="50"/>
  <c r="AR310" i="50" s="1"/>
  <c r="AL310" i="50"/>
  <c r="AM310" i="50" s="1"/>
  <c r="AG310" i="50"/>
  <c r="AH310" i="50" s="1"/>
  <c r="AB310" i="50"/>
  <c r="AC310" i="50" s="1"/>
  <c r="X310" i="50"/>
  <c r="W310" i="50"/>
  <c r="R310" i="50"/>
  <c r="S310" i="50" s="1"/>
  <c r="K310" i="50"/>
  <c r="M310" i="50" s="1"/>
  <c r="J310" i="50"/>
  <c r="I310" i="50"/>
  <c r="G310" i="50"/>
  <c r="AV309" i="50"/>
  <c r="AW309" i="50" s="1"/>
  <c r="AQ309" i="50"/>
  <c r="AR309" i="50" s="1"/>
  <c r="AL309" i="50"/>
  <c r="AM309" i="50" s="1"/>
  <c r="AG309" i="50"/>
  <c r="AH309" i="50" s="1"/>
  <c r="AB309" i="50"/>
  <c r="AC309" i="50" s="1"/>
  <c r="W309" i="50"/>
  <c r="X309" i="50" s="1"/>
  <c r="R309" i="50"/>
  <c r="S309" i="50" s="1"/>
  <c r="K309" i="50"/>
  <c r="M309" i="50" s="1"/>
  <c r="J309" i="50"/>
  <c r="I309" i="50"/>
  <c r="G309" i="50"/>
  <c r="AW308" i="50"/>
  <c r="AV308" i="50"/>
  <c r="AQ308" i="50"/>
  <c r="AR308" i="50" s="1"/>
  <c r="AL308" i="50"/>
  <c r="AM308" i="50" s="1"/>
  <c r="AG308" i="50"/>
  <c r="AH308" i="50" s="1"/>
  <c r="AB308" i="50"/>
  <c r="AC308" i="50" s="1"/>
  <c r="W308" i="50"/>
  <c r="X308" i="50" s="1"/>
  <c r="S308" i="50"/>
  <c r="R308" i="50"/>
  <c r="K308" i="50"/>
  <c r="M308" i="50" s="1"/>
  <c r="J308" i="50"/>
  <c r="I308" i="50"/>
  <c r="G308" i="50"/>
  <c r="AX307" i="50"/>
  <c r="AW307" i="50"/>
  <c r="AV307" i="50"/>
  <c r="AQ307" i="50"/>
  <c r="AS307" i="50" s="1"/>
  <c r="AL307" i="50"/>
  <c r="AN307" i="50" s="1"/>
  <c r="AG307" i="50"/>
  <c r="AH307" i="50" s="1"/>
  <c r="AD307" i="50"/>
  <c r="AC307" i="50"/>
  <c r="AB307" i="50"/>
  <c r="W307" i="50"/>
  <c r="X307" i="50" s="1"/>
  <c r="R307" i="50"/>
  <c r="T307" i="50" s="1"/>
  <c r="K307" i="50"/>
  <c r="M307" i="50" s="1"/>
  <c r="J307" i="50"/>
  <c r="I307" i="50"/>
  <c r="G307" i="50"/>
  <c r="H307" i="50" s="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C1" i="49"/>
  <c r="AV321" i="49"/>
  <c r="AW321" i="49" s="1"/>
  <c r="AQ321" i="49"/>
  <c r="AR321" i="49" s="1"/>
  <c r="AL321" i="49"/>
  <c r="AM321" i="49" s="1"/>
  <c r="AG321" i="49"/>
  <c r="AH321" i="49" s="1"/>
  <c r="AB321" i="49"/>
  <c r="AC321" i="49" s="1"/>
  <c r="W321" i="49"/>
  <c r="X321" i="49" s="1"/>
  <c r="R321" i="49"/>
  <c r="S321" i="49" s="1"/>
  <c r="K321" i="49"/>
  <c r="M321" i="49" s="1"/>
  <c r="J321" i="49"/>
  <c r="I321" i="49"/>
  <c r="G321" i="49"/>
  <c r="AW320" i="49"/>
  <c r="AV320" i="49"/>
  <c r="AQ320" i="49"/>
  <c r="AR320" i="49" s="1"/>
  <c r="AL320" i="49"/>
  <c r="AM320" i="49" s="1"/>
  <c r="AH320" i="49"/>
  <c r="AG320" i="49"/>
  <c r="AB320" i="49"/>
  <c r="AC320" i="49" s="1"/>
  <c r="X320" i="49"/>
  <c r="W320" i="49"/>
  <c r="R320" i="49"/>
  <c r="S320" i="49" s="1"/>
  <c r="K320" i="49"/>
  <c r="M320" i="49" s="1"/>
  <c r="J320" i="49"/>
  <c r="I320" i="49"/>
  <c r="G320" i="49"/>
  <c r="AV319" i="49"/>
  <c r="AW319" i="49" s="1"/>
  <c r="AQ319" i="49"/>
  <c r="AR319" i="49" s="1"/>
  <c r="AL319" i="49"/>
  <c r="AM319" i="49" s="1"/>
  <c r="AG319" i="49"/>
  <c r="AH319" i="49" s="1"/>
  <c r="AB319" i="49"/>
  <c r="AC319" i="49" s="1"/>
  <c r="W319" i="49"/>
  <c r="X319" i="49" s="1"/>
  <c r="R319" i="49"/>
  <c r="S319" i="49" s="1"/>
  <c r="K319" i="49"/>
  <c r="M319" i="49" s="1"/>
  <c r="J319" i="49"/>
  <c r="I319" i="49"/>
  <c r="G319" i="49"/>
  <c r="AV318" i="49"/>
  <c r="AW318" i="49" s="1"/>
  <c r="AR318" i="49"/>
  <c r="AQ318" i="49"/>
  <c r="AL318" i="49"/>
  <c r="AM318" i="49" s="1"/>
  <c r="AG318" i="49"/>
  <c r="AH318" i="49" s="1"/>
  <c r="AC318" i="49"/>
  <c r="AB318" i="49"/>
  <c r="W318" i="49"/>
  <c r="X318" i="49" s="1"/>
  <c r="S318" i="49"/>
  <c r="R318" i="49"/>
  <c r="K318" i="49"/>
  <c r="M318" i="49" s="1"/>
  <c r="J318" i="49"/>
  <c r="I318" i="49"/>
  <c r="G318" i="49"/>
  <c r="AV317" i="49"/>
  <c r="AW317" i="49" s="1"/>
  <c r="AQ317" i="49"/>
  <c r="AR317" i="49" s="1"/>
  <c r="AL317" i="49"/>
  <c r="AM317" i="49" s="1"/>
  <c r="AG317" i="49"/>
  <c r="AH317" i="49" s="1"/>
  <c r="AB317" i="49"/>
  <c r="AC317" i="49" s="1"/>
  <c r="W317" i="49"/>
  <c r="X317" i="49" s="1"/>
  <c r="R317" i="49"/>
  <c r="S317" i="49" s="1"/>
  <c r="J317" i="49"/>
  <c r="I317" i="49"/>
  <c r="G317" i="49"/>
  <c r="AV316" i="49"/>
  <c r="AW316" i="49" s="1"/>
  <c r="AQ316" i="49"/>
  <c r="AR316" i="49" s="1"/>
  <c r="AM316" i="49"/>
  <c r="AL316" i="49"/>
  <c r="AG316" i="49"/>
  <c r="AH316" i="49" s="1"/>
  <c r="AB316" i="49"/>
  <c r="AC316" i="49" s="1"/>
  <c r="X316" i="49"/>
  <c r="W316" i="49"/>
  <c r="R316" i="49"/>
  <c r="S316" i="49" s="1"/>
  <c r="J316" i="49"/>
  <c r="I316" i="49"/>
  <c r="G316" i="49"/>
  <c r="AV315" i="49"/>
  <c r="AW315" i="49" s="1"/>
  <c r="AQ315" i="49"/>
  <c r="AR315" i="49" s="1"/>
  <c r="AL315" i="49"/>
  <c r="AM315" i="49" s="1"/>
  <c r="AG315" i="49"/>
  <c r="AH315" i="49" s="1"/>
  <c r="AB315" i="49"/>
  <c r="AC315" i="49" s="1"/>
  <c r="W315" i="49"/>
  <c r="X315" i="49" s="1"/>
  <c r="R315" i="49"/>
  <c r="S315" i="49" s="1"/>
  <c r="K315" i="49"/>
  <c r="M315" i="49" s="1"/>
  <c r="J315" i="49"/>
  <c r="I315" i="49"/>
  <c r="G315" i="49"/>
  <c r="AV314" i="49"/>
  <c r="AW314" i="49" s="1"/>
  <c r="AQ314" i="49"/>
  <c r="AR314" i="49" s="1"/>
  <c r="AL314" i="49"/>
  <c r="AM314" i="49" s="1"/>
  <c r="AH314" i="49"/>
  <c r="AG314" i="49"/>
  <c r="AB314" i="49"/>
  <c r="AC314" i="49" s="1"/>
  <c r="W314" i="49"/>
  <c r="X314" i="49" s="1"/>
  <c r="S314" i="49"/>
  <c r="R314" i="49"/>
  <c r="K314" i="49"/>
  <c r="M314" i="49" s="1"/>
  <c r="J314" i="49"/>
  <c r="I314" i="49"/>
  <c r="G314" i="49"/>
  <c r="AV313" i="49"/>
  <c r="AW313" i="49" s="1"/>
  <c r="AQ313" i="49"/>
  <c r="AR313" i="49" s="1"/>
  <c r="AL313" i="49"/>
  <c r="AM313" i="49" s="1"/>
  <c r="AG313" i="49"/>
  <c r="AH313" i="49" s="1"/>
  <c r="AB313" i="49"/>
  <c r="AC313" i="49" s="1"/>
  <c r="W313" i="49"/>
  <c r="X313" i="49" s="1"/>
  <c r="R313" i="49"/>
  <c r="S313" i="49" s="1"/>
  <c r="J313" i="49"/>
  <c r="I313" i="49"/>
  <c r="G313" i="49"/>
  <c r="AV312" i="49"/>
  <c r="AW312" i="49" s="1"/>
  <c r="AQ312" i="49"/>
  <c r="AR312" i="49" s="1"/>
  <c r="AL312" i="49"/>
  <c r="AM312" i="49" s="1"/>
  <c r="AG312" i="49"/>
  <c r="AH312" i="49" s="1"/>
  <c r="AC312" i="49"/>
  <c r="AB312" i="49"/>
  <c r="W312" i="49"/>
  <c r="X312" i="49" s="1"/>
  <c r="R312" i="49"/>
  <c r="S312" i="49" s="1"/>
  <c r="J312" i="49"/>
  <c r="I312" i="49"/>
  <c r="G312" i="49"/>
  <c r="AV311" i="49"/>
  <c r="AW311" i="49" s="1"/>
  <c r="AQ311" i="49"/>
  <c r="AR311" i="49" s="1"/>
  <c r="AL311" i="49"/>
  <c r="AM311" i="49" s="1"/>
  <c r="AG311" i="49"/>
  <c r="AH311" i="49" s="1"/>
  <c r="AB311" i="49"/>
  <c r="AC311" i="49" s="1"/>
  <c r="W311" i="49"/>
  <c r="X311" i="49" s="1"/>
  <c r="R311" i="49"/>
  <c r="S311" i="49" s="1"/>
  <c r="K311" i="49"/>
  <c r="M311" i="49" s="1"/>
  <c r="J311" i="49"/>
  <c r="I311" i="49"/>
  <c r="G311" i="49"/>
  <c r="AW310" i="49"/>
  <c r="AV310" i="49"/>
  <c r="AQ310" i="49"/>
  <c r="AR310" i="49" s="1"/>
  <c r="AL310" i="49"/>
  <c r="AM310" i="49" s="1"/>
  <c r="AG310" i="49"/>
  <c r="AH310" i="49" s="1"/>
  <c r="AB310" i="49"/>
  <c r="AC310" i="49" s="1"/>
  <c r="X310" i="49"/>
  <c r="W310" i="49"/>
  <c r="R310" i="49"/>
  <c r="S310" i="49" s="1"/>
  <c r="K310" i="49"/>
  <c r="M310" i="49" s="1"/>
  <c r="J310" i="49"/>
  <c r="I310" i="49"/>
  <c r="G310" i="49"/>
  <c r="AV309" i="49"/>
  <c r="AW309" i="49" s="1"/>
  <c r="AQ309" i="49"/>
  <c r="AR309" i="49" s="1"/>
  <c r="AL309" i="49"/>
  <c r="AM309" i="49" s="1"/>
  <c r="AG309" i="49"/>
  <c r="AH309" i="49" s="1"/>
  <c r="AB309" i="49"/>
  <c r="AC309" i="49" s="1"/>
  <c r="W309" i="49"/>
  <c r="X309" i="49" s="1"/>
  <c r="R309" i="49"/>
  <c r="S309" i="49" s="1"/>
  <c r="K309" i="49"/>
  <c r="M309" i="49" s="1"/>
  <c r="J309" i="49"/>
  <c r="I309" i="49"/>
  <c r="G309" i="49"/>
  <c r="AV308" i="49"/>
  <c r="AW308" i="49" s="1"/>
  <c r="AR308" i="49"/>
  <c r="AQ308" i="49"/>
  <c r="AL308" i="49"/>
  <c r="AM308" i="49" s="1"/>
  <c r="AG308" i="49"/>
  <c r="AH308" i="49" s="1"/>
  <c r="AB308" i="49"/>
  <c r="AC308" i="49" s="1"/>
  <c r="W308" i="49"/>
  <c r="X308" i="49" s="1"/>
  <c r="S308" i="49"/>
  <c r="R308" i="49"/>
  <c r="K308" i="49"/>
  <c r="M308" i="49" s="1"/>
  <c r="J308" i="49"/>
  <c r="I308" i="49"/>
  <c r="G308" i="49"/>
  <c r="AV307" i="49"/>
  <c r="AX307" i="49" s="1"/>
  <c r="AS307" i="49"/>
  <c r="AQ307" i="49"/>
  <c r="AR307" i="49" s="1"/>
  <c r="AL307" i="49"/>
  <c r="AM307" i="49" s="1"/>
  <c r="AG307" i="49"/>
  <c r="AI307" i="49" s="1"/>
  <c r="AD307" i="49"/>
  <c r="AC307" i="49"/>
  <c r="AB307" i="49"/>
  <c r="W307" i="49"/>
  <c r="X307" i="49" s="1"/>
  <c r="T307" i="49"/>
  <c r="S307" i="49"/>
  <c r="R307" i="49"/>
  <c r="K307" i="49"/>
  <c r="M307" i="49" s="1"/>
  <c r="J307" i="49"/>
  <c r="I307" i="49"/>
  <c r="G307" i="49"/>
  <c r="H307" i="49" s="1"/>
  <c r="AV295" i="49"/>
  <c r="AW295" i="49" s="1"/>
  <c r="AQ295" i="49"/>
  <c r="AR295" i="49" s="1"/>
  <c r="AL295" i="49"/>
  <c r="AM295" i="49" s="1"/>
  <c r="AG295" i="49"/>
  <c r="AH295" i="49" s="1"/>
  <c r="AB295" i="49"/>
  <c r="AC295" i="49" s="1"/>
  <c r="W295" i="49"/>
  <c r="K295" i="49" s="1"/>
  <c r="R295" i="49"/>
  <c r="S295" i="49" s="1"/>
  <c r="J295" i="49"/>
  <c r="I295" i="49"/>
  <c r="G295" i="49"/>
  <c r="AV294" i="49"/>
  <c r="AW292" i="49" s="1"/>
  <c r="AR294" i="49"/>
  <c r="AQ294" i="49"/>
  <c r="AL294" i="49"/>
  <c r="AM292" i="49" s="1"/>
  <c r="AG294" i="49"/>
  <c r="AH294" i="49" s="1"/>
  <c r="AB294" i="49"/>
  <c r="AC294" i="49" s="1"/>
  <c r="W294" i="49"/>
  <c r="X294" i="49" s="1"/>
  <c r="S294" i="49"/>
  <c r="R294" i="49"/>
  <c r="J294" i="49"/>
  <c r="I294" i="49"/>
  <c r="G294" i="49"/>
  <c r="AV293" i="49"/>
  <c r="AW293" i="49" s="1"/>
  <c r="AQ293" i="49"/>
  <c r="AR293" i="49" s="1"/>
  <c r="AL293" i="49"/>
  <c r="AM293" i="49" s="1"/>
  <c r="AG293" i="49"/>
  <c r="AH293" i="49" s="1"/>
  <c r="AB293" i="49"/>
  <c r="AC293" i="49" s="1"/>
  <c r="W293" i="49"/>
  <c r="X293" i="49" s="1"/>
  <c r="R293" i="49"/>
  <c r="K293" i="49" s="1"/>
  <c r="J293" i="49"/>
  <c r="I293" i="49"/>
  <c r="G293" i="49"/>
  <c r="AV292" i="49"/>
  <c r="AQ292" i="49"/>
  <c r="AR292" i="49" s="1"/>
  <c r="AL292" i="49"/>
  <c r="AG292" i="49"/>
  <c r="AI287" i="49" s="1"/>
  <c r="AB292" i="49"/>
  <c r="AC292" i="49" s="1"/>
  <c r="W292" i="49"/>
  <c r="X292" i="49" s="1"/>
  <c r="R292" i="49"/>
  <c r="K292" i="49" s="1"/>
  <c r="J292" i="49"/>
  <c r="I292" i="49"/>
  <c r="G292" i="49"/>
  <c r="AV291" i="49"/>
  <c r="AW291" i="49" s="1"/>
  <c r="AQ291" i="49"/>
  <c r="AR291" i="49" s="1"/>
  <c r="AL291" i="49"/>
  <c r="AM291" i="49" s="1"/>
  <c r="AG291" i="49"/>
  <c r="AH291" i="49" s="1"/>
  <c r="AB291" i="49"/>
  <c r="AC291" i="49" s="1"/>
  <c r="W291" i="49"/>
  <c r="X291" i="49" s="1"/>
  <c r="R291" i="49"/>
  <c r="S291" i="49" s="1"/>
  <c r="K291" i="49"/>
  <c r="J291" i="49"/>
  <c r="I291" i="49"/>
  <c r="G291" i="49"/>
  <c r="AV290" i="49"/>
  <c r="AW290" i="49" s="1"/>
  <c r="AQ290" i="49"/>
  <c r="AL290" i="49"/>
  <c r="AM290" i="49" s="1"/>
  <c r="AG290" i="49"/>
  <c r="AB290" i="49"/>
  <c r="AC290" i="49" s="1"/>
  <c r="W290" i="49"/>
  <c r="X290" i="49" s="1"/>
  <c r="R290" i="49"/>
  <c r="S290" i="49" s="1"/>
  <c r="K290" i="49"/>
  <c r="J290" i="49"/>
  <c r="I290" i="49"/>
  <c r="G290" i="49"/>
  <c r="AV289" i="49"/>
  <c r="AW289" i="49" s="1"/>
  <c r="AQ289" i="49"/>
  <c r="AR289" i="49" s="1"/>
  <c r="AL289" i="49"/>
  <c r="AM289" i="49" s="1"/>
  <c r="AG289" i="49"/>
  <c r="AH290" i="49" s="1"/>
  <c r="AB289" i="49"/>
  <c r="AC289" i="49" s="1"/>
  <c r="W289" i="49"/>
  <c r="X289" i="49" s="1"/>
  <c r="R289" i="49"/>
  <c r="S289" i="49" s="1"/>
  <c r="K289" i="49"/>
  <c r="J289" i="49"/>
  <c r="I289" i="49"/>
  <c r="G289" i="49"/>
  <c r="AV288" i="49"/>
  <c r="AW288" i="49" s="1"/>
  <c r="AQ288" i="49"/>
  <c r="AR288" i="49" s="1"/>
  <c r="AL288" i="49"/>
  <c r="AG288" i="49"/>
  <c r="AH288" i="49" s="1"/>
  <c r="AB288" i="49"/>
  <c r="W288" i="49"/>
  <c r="X288" i="49" s="1"/>
  <c r="R288" i="49"/>
  <c r="S288" i="49" s="1"/>
  <c r="K288" i="49"/>
  <c r="J288" i="49"/>
  <c r="I288" i="49"/>
  <c r="G288" i="49"/>
  <c r="AV287" i="49"/>
  <c r="AX287" i="49" s="1"/>
  <c r="AQ287" i="49"/>
  <c r="AS287" i="49" s="1"/>
  <c r="AL287" i="49"/>
  <c r="AM288" i="49" s="1"/>
  <c r="AG287" i="49"/>
  <c r="AH287" i="49" s="1"/>
  <c r="AB287" i="49"/>
  <c r="AC288" i="49" s="1"/>
  <c r="W287" i="49"/>
  <c r="K287" i="49" s="1"/>
  <c r="S287" i="49"/>
  <c r="R287" i="49"/>
  <c r="J287" i="49"/>
  <c r="I287" i="49"/>
  <c r="G287" i="49"/>
  <c r="H287" i="49" s="1"/>
  <c r="C1" i="48"/>
  <c r="AV321" i="48"/>
  <c r="AW321" i="48" s="1"/>
  <c r="AQ321" i="48"/>
  <c r="AR321" i="48" s="1"/>
  <c r="AL321" i="48"/>
  <c r="AM321" i="48" s="1"/>
  <c r="AG321" i="48"/>
  <c r="AH321" i="48" s="1"/>
  <c r="AB321" i="48"/>
  <c r="AC321" i="48" s="1"/>
  <c r="W321" i="48"/>
  <c r="X321" i="48" s="1"/>
  <c r="R321" i="48"/>
  <c r="S321" i="48" s="1"/>
  <c r="K321" i="48"/>
  <c r="M321" i="48" s="1"/>
  <c r="J321" i="48"/>
  <c r="I321" i="48"/>
  <c r="G321" i="48"/>
  <c r="AW320" i="48"/>
  <c r="AV320" i="48"/>
  <c r="AQ320" i="48"/>
  <c r="AR320" i="48" s="1"/>
  <c r="AL320" i="48"/>
  <c r="AM320" i="48" s="1"/>
  <c r="AG320" i="48"/>
  <c r="AH320" i="48" s="1"/>
  <c r="AB320" i="48"/>
  <c r="AC320" i="48" s="1"/>
  <c r="W320" i="48"/>
  <c r="X320" i="48" s="1"/>
  <c r="S320" i="48"/>
  <c r="R320" i="48"/>
  <c r="K320" i="48"/>
  <c r="M320" i="48" s="1"/>
  <c r="J320" i="48"/>
  <c r="I320" i="48"/>
  <c r="G320" i="48"/>
  <c r="AV319" i="48"/>
  <c r="AW319" i="48" s="1"/>
  <c r="AQ319" i="48"/>
  <c r="AR319" i="48" s="1"/>
  <c r="AL319" i="48"/>
  <c r="AM319" i="48" s="1"/>
  <c r="AG319" i="48"/>
  <c r="AH319" i="48" s="1"/>
  <c r="AB319" i="48"/>
  <c r="AC319" i="48" s="1"/>
  <c r="X319" i="48"/>
  <c r="W319" i="48"/>
  <c r="R319" i="48"/>
  <c r="K319" i="48" s="1"/>
  <c r="M319" i="48" s="1"/>
  <c r="J319" i="48"/>
  <c r="I319" i="48"/>
  <c r="G319" i="48"/>
  <c r="AV318" i="48"/>
  <c r="AW318" i="48" s="1"/>
  <c r="AR318" i="48"/>
  <c r="AQ318" i="48"/>
  <c r="AL318" i="48"/>
  <c r="AM318" i="48" s="1"/>
  <c r="AG318" i="48"/>
  <c r="AH318" i="48" s="1"/>
  <c r="AB318" i="48"/>
  <c r="AC318" i="48" s="1"/>
  <c r="W318" i="48"/>
  <c r="X318" i="48" s="1"/>
  <c r="R318" i="48"/>
  <c r="S318" i="48" s="1"/>
  <c r="K318" i="48"/>
  <c r="M318" i="48" s="1"/>
  <c r="J318" i="48"/>
  <c r="I318" i="48"/>
  <c r="G318" i="48"/>
  <c r="AV317" i="48"/>
  <c r="AW317" i="48" s="1"/>
  <c r="AQ317" i="48"/>
  <c r="AR317" i="48" s="1"/>
  <c r="AL317" i="48"/>
  <c r="AM317" i="48" s="1"/>
  <c r="AG317" i="48"/>
  <c r="AH317" i="48" s="1"/>
  <c r="AB317" i="48"/>
  <c r="AC317" i="48" s="1"/>
  <c r="W317" i="48"/>
  <c r="X317" i="48" s="1"/>
  <c r="R317" i="48"/>
  <c r="S317" i="48" s="1"/>
  <c r="K317" i="48"/>
  <c r="M317" i="48" s="1"/>
  <c r="J317" i="48"/>
  <c r="I317" i="48"/>
  <c r="G317" i="48"/>
  <c r="AV316" i="48"/>
  <c r="AW316" i="48" s="1"/>
  <c r="AQ316" i="48"/>
  <c r="AR316" i="48" s="1"/>
  <c r="AM316" i="48"/>
  <c r="AL316" i="48"/>
  <c r="AG316" i="48"/>
  <c r="AH316" i="48" s="1"/>
  <c r="AB316" i="48"/>
  <c r="AC316" i="48" s="1"/>
  <c r="W316" i="48"/>
  <c r="X316" i="48" s="1"/>
  <c r="R316" i="48"/>
  <c r="S316" i="48" s="1"/>
  <c r="K316" i="48"/>
  <c r="M316" i="48" s="1"/>
  <c r="J316" i="48"/>
  <c r="I316" i="48"/>
  <c r="G316" i="48"/>
  <c r="AV315" i="48"/>
  <c r="AW315" i="48" s="1"/>
  <c r="AQ315" i="48"/>
  <c r="AR315" i="48" s="1"/>
  <c r="AL315" i="48"/>
  <c r="AM315" i="48" s="1"/>
  <c r="AG315" i="48"/>
  <c r="AH315" i="48" s="1"/>
  <c r="AB315" i="48"/>
  <c r="AC315" i="48" s="1"/>
  <c r="W315" i="48"/>
  <c r="X315" i="48" s="1"/>
  <c r="R315" i="48"/>
  <c r="S315" i="48" s="1"/>
  <c r="K315" i="48"/>
  <c r="M315" i="48" s="1"/>
  <c r="J315" i="48"/>
  <c r="I315" i="48"/>
  <c r="G315" i="48"/>
  <c r="AV314" i="48"/>
  <c r="AW314" i="48" s="1"/>
  <c r="AQ314" i="48"/>
  <c r="AR314" i="48" s="1"/>
  <c r="AL314" i="48"/>
  <c r="AM314" i="48" s="1"/>
  <c r="AH314" i="48"/>
  <c r="AG314" i="48"/>
  <c r="AB314" i="48"/>
  <c r="AC314" i="48" s="1"/>
  <c r="W314" i="48"/>
  <c r="X314" i="48" s="1"/>
  <c r="R314" i="48"/>
  <c r="S314" i="48" s="1"/>
  <c r="K314" i="48"/>
  <c r="M314" i="48" s="1"/>
  <c r="J314" i="48"/>
  <c r="I314" i="48"/>
  <c r="G314" i="48"/>
  <c r="AV313" i="48"/>
  <c r="AW313" i="48" s="1"/>
  <c r="AQ313" i="48"/>
  <c r="AR313" i="48" s="1"/>
  <c r="AL313" i="48"/>
  <c r="AM313" i="48" s="1"/>
  <c r="AG313" i="48"/>
  <c r="AH313" i="48" s="1"/>
  <c r="AB313" i="48"/>
  <c r="AC313" i="48" s="1"/>
  <c r="W313" i="48"/>
  <c r="X313" i="48" s="1"/>
  <c r="R313" i="48"/>
  <c r="S313" i="48" s="1"/>
  <c r="K313" i="48"/>
  <c r="M313" i="48" s="1"/>
  <c r="J313" i="48"/>
  <c r="I313" i="48"/>
  <c r="G313" i="48"/>
  <c r="AV312" i="48"/>
  <c r="AW312" i="48" s="1"/>
  <c r="AQ312" i="48"/>
  <c r="AR312" i="48" s="1"/>
  <c r="AM312" i="48"/>
  <c r="AL312" i="48"/>
  <c r="AG312" i="48"/>
  <c r="AH312" i="48" s="1"/>
  <c r="AC312" i="48"/>
  <c r="AB312" i="48"/>
  <c r="W312" i="48"/>
  <c r="X312" i="48" s="1"/>
  <c r="R312" i="48"/>
  <c r="S312" i="48" s="1"/>
  <c r="K312" i="48"/>
  <c r="M312" i="48" s="1"/>
  <c r="J312" i="48"/>
  <c r="I312" i="48"/>
  <c r="G312" i="48"/>
  <c r="AV311" i="48"/>
  <c r="AW311" i="48" s="1"/>
  <c r="AQ311" i="48"/>
  <c r="AR311" i="48" s="1"/>
  <c r="AL311" i="48"/>
  <c r="AM311" i="48" s="1"/>
  <c r="AG311" i="48"/>
  <c r="AH311" i="48" s="1"/>
  <c r="AC311" i="48"/>
  <c r="AB311" i="48"/>
  <c r="W311" i="48"/>
  <c r="X311" i="48" s="1"/>
  <c r="R311" i="48"/>
  <c r="S311" i="48" s="1"/>
  <c r="K311" i="48"/>
  <c r="M311" i="48" s="1"/>
  <c r="J311" i="48"/>
  <c r="I311" i="48"/>
  <c r="G311" i="48"/>
  <c r="AV310" i="48"/>
  <c r="AW310" i="48" s="1"/>
  <c r="AQ310" i="48"/>
  <c r="AR310" i="48" s="1"/>
  <c r="AL310" i="48"/>
  <c r="AM310" i="48" s="1"/>
  <c r="AG310" i="48"/>
  <c r="AH310" i="48" s="1"/>
  <c r="AB310" i="48"/>
  <c r="AC310" i="48" s="1"/>
  <c r="X310" i="48"/>
  <c r="W310" i="48"/>
  <c r="R310" i="48"/>
  <c r="S310" i="48" s="1"/>
  <c r="K310" i="48"/>
  <c r="M310" i="48" s="1"/>
  <c r="J310" i="48"/>
  <c r="I310" i="48"/>
  <c r="G310" i="48"/>
  <c r="AV309" i="48"/>
  <c r="AW309" i="48" s="1"/>
  <c r="AQ309" i="48"/>
  <c r="AR309" i="48" s="1"/>
  <c r="AL309" i="48"/>
  <c r="AM309" i="48" s="1"/>
  <c r="AG309" i="48"/>
  <c r="AH309" i="48" s="1"/>
  <c r="AB309" i="48"/>
  <c r="AC309" i="48" s="1"/>
  <c r="W309" i="48"/>
  <c r="X309" i="48" s="1"/>
  <c r="R309" i="48"/>
  <c r="S309" i="48" s="1"/>
  <c r="K309" i="48"/>
  <c r="M309" i="48" s="1"/>
  <c r="J309" i="48"/>
  <c r="I309" i="48"/>
  <c r="G309" i="48"/>
  <c r="AV308" i="48"/>
  <c r="AW308" i="48" s="1"/>
  <c r="AQ308" i="48"/>
  <c r="AR308" i="48" s="1"/>
  <c r="AL308" i="48"/>
  <c r="AM308" i="48" s="1"/>
  <c r="AG308" i="48"/>
  <c r="AH308" i="48" s="1"/>
  <c r="AB308" i="48"/>
  <c r="AC308" i="48" s="1"/>
  <c r="W308" i="48"/>
  <c r="X308" i="48" s="1"/>
  <c r="S308" i="48"/>
  <c r="R308" i="48"/>
  <c r="K308" i="48"/>
  <c r="M308" i="48" s="1"/>
  <c r="J308" i="48"/>
  <c r="I308" i="48"/>
  <c r="G308" i="48"/>
  <c r="AV307" i="48"/>
  <c r="AS307" i="48"/>
  <c r="AQ307" i="48"/>
  <c r="AR307" i="48" s="1"/>
  <c r="AM307" i="48"/>
  <c r="AL307" i="48"/>
  <c r="AN307" i="48" s="1"/>
  <c r="AG307" i="48"/>
  <c r="AI307" i="48" s="1"/>
  <c r="AD307" i="48"/>
  <c r="AC307" i="48"/>
  <c r="AB307" i="48"/>
  <c r="W307" i="48"/>
  <c r="Y307" i="48" s="1"/>
  <c r="R307" i="48"/>
  <c r="T307" i="48" s="1"/>
  <c r="K307" i="48"/>
  <c r="M307" i="48" s="1"/>
  <c r="J307" i="48"/>
  <c r="I307" i="48"/>
  <c r="G307" i="48"/>
  <c r="H307" i="48" s="1"/>
  <c r="AV296" i="48"/>
  <c r="AW296" i="48" s="1"/>
  <c r="AB296" i="48"/>
  <c r="AC296" i="48" s="1"/>
  <c r="W296" i="48"/>
  <c r="X296" i="48" s="1"/>
  <c r="R296" i="48"/>
  <c r="S296" i="48" s="1"/>
  <c r="K296" i="48"/>
  <c r="J296" i="48"/>
  <c r="I296" i="48"/>
  <c r="G296" i="48"/>
  <c r="AV295" i="48"/>
  <c r="AQ295" i="48"/>
  <c r="AR295" i="48" s="1"/>
  <c r="AL295" i="48"/>
  <c r="AG295" i="48"/>
  <c r="AH295" i="48" s="1"/>
  <c r="AB295" i="48"/>
  <c r="AC295" i="48" s="1"/>
  <c r="W295" i="48"/>
  <c r="X295" i="48" s="1"/>
  <c r="R295" i="48"/>
  <c r="S295" i="48" s="1"/>
  <c r="K295" i="48"/>
  <c r="J295" i="48"/>
  <c r="I295" i="48"/>
  <c r="G295" i="48"/>
  <c r="AV294" i="48"/>
  <c r="AQ294" i="48"/>
  <c r="AL294" i="48"/>
  <c r="AM294" i="48" s="1"/>
  <c r="AG294" i="48"/>
  <c r="AH294" i="48" s="1"/>
  <c r="AB294" i="48"/>
  <c r="K294" i="48" s="1"/>
  <c r="X294" i="48"/>
  <c r="W294" i="48"/>
  <c r="R294" i="48"/>
  <c r="S294" i="48" s="1"/>
  <c r="J294" i="48"/>
  <c r="I294" i="48"/>
  <c r="G294" i="48"/>
  <c r="AV293" i="48"/>
  <c r="AQ293" i="48"/>
  <c r="AL293" i="48"/>
  <c r="AM293" i="48" s="1"/>
  <c r="AG293" i="48"/>
  <c r="AH293" i="48" s="1"/>
  <c r="AB293" i="48"/>
  <c r="W293" i="48"/>
  <c r="X293" i="48" s="1"/>
  <c r="R293" i="48"/>
  <c r="S293" i="48" s="1"/>
  <c r="K293" i="48"/>
  <c r="J293" i="48"/>
  <c r="I293" i="48"/>
  <c r="G293" i="48"/>
  <c r="AV292" i="48"/>
  <c r="AQ292" i="48"/>
  <c r="AL292" i="48"/>
  <c r="AG292" i="48"/>
  <c r="AH292" i="48" s="1"/>
  <c r="AB292" i="48"/>
  <c r="W292" i="48"/>
  <c r="X292" i="48" s="1"/>
  <c r="R292" i="48"/>
  <c r="S292" i="48" s="1"/>
  <c r="K292" i="48"/>
  <c r="J292" i="48"/>
  <c r="I292" i="48"/>
  <c r="G292" i="48"/>
  <c r="AV291" i="48"/>
  <c r="AW291" i="48" s="1"/>
  <c r="AQ291" i="48"/>
  <c r="AL291" i="48"/>
  <c r="AG291" i="48"/>
  <c r="AH291" i="48" s="1"/>
  <c r="AB291" i="48"/>
  <c r="W291" i="48"/>
  <c r="R291" i="48"/>
  <c r="S291" i="48" s="1"/>
  <c r="J291" i="48"/>
  <c r="I291" i="48"/>
  <c r="G291" i="48"/>
  <c r="AV290" i="48"/>
  <c r="AW290" i="48" s="1"/>
  <c r="AQ290" i="48"/>
  <c r="K290" i="48" s="1"/>
  <c r="AL290" i="48"/>
  <c r="AM290" i="48" s="1"/>
  <c r="AG290" i="48"/>
  <c r="AH290" i="48" s="1"/>
  <c r="AB290" i="48"/>
  <c r="AC290" i="48" s="1"/>
  <c r="W290" i="48"/>
  <c r="R290" i="48"/>
  <c r="S290" i="48" s="1"/>
  <c r="J290" i="48"/>
  <c r="I290" i="48"/>
  <c r="G290" i="48"/>
  <c r="AV289" i="48"/>
  <c r="AW288" i="48" s="1"/>
  <c r="AQ289" i="48"/>
  <c r="AR289" i="48" s="1"/>
  <c r="AM289" i="48"/>
  <c r="AL289" i="48"/>
  <c r="AG289" i="48"/>
  <c r="AH289" i="48" s="1"/>
  <c r="AB289" i="48"/>
  <c r="W289" i="48"/>
  <c r="X289" i="48" s="1"/>
  <c r="R289" i="48"/>
  <c r="S289" i="48" s="1"/>
  <c r="K289" i="48"/>
  <c r="J289" i="48"/>
  <c r="I289" i="48"/>
  <c r="G289" i="48"/>
  <c r="AV288" i="48"/>
  <c r="AQ288" i="48"/>
  <c r="AR288" i="48" s="1"/>
  <c r="AL288" i="48"/>
  <c r="AM288" i="48" s="1"/>
  <c r="AG288" i="48"/>
  <c r="AH288" i="48" s="1"/>
  <c r="AB288" i="48"/>
  <c r="W288" i="48"/>
  <c r="R288" i="48"/>
  <c r="K288" i="48"/>
  <c r="J288" i="48"/>
  <c r="I288" i="48"/>
  <c r="G288" i="48"/>
  <c r="AW287" i="48"/>
  <c r="AV287" i="48"/>
  <c r="AQ287" i="48"/>
  <c r="AR291" i="48" s="1"/>
  <c r="AL287" i="48"/>
  <c r="AG287" i="48"/>
  <c r="AI287" i="48" s="1"/>
  <c r="AB287" i="48"/>
  <c r="W287" i="48"/>
  <c r="Y287" i="48" s="1"/>
  <c r="R287" i="48"/>
  <c r="T287" i="48" s="1"/>
  <c r="K287" i="48"/>
  <c r="J287" i="48"/>
  <c r="I287" i="48"/>
  <c r="H287" i="48"/>
  <c r="G287" i="48"/>
  <c r="C1" i="47"/>
  <c r="AV321" i="47"/>
  <c r="AW321" i="47" s="1"/>
  <c r="AQ321" i="47"/>
  <c r="AR321" i="47" s="1"/>
  <c r="AL321" i="47"/>
  <c r="AM321" i="47" s="1"/>
  <c r="AG321" i="47"/>
  <c r="AH321" i="47" s="1"/>
  <c r="AB321" i="47"/>
  <c r="AC321" i="47" s="1"/>
  <c r="W321" i="47"/>
  <c r="X321" i="47" s="1"/>
  <c r="R321" i="47"/>
  <c r="S321" i="47" s="1"/>
  <c r="K321" i="47"/>
  <c r="M321" i="47" s="1"/>
  <c r="J321" i="47"/>
  <c r="I321" i="47"/>
  <c r="G321" i="47"/>
  <c r="AW320" i="47"/>
  <c r="AV320" i="47"/>
  <c r="AQ320" i="47"/>
  <c r="AR320" i="47" s="1"/>
  <c r="AL320" i="47"/>
  <c r="AM320" i="47" s="1"/>
  <c r="AH320" i="47"/>
  <c r="AG320" i="47"/>
  <c r="AC320" i="47"/>
  <c r="AB320" i="47"/>
  <c r="W320" i="47"/>
  <c r="X320" i="47" s="1"/>
  <c r="R320" i="47"/>
  <c r="S320" i="47" s="1"/>
  <c r="K320" i="47"/>
  <c r="M320" i="47" s="1"/>
  <c r="J320" i="47"/>
  <c r="I320" i="47"/>
  <c r="G320" i="47"/>
  <c r="AV319" i="47"/>
  <c r="AW319" i="47" s="1"/>
  <c r="AQ319" i="47"/>
  <c r="AR319" i="47" s="1"/>
  <c r="AL319" i="47"/>
  <c r="AM319" i="47" s="1"/>
  <c r="AG319" i="47"/>
  <c r="AH319" i="47" s="1"/>
  <c r="AB319" i="47"/>
  <c r="AC319" i="47" s="1"/>
  <c r="W319" i="47"/>
  <c r="X319" i="47" s="1"/>
  <c r="R319" i="47"/>
  <c r="S319" i="47" s="1"/>
  <c r="K319" i="47"/>
  <c r="M319" i="47" s="1"/>
  <c r="J319" i="47"/>
  <c r="I319" i="47"/>
  <c r="G319" i="47"/>
  <c r="AV318" i="47"/>
  <c r="AW318" i="47" s="1"/>
  <c r="AR318" i="47"/>
  <c r="AQ318" i="47"/>
  <c r="AL318" i="47"/>
  <c r="AM318" i="47" s="1"/>
  <c r="AG318" i="47"/>
  <c r="AH318" i="47" s="1"/>
  <c r="AC318" i="47"/>
  <c r="AB318" i="47"/>
  <c r="X318" i="47"/>
  <c r="W318" i="47"/>
  <c r="R318" i="47"/>
  <c r="S318" i="47" s="1"/>
  <c r="K318" i="47"/>
  <c r="M318" i="47" s="1"/>
  <c r="J318" i="47"/>
  <c r="I318" i="47"/>
  <c r="G318" i="47"/>
  <c r="AV317" i="47"/>
  <c r="AW317" i="47" s="1"/>
  <c r="AQ317" i="47"/>
  <c r="AR317" i="47" s="1"/>
  <c r="AL317" i="47"/>
  <c r="AM317" i="47" s="1"/>
  <c r="AG317" i="47"/>
  <c r="AH317" i="47" s="1"/>
  <c r="AB317" i="47"/>
  <c r="AC317" i="47" s="1"/>
  <c r="W317" i="47"/>
  <c r="X317" i="47" s="1"/>
  <c r="R317" i="47"/>
  <c r="S317" i="47" s="1"/>
  <c r="K317" i="47"/>
  <c r="M317" i="47" s="1"/>
  <c r="J317" i="47"/>
  <c r="I317" i="47"/>
  <c r="G317" i="47"/>
  <c r="AV316" i="47"/>
  <c r="AW316" i="47" s="1"/>
  <c r="AQ316" i="47"/>
  <c r="AR316" i="47" s="1"/>
  <c r="AM316" i="47"/>
  <c r="AL316" i="47"/>
  <c r="AG316" i="47"/>
  <c r="AH316" i="47" s="1"/>
  <c r="AB316" i="47"/>
  <c r="AC316" i="47" s="1"/>
  <c r="X316" i="47"/>
  <c r="W316" i="47"/>
  <c r="S316" i="47"/>
  <c r="R316" i="47"/>
  <c r="K316" i="47"/>
  <c r="M316" i="47" s="1"/>
  <c r="J316" i="47"/>
  <c r="I316" i="47"/>
  <c r="G316" i="47"/>
  <c r="AV315" i="47"/>
  <c r="AW315" i="47" s="1"/>
  <c r="AQ315" i="47"/>
  <c r="AR315" i="47" s="1"/>
  <c r="AL315" i="47"/>
  <c r="AM315" i="47" s="1"/>
  <c r="AG315" i="47"/>
  <c r="AH315" i="47" s="1"/>
  <c r="AB315" i="47"/>
  <c r="AC315" i="47" s="1"/>
  <c r="W315" i="47"/>
  <c r="X315" i="47" s="1"/>
  <c r="R315" i="47"/>
  <c r="S315" i="47" s="1"/>
  <c r="J315" i="47"/>
  <c r="I315" i="47"/>
  <c r="G315" i="47"/>
  <c r="AV314" i="47"/>
  <c r="AW314" i="47" s="1"/>
  <c r="AQ314" i="47"/>
  <c r="AR314" i="47" s="1"/>
  <c r="AL314" i="47"/>
  <c r="AM314" i="47" s="1"/>
  <c r="AH314" i="47"/>
  <c r="AG314" i="47"/>
  <c r="AB314" i="47"/>
  <c r="AC314" i="47" s="1"/>
  <c r="W314" i="47"/>
  <c r="X314" i="47" s="1"/>
  <c r="S314" i="47"/>
  <c r="R314" i="47"/>
  <c r="K314" i="47" s="1"/>
  <c r="M314" i="47" s="1"/>
  <c r="J314" i="47"/>
  <c r="I314" i="47"/>
  <c r="G314" i="47"/>
  <c r="AV313" i="47"/>
  <c r="AW313" i="47" s="1"/>
  <c r="AQ313" i="47"/>
  <c r="AR313" i="47" s="1"/>
  <c r="AL313" i="47"/>
  <c r="AM313" i="47" s="1"/>
  <c r="AG313" i="47"/>
  <c r="AH313" i="47" s="1"/>
  <c r="AB313" i="47"/>
  <c r="AC313" i="47" s="1"/>
  <c r="W313" i="47"/>
  <c r="X313" i="47" s="1"/>
  <c r="R313" i="47"/>
  <c r="K313" i="47" s="1"/>
  <c r="M313" i="47" s="1"/>
  <c r="J313" i="47"/>
  <c r="I313" i="47"/>
  <c r="G313" i="47"/>
  <c r="AV312" i="47"/>
  <c r="AW312" i="47" s="1"/>
  <c r="AQ312" i="47"/>
  <c r="AR312" i="47" s="1"/>
  <c r="AL312" i="47"/>
  <c r="AM312" i="47" s="1"/>
  <c r="AG312" i="47"/>
  <c r="AH312" i="47" s="1"/>
  <c r="AC312" i="47"/>
  <c r="AB312" i="47"/>
  <c r="W312" i="47"/>
  <c r="X312" i="47" s="1"/>
  <c r="R312" i="47"/>
  <c r="J312" i="47"/>
  <c r="I312" i="47"/>
  <c r="G312" i="47"/>
  <c r="AV311" i="47"/>
  <c r="AW311" i="47" s="1"/>
  <c r="AQ311" i="47"/>
  <c r="AR311" i="47" s="1"/>
  <c r="AL311" i="47"/>
  <c r="AM311" i="47" s="1"/>
  <c r="AG311" i="47"/>
  <c r="AH311" i="47" s="1"/>
  <c r="AB311" i="47"/>
  <c r="AC311" i="47" s="1"/>
  <c r="W311" i="47"/>
  <c r="X311" i="47" s="1"/>
  <c r="R311" i="47"/>
  <c r="S311" i="47" s="1"/>
  <c r="K311" i="47"/>
  <c r="M311" i="47" s="1"/>
  <c r="J311" i="47"/>
  <c r="I311" i="47"/>
  <c r="G311" i="47"/>
  <c r="AV310" i="47"/>
  <c r="AW310" i="47" s="1"/>
  <c r="AQ310" i="47"/>
  <c r="AR310" i="47" s="1"/>
  <c r="AL310" i="47"/>
  <c r="AM310" i="47" s="1"/>
  <c r="AG310" i="47"/>
  <c r="AH310" i="47" s="1"/>
  <c r="AB310" i="47"/>
  <c r="AC310" i="47" s="1"/>
  <c r="X310" i="47"/>
  <c r="W310" i="47"/>
  <c r="R310" i="47"/>
  <c r="S310" i="47" s="1"/>
  <c r="K310" i="47"/>
  <c r="M310" i="47" s="1"/>
  <c r="J310" i="47"/>
  <c r="I310" i="47"/>
  <c r="G310" i="47"/>
  <c r="AV309" i="47"/>
  <c r="AW309" i="47" s="1"/>
  <c r="AQ309" i="47"/>
  <c r="AR309" i="47" s="1"/>
  <c r="AL309" i="47"/>
  <c r="AM309" i="47" s="1"/>
  <c r="AG309" i="47"/>
  <c r="AH309" i="47" s="1"/>
  <c r="AB309" i="47"/>
  <c r="AC309" i="47" s="1"/>
  <c r="W309" i="47"/>
  <c r="X309" i="47" s="1"/>
  <c r="R309" i="47"/>
  <c r="S309" i="47" s="1"/>
  <c r="K309" i="47"/>
  <c r="M309" i="47" s="1"/>
  <c r="J309" i="47"/>
  <c r="I309" i="47"/>
  <c r="G309" i="47"/>
  <c r="AW308" i="47"/>
  <c r="AV308" i="47"/>
  <c r="AQ308" i="47"/>
  <c r="AR308" i="47" s="1"/>
  <c r="AL308" i="47"/>
  <c r="AM308" i="47" s="1"/>
  <c r="AG308" i="47"/>
  <c r="AH308" i="47" s="1"/>
  <c r="AB308" i="47"/>
  <c r="AC308" i="47" s="1"/>
  <c r="W308" i="47"/>
  <c r="X308" i="47" s="1"/>
  <c r="S308" i="47"/>
  <c r="R308" i="47"/>
  <c r="K308" i="47"/>
  <c r="M308" i="47" s="1"/>
  <c r="J308" i="47"/>
  <c r="I308" i="47"/>
  <c r="G308" i="47"/>
  <c r="AX307" i="47"/>
  <c r="AW307" i="47"/>
  <c r="AV307" i="47"/>
  <c r="AQ307" i="47"/>
  <c r="AS307" i="47" s="1"/>
  <c r="AL307" i="47"/>
  <c r="AN307" i="47" s="1"/>
  <c r="AG307" i="47"/>
  <c r="AI307" i="47" s="1"/>
  <c r="AD307" i="47"/>
  <c r="AC307" i="47"/>
  <c r="AB307" i="47"/>
  <c r="W307" i="47"/>
  <c r="Y307" i="47" s="1"/>
  <c r="T307" i="47"/>
  <c r="S307" i="47"/>
  <c r="R307" i="47"/>
  <c r="K307" i="47" s="1"/>
  <c r="J307" i="47"/>
  <c r="I307" i="47"/>
  <c r="G307" i="47"/>
  <c r="H307" i="47" s="1"/>
  <c r="AV321" i="46"/>
  <c r="AW321" i="46" s="1"/>
  <c r="AQ321" i="46"/>
  <c r="AR321" i="46" s="1"/>
  <c r="AL321" i="46"/>
  <c r="AM321" i="46" s="1"/>
  <c r="AG321" i="46"/>
  <c r="AH321" i="46" s="1"/>
  <c r="AB321" i="46"/>
  <c r="AC321" i="46" s="1"/>
  <c r="W321" i="46"/>
  <c r="X321" i="46" s="1"/>
  <c r="R321" i="46"/>
  <c r="S321" i="46" s="1"/>
  <c r="J321" i="46"/>
  <c r="I321" i="46"/>
  <c r="G321" i="46"/>
  <c r="AW320" i="46"/>
  <c r="AV320" i="46"/>
  <c r="AQ320" i="46"/>
  <c r="AR320" i="46" s="1"/>
  <c r="AL320" i="46"/>
  <c r="AM320" i="46" s="1"/>
  <c r="AG320" i="46"/>
  <c r="AH320" i="46" s="1"/>
  <c r="AB320" i="46"/>
  <c r="AC320" i="46" s="1"/>
  <c r="W320" i="46"/>
  <c r="X320" i="46" s="1"/>
  <c r="R320" i="46"/>
  <c r="S320" i="46" s="1"/>
  <c r="J320" i="46"/>
  <c r="I320" i="46"/>
  <c r="G320" i="46"/>
  <c r="AV319" i="46"/>
  <c r="AW319" i="46" s="1"/>
  <c r="AQ319" i="46"/>
  <c r="AR319" i="46" s="1"/>
  <c r="AL319" i="46"/>
  <c r="AM319" i="46" s="1"/>
  <c r="AG319" i="46"/>
  <c r="AH319" i="46" s="1"/>
  <c r="AB319" i="46"/>
  <c r="AC319" i="46" s="1"/>
  <c r="W319" i="46"/>
  <c r="X319" i="46" s="1"/>
  <c r="R319" i="46"/>
  <c r="S319" i="46" s="1"/>
  <c r="K319" i="46"/>
  <c r="M319" i="46" s="1"/>
  <c r="J319" i="46"/>
  <c r="I319" i="46"/>
  <c r="G319" i="46"/>
  <c r="AV318" i="46"/>
  <c r="AW318" i="46" s="1"/>
  <c r="AR318" i="46"/>
  <c r="AQ318" i="46"/>
  <c r="AL318" i="46"/>
  <c r="AM318" i="46" s="1"/>
  <c r="AG318" i="46"/>
  <c r="AH318" i="46" s="1"/>
  <c r="AB318" i="46"/>
  <c r="AC318" i="46" s="1"/>
  <c r="W318" i="46"/>
  <c r="X318" i="46" s="1"/>
  <c r="R318" i="46"/>
  <c r="S318" i="46" s="1"/>
  <c r="K318" i="46"/>
  <c r="M318" i="46" s="1"/>
  <c r="J318" i="46"/>
  <c r="I318" i="46"/>
  <c r="G318" i="46"/>
  <c r="AV317" i="46"/>
  <c r="AW317" i="46" s="1"/>
  <c r="AQ317" i="46"/>
  <c r="AR317" i="46" s="1"/>
  <c r="AL317" i="46"/>
  <c r="AM317" i="46" s="1"/>
  <c r="AG317" i="46"/>
  <c r="AH317" i="46" s="1"/>
  <c r="AB317" i="46"/>
  <c r="AC317" i="46" s="1"/>
  <c r="W317" i="46"/>
  <c r="X317" i="46" s="1"/>
  <c r="R317" i="46"/>
  <c r="S317" i="46" s="1"/>
  <c r="K317" i="46"/>
  <c r="M317" i="46" s="1"/>
  <c r="J317" i="46"/>
  <c r="I317" i="46"/>
  <c r="G317" i="46"/>
  <c r="AV316" i="46"/>
  <c r="AW316" i="46" s="1"/>
  <c r="AQ316" i="46"/>
  <c r="AR316" i="46" s="1"/>
  <c r="AM316" i="46"/>
  <c r="AL316" i="46"/>
  <c r="AG316" i="46"/>
  <c r="AH316" i="46" s="1"/>
  <c r="AB316" i="46"/>
  <c r="AC316" i="46" s="1"/>
  <c r="W316" i="46"/>
  <c r="X316" i="46" s="1"/>
  <c r="R316" i="46"/>
  <c r="S316" i="46" s="1"/>
  <c r="K316" i="46"/>
  <c r="M316" i="46" s="1"/>
  <c r="J316" i="46"/>
  <c r="I316" i="46"/>
  <c r="G316" i="46"/>
  <c r="AV315" i="46"/>
  <c r="AW315" i="46" s="1"/>
  <c r="AQ315" i="46"/>
  <c r="AR315" i="46" s="1"/>
  <c r="AL315" i="46"/>
  <c r="AM315" i="46" s="1"/>
  <c r="AG315" i="46"/>
  <c r="AH315" i="46" s="1"/>
  <c r="AB315" i="46"/>
  <c r="AC315" i="46" s="1"/>
  <c r="W315" i="46"/>
  <c r="X315" i="46" s="1"/>
  <c r="R315" i="46"/>
  <c r="S315" i="46" s="1"/>
  <c r="K315" i="46"/>
  <c r="M315" i="46" s="1"/>
  <c r="J315" i="46"/>
  <c r="I315" i="46"/>
  <c r="G315" i="46"/>
  <c r="AW314" i="46"/>
  <c r="AV314" i="46"/>
  <c r="AQ314" i="46"/>
  <c r="AR314" i="46" s="1"/>
  <c r="AL314" i="46"/>
  <c r="AM314" i="46" s="1"/>
  <c r="AH314" i="46"/>
  <c r="AG314" i="46"/>
  <c r="AB314" i="46"/>
  <c r="AC314" i="46" s="1"/>
  <c r="W314" i="46"/>
  <c r="X314" i="46" s="1"/>
  <c r="R314" i="46"/>
  <c r="S314" i="46" s="1"/>
  <c r="K314" i="46"/>
  <c r="M314" i="46" s="1"/>
  <c r="J314" i="46"/>
  <c r="I314" i="46"/>
  <c r="G314" i="46"/>
  <c r="AV313" i="46"/>
  <c r="AW313" i="46" s="1"/>
  <c r="AQ313" i="46"/>
  <c r="AR313" i="46" s="1"/>
  <c r="AL313" i="46"/>
  <c r="AM313" i="46" s="1"/>
  <c r="AG313" i="46"/>
  <c r="AH313" i="46" s="1"/>
  <c r="AB313" i="46"/>
  <c r="AC313" i="46" s="1"/>
  <c r="W313" i="46"/>
  <c r="X313" i="46" s="1"/>
  <c r="R313" i="46"/>
  <c r="S313" i="46" s="1"/>
  <c r="K313" i="46"/>
  <c r="M313" i="46" s="1"/>
  <c r="J313" i="46"/>
  <c r="I313" i="46"/>
  <c r="G313" i="46"/>
  <c r="AW312" i="46"/>
  <c r="AV312" i="46"/>
  <c r="AR312" i="46"/>
  <c r="AQ312" i="46"/>
  <c r="AL312" i="46"/>
  <c r="AM312" i="46" s="1"/>
  <c r="AG312" i="46"/>
  <c r="AH312" i="46" s="1"/>
  <c r="AC312" i="46"/>
  <c r="AB312" i="46"/>
  <c r="W312" i="46"/>
  <c r="X312" i="46" s="1"/>
  <c r="R312" i="46"/>
  <c r="S312" i="46" s="1"/>
  <c r="K312" i="46"/>
  <c r="M312" i="46" s="1"/>
  <c r="J312" i="46"/>
  <c r="I312" i="46"/>
  <c r="G312" i="46"/>
  <c r="AV311" i="46"/>
  <c r="AW311" i="46" s="1"/>
  <c r="AQ311" i="46"/>
  <c r="AR311" i="46" s="1"/>
  <c r="AL311" i="46"/>
  <c r="AM311" i="46" s="1"/>
  <c r="AG311" i="46"/>
  <c r="AH311" i="46" s="1"/>
  <c r="AB311" i="46"/>
  <c r="AC311" i="46" s="1"/>
  <c r="W311" i="46"/>
  <c r="X311" i="46" s="1"/>
  <c r="R311" i="46"/>
  <c r="S311" i="46" s="1"/>
  <c r="K311" i="46"/>
  <c r="M311" i="46" s="1"/>
  <c r="J311" i="46"/>
  <c r="I311" i="46"/>
  <c r="G311" i="46"/>
  <c r="AV310" i="46"/>
  <c r="AW310" i="46" s="1"/>
  <c r="AQ310" i="46"/>
  <c r="AR310" i="46" s="1"/>
  <c r="AM310" i="46"/>
  <c r="AL310" i="46"/>
  <c r="AG310" i="46"/>
  <c r="AH310" i="46" s="1"/>
  <c r="AB310" i="46"/>
  <c r="AC310" i="46" s="1"/>
  <c r="X310" i="46"/>
  <c r="W310" i="46"/>
  <c r="R310" i="46"/>
  <c r="S310" i="46" s="1"/>
  <c r="K310" i="46"/>
  <c r="M310" i="46" s="1"/>
  <c r="J310" i="46"/>
  <c r="I310" i="46"/>
  <c r="G310" i="46"/>
  <c r="AV309" i="46"/>
  <c r="AW309" i="46" s="1"/>
  <c r="AQ309" i="46"/>
  <c r="AR309" i="46" s="1"/>
  <c r="AL309" i="46"/>
  <c r="AM309" i="46" s="1"/>
  <c r="AG309" i="46"/>
  <c r="AH309" i="46" s="1"/>
  <c r="AB309" i="46"/>
  <c r="AC309" i="46" s="1"/>
  <c r="W309" i="46"/>
  <c r="X309" i="46" s="1"/>
  <c r="R309" i="46"/>
  <c r="S309" i="46" s="1"/>
  <c r="K309" i="46"/>
  <c r="M309" i="46" s="1"/>
  <c r="J309" i="46"/>
  <c r="I309" i="46"/>
  <c r="G309" i="46"/>
  <c r="AV308" i="46"/>
  <c r="AW308" i="46" s="1"/>
  <c r="AQ308" i="46"/>
  <c r="AR308" i="46" s="1"/>
  <c r="AL308" i="46"/>
  <c r="AM308" i="46" s="1"/>
  <c r="AH308" i="46"/>
  <c r="AG308" i="46"/>
  <c r="AB308" i="46"/>
  <c r="AC308" i="46" s="1"/>
  <c r="W308" i="46"/>
  <c r="X308" i="46" s="1"/>
  <c r="S308" i="46"/>
  <c r="R308" i="46"/>
  <c r="K308" i="46"/>
  <c r="M308" i="46" s="1"/>
  <c r="J308" i="46"/>
  <c r="I308" i="46"/>
  <c r="G308" i="46"/>
  <c r="AV307" i="46"/>
  <c r="AX307" i="46" s="1"/>
  <c r="AQ307" i="46"/>
  <c r="AS307" i="46" s="1"/>
  <c r="AN307" i="46"/>
  <c r="AM307" i="46"/>
  <c r="AL307" i="46"/>
  <c r="AG307" i="46"/>
  <c r="AD307" i="46"/>
  <c r="AC307" i="46"/>
  <c r="AB307" i="46"/>
  <c r="W307" i="46"/>
  <c r="Y307" i="46" s="1"/>
  <c r="R307" i="46"/>
  <c r="S307" i="46" s="1"/>
  <c r="K307" i="46"/>
  <c r="M307" i="46" s="1"/>
  <c r="J307" i="46"/>
  <c r="I307" i="46"/>
  <c r="G307" i="46"/>
  <c r="H307" i="46" s="1"/>
  <c r="AV294" i="46"/>
  <c r="AQ294" i="46"/>
  <c r="AR294" i="46" s="1"/>
  <c r="AL294" i="46"/>
  <c r="AM294" i="46" s="1"/>
  <c r="AG294" i="46"/>
  <c r="AH294" i="46" s="1"/>
  <c r="AB294" i="46"/>
  <c r="AC294" i="46" s="1"/>
  <c r="W294" i="46"/>
  <c r="K294" i="46" s="1"/>
  <c r="R294" i="46"/>
  <c r="J294" i="46"/>
  <c r="I294" i="46"/>
  <c r="G294" i="46"/>
  <c r="AV293" i="46"/>
  <c r="AQ293" i="46"/>
  <c r="AR293" i="46" s="1"/>
  <c r="AL293" i="46"/>
  <c r="AM293" i="46" s="1"/>
  <c r="AH293" i="46"/>
  <c r="AG293" i="46"/>
  <c r="AB293" i="46"/>
  <c r="W293" i="46"/>
  <c r="R293" i="46"/>
  <c r="J293" i="46"/>
  <c r="I293" i="46"/>
  <c r="G293" i="46"/>
  <c r="AL292" i="46"/>
  <c r="AM292" i="46" s="1"/>
  <c r="AG292" i="46"/>
  <c r="AH292" i="46" s="1"/>
  <c r="AB292" i="46"/>
  <c r="AC292" i="46" s="1"/>
  <c r="W292" i="46"/>
  <c r="R292" i="46"/>
  <c r="S292" i="46" s="1"/>
  <c r="K292" i="46"/>
  <c r="J292" i="46"/>
  <c r="I292" i="46"/>
  <c r="G292" i="46"/>
  <c r="AV291" i="46"/>
  <c r="AQ291" i="46"/>
  <c r="AR291" i="46" s="1"/>
  <c r="AL291" i="46"/>
  <c r="AM291" i="46" s="1"/>
  <c r="AG291" i="46"/>
  <c r="AH291" i="46" s="1"/>
  <c r="AB291" i="46"/>
  <c r="W291" i="46"/>
  <c r="R291" i="46"/>
  <c r="K291" i="46"/>
  <c r="J291" i="46"/>
  <c r="I291" i="46"/>
  <c r="G291" i="46"/>
  <c r="AV290" i="46"/>
  <c r="AQ290" i="46"/>
  <c r="AR290" i="46" s="1"/>
  <c r="AL290" i="46"/>
  <c r="AM290" i="46" s="1"/>
  <c r="AG290" i="46"/>
  <c r="AH290" i="46" s="1"/>
  <c r="AB290" i="46"/>
  <c r="AC290" i="46" s="1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H289" i="46" s="1"/>
  <c r="AB289" i="46"/>
  <c r="W289" i="46"/>
  <c r="R289" i="46"/>
  <c r="J289" i="46"/>
  <c r="I289" i="46"/>
  <c r="G289" i="46"/>
  <c r="AV288" i="46"/>
  <c r="K288" i="46" s="1"/>
  <c r="AQ288" i="46"/>
  <c r="AR288" i="46" s="1"/>
  <c r="AL288" i="46"/>
  <c r="AM288" i="46" s="1"/>
  <c r="AG288" i="46"/>
  <c r="AH288" i="46" s="1"/>
  <c r="AB288" i="46"/>
  <c r="W288" i="46"/>
  <c r="R288" i="46"/>
  <c r="J288" i="46"/>
  <c r="I288" i="46"/>
  <c r="G288" i="46"/>
  <c r="AV287" i="46"/>
  <c r="AW289" i="46" s="1"/>
  <c r="AQ287" i="46"/>
  <c r="AS287" i="46" s="1"/>
  <c r="AL287" i="46"/>
  <c r="AM287" i="46" s="1"/>
  <c r="AG287" i="46"/>
  <c r="AI287" i="46" s="1"/>
  <c r="AB287" i="46"/>
  <c r="W287" i="46"/>
  <c r="R287" i="46"/>
  <c r="J287" i="46"/>
  <c r="I287" i="46"/>
  <c r="G287" i="46"/>
  <c r="C1" i="44"/>
  <c r="C1" i="45"/>
  <c r="AV321" i="45"/>
  <c r="AW321" i="45" s="1"/>
  <c r="AQ321" i="45"/>
  <c r="AR321" i="45" s="1"/>
  <c r="AL321" i="45"/>
  <c r="AM321" i="45" s="1"/>
  <c r="AG321" i="45"/>
  <c r="AH321" i="45" s="1"/>
  <c r="AB321" i="45"/>
  <c r="AC321" i="45" s="1"/>
  <c r="W321" i="45"/>
  <c r="X321" i="45" s="1"/>
  <c r="R321" i="45"/>
  <c r="S321" i="45" s="1"/>
  <c r="K321" i="45"/>
  <c r="M321" i="45" s="1"/>
  <c r="J321" i="45"/>
  <c r="I321" i="45"/>
  <c r="G321" i="45"/>
  <c r="AW320" i="45"/>
  <c r="AV320" i="45"/>
  <c r="AR320" i="45"/>
  <c r="AQ320" i="45"/>
  <c r="AL320" i="45"/>
  <c r="AM320" i="45" s="1"/>
  <c r="AG320" i="45"/>
  <c r="AH320" i="45" s="1"/>
  <c r="AB320" i="45"/>
  <c r="AC320" i="45" s="1"/>
  <c r="W320" i="45"/>
  <c r="X320" i="45" s="1"/>
  <c r="R320" i="45"/>
  <c r="S320" i="45" s="1"/>
  <c r="K320" i="45"/>
  <c r="M320" i="45" s="1"/>
  <c r="J320" i="45"/>
  <c r="I320" i="45"/>
  <c r="G320" i="45"/>
  <c r="AV319" i="45"/>
  <c r="AW319" i="45" s="1"/>
  <c r="AQ319" i="45"/>
  <c r="AR319" i="45" s="1"/>
  <c r="AL319" i="45"/>
  <c r="AM319" i="45" s="1"/>
  <c r="AG319" i="45"/>
  <c r="AH319" i="45" s="1"/>
  <c r="AB319" i="45"/>
  <c r="AC319" i="45" s="1"/>
  <c r="W319" i="45"/>
  <c r="X319" i="45" s="1"/>
  <c r="R319" i="45"/>
  <c r="S319" i="45" s="1"/>
  <c r="K319" i="45"/>
  <c r="M319" i="45" s="1"/>
  <c r="J319" i="45"/>
  <c r="I319" i="45"/>
  <c r="G319" i="45"/>
  <c r="AV318" i="45"/>
  <c r="AW318" i="45" s="1"/>
  <c r="AR318" i="45"/>
  <c r="AQ318" i="45"/>
  <c r="AM318" i="45"/>
  <c r="AL318" i="45"/>
  <c r="AG318" i="45"/>
  <c r="AH318" i="45" s="1"/>
  <c r="AB318" i="45"/>
  <c r="AC318" i="45" s="1"/>
  <c r="W318" i="45"/>
  <c r="X318" i="45" s="1"/>
  <c r="S318" i="45"/>
  <c r="R318" i="45"/>
  <c r="K318" i="45"/>
  <c r="M318" i="45" s="1"/>
  <c r="J318" i="45"/>
  <c r="I318" i="45"/>
  <c r="G318" i="45"/>
  <c r="AV317" i="45"/>
  <c r="AW317" i="45" s="1"/>
  <c r="AQ317" i="45"/>
  <c r="AR317" i="45" s="1"/>
  <c r="AL317" i="45"/>
  <c r="AM317" i="45" s="1"/>
  <c r="AG317" i="45"/>
  <c r="AH317" i="45" s="1"/>
  <c r="AB317" i="45"/>
  <c r="AC317" i="45" s="1"/>
  <c r="W317" i="45"/>
  <c r="X317" i="45" s="1"/>
  <c r="R317" i="45"/>
  <c r="S317" i="45" s="1"/>
  <c r="K317" i="45"/>
  <c r="M317" i="45" s="1"/>
  <c r="J317" i="45"/>
  <c r="I317" i="45"/>
  <c r="G317" i="45"/>
  <c r="AV316" i="45"/>
  <c r="AW316" i="45" s="1"/>
  <c r="AQ316" i="45"/>
  <c r="AR316" i="45" s="1"/>
  <c r="AM316" i="45"/>
  <c r="AL316" i="45"/>
  <c r="AH316" i="45"/>
  <c r="AG316" i="45"/>
  <c r="AB316" i="45"/>
  <c r="AC316" i="45" s="1"/>
  <c r="W316" i="45"/>
  <c r="X316" i="45" s="1"/>
  <c r="R316" i="45"/>
  <c r="S316" i="45" s="1"/>
  <c r="K316" i="45"/>
  <c r="M316" i="45" s="1"/>
  <c r="J316" i="45"/>
  <c r="I316" i="45"/>
  <c r="G316" i="45"/>
  <c r="AV315" i="45"/>
  <c r="AW315" i="45" s="1"/>
  <c r="AQ315" i="45"/>
  <c r="AR315" i="45" s="1"/>
  <c r="AL315" i="45"/>
  <c r="AM315" i="45" s="1"/>
  <c r="AG315" i="45"/>
  <c r="AH315" i="45" s="1"/>
  <c r="AB315" i="45"/>
  <c r="AC315" i="45" s="1"/>
  <c r="W315" i="45"/>
  <c r="X315" i="45" s="1"/>
  <c r="R315" i="45"/>
  <c r="S315" i="45" s="1"/>
  <c r="K315" i="45"/>
  <c r="M315" i="45" s="1"/>
  <c r="J315" i="45"/>
  <c r="I315" i="45"/>
  <c r="G315" i="45"/>
  <c r="AV314" i="45"/>
  <c r="AW314" i="45" s="1"/>
  <c r="AQ314" i="45"/>
  <c r="AR314" i="45" s="1"/>
  <c r="AL314" i="45"/>
  <c r="AM314" i="45" s="1"/>
  <c r="AH314" i="45"/>
  <c r="AG314" i="45"/>
  <c r="AC314" i="45"/>
  <c r="AB314" i="45"/>
  <c r="W314" i="45"/>
  <c r="X314" i="45" s="1"/>
  <c r="R314" i="45"/>
  <c r="S314" i="45" s="1"/>
  <c r="K314" i="45"/>
  <c r="M314" i="45" s="1"/>
  <c r="J314" i="45"/>
  <c r="I314" i="45"/>
  <c r="G314" i="45"/>
  <c r="AV313" i="45"/>
  <c r="AW313" i="45" s="1"/>
  <c r="AQ313" i="45"/>
  <c r="AR313" i="45" s="1"/>
  <c r="AL313" i="45"/>
  <c r="AM313" i="45" s="1"/>
  <c r="AG313" i="45"/>
  <c r="AH313" i="45" s="1"/>
  <c r="AB313" i="45"/>
  <c r="AC313" i="45" s="1"/>
  <c r="W313" i="45"/>
  <c r="X313" i="45" s="1"/>
  <c r="R313" i="45"/>
  <c r="S313" i="45" s="1"/>
  <c r="K313" i="45"/>
  <c r="M313" i="45" s="1"/>
  <c r="J313" i="45"/>
  <c r="I313" i="45"/>
  <c r="G313" i="45"/>
  <c r="AV312" i="45"/>
  <c r="AW312" i="45" s="1"/>
  <c r="AQ312" i="45"/>
  <c r="AR312" i="45" s="1"/>
  <c r="AL312" i="45"/>
  <c r="AM312" i="45" s="1"/>
  <c r="AG312" i="45"/>
  <c r="AH312" i="45" s="1"/>
  <c r="AC312" i="45"/>
  <c r="AB312" i="45"/>
  <c r="X312" i="45"/>
  <c r="W312" i="45"/>
  <c r="R312" i="45"/>
  <c r="S312" i="45" s="1"/>
  <c r="K312" i="45"/>
  <c r="M312" i="45" s="1"/>
  <c r="J312" i="45"/>
  <c r="I312" i="45"/>
  <c r="G312" i="45"/>
  <c r="AV311" i="45"/>
  <c r="AW311" i="45" s="1"/>
  <c r="AQ311" i="45"/>
  <c r="AR311" i="45" s="1"/>
  <c r="AL311" i="45"/>
  <c r="AM311" i="45" s="1"/>
  <c r="AG311" i="45"/>
  <c r="AH311" i="45" s="1"/>
  <c r="AB311" i="45"/>
  <c r="AC311" i="45" s="1"/>
  <c r="W311" i="45"/>
  <c r="X311" i="45" s="1"/>
  <c r="R311" i="45"/>
  <c r="S311" i="45" s="1"/>
  <c r="K311" i="45"/>
  <c r="M311" i="45" s="1"/>
  <c r="J311" i="45"/>
  <c r="I311" i="45"/>
  <c r="G311" i="45"/>
  <c r="AV310" i="45"/>
  <c r="AW310" i="45" s="1"/>
  <c r="AQ310" i="45"/>
  <c r="AR310" i="45" s="1"/>
  <c r="AL310" i="45"/>
  <c r="AM310" i="45" s="1"/>
  <c r="AG310" i="45"/>
  <c r="AH310" i="45" s="1"/>
  <c r="AB310" i="45"/>
  <c r="AC310" i="45" s="1"/>
  <c r="X310" i="45"/>
  <c r="W310" i="45"/>
  <c r="S310" i="45"/>
  <c r="R310" i="45"/>
  <c r="K310" i="45"/>
  <c r="M310" i="45" s="1"/>
  <c r="J310" i="45"/>
  <c r="I310" i="45"/>
  <c r="G310" i="45"/>
  <c r="AV309" i="45"/>
  <c r="AW309" i="45" s="1"/>
  <c r="AQ309" i="45"/>
  <c r="AR309" i="45" s="1"/>
  <c r="AL309" i="45"/>
  <c r="AM309" i="45" s="1"/>
  <c r="AG309" i="45"/>
  <c r="AH309" i="45" s="1"/>
  <c r="AB309" i="45"/>
  <c r="AC309" i="45" s="1"/>
  <c r="W309" i="45"/>
  <c r="X309" i="45" s="1"/>
  <c r="R309" i="45"/>
  <c r="S309" i="45" s="1"/>
  <c r="J309" i="45"/>
  <c r="I309" i="45"/>
  <c r="G309" i="45"/>
  <c r="AV308" i="45"/>
  <c r="AW308" i="45" s="1"/>
  <c r="AQ308" i="45"/>
  <c r="AR308" i="45" s="1"/>
  <c r="AL308" i="45"/>
  <c r="AM308" i="45" s="1"/>
  <c r="AG308" i="45"/>
  <c r="AH308" i="45" s="1"/>
  <c r="AB308" i="45"/>
  <c r="AC308" i="45" s="1"/>
  <c r="W308" i="45"/>
  <c r="X308" i="45" s="1"/>
  <c r="S308" i="45"/>
  <c r="R308" i="45"/>
  <c r="K308" i="45" s="1"/>
  <c r="M308" i="45" s="1"/>
  <c r="J308" i="45"/>
  <c r="I308" i="45"/>
  <c r="G308" i="45"/>
  <c r="AV307" i="45"/>
  <c r="AX307" i="45" s="1"/>
  <c r="AQ307" i="45"/>
  <c r="AS307" i="45" s="1"/>
  <c r="AL307" i="45"/>
  <c r="AN307" i="45" s="1"/>
  <c r="AG307" i="45"/>
  <c r="AH307" i="45" s="1"/>
  <c r="AD307" i="45"/>
  <c r="AC307" i="45"/>
  <c r="AB307" i="45"/>
  <c r="Y307" i="45"/>
  <c r="W307" i="45"/>
  <c r="X307" i="45" s="1"/>
  <c r="R307" i="45"/>
  <c r="T307" i="45" s="1"/>
  <c r="K307" i="45"/>
  <c r="M307" i="45" s="1"/>
  <c r="J307" i="45"/>
  <c r="I307" i="45"/>
  <c r="G307" i="45"/>
  <c r="H307" i="45" s="1"/>
  <c r="AV297" i="45"/>
  <c r="AW297" i="45" s="1"/>
  <c r="AQ297" i="45"/>
  <c r="AR297" i="45" s="1"/>
  <c r="AL297" i="45"/>
  <c r="AM297" i="45" s="1"/>
  <c r="AG297" i="45"/>
  <c r="AH297" i="45" s="1"/>
  <c r="AB297" i="45"/>
  <c r="AC297" i="45" s="1"/>
  <c r="W297" i="45"/>
  <c r="X297" i="45" s="1"/>
  <c r="R297" i="45"/>
  <c r="S297" i="45" s="1"/>
  <c r="J297" i="45"/>
  <c r="I297" i="45"/>
  <c r="G297" i="45"/>
  <c r="AV296" i="45"/>
  <c r="AW296" i="45" s="1"/>
  <c r="AQ296" i="45"/>
  <c r="AR296" i="45" s="1"/>
  <c r="AL296" i="45"/>
  <c r="AM296" i="45" s="1"/>
  <c r="AG296" i="45"/>
  <c r="AH296" i="45" s="1"/>
  <c r="AB296" i="45"/>
  <c r="AC296" i="45" s="1"/>
  <c r="W296" i="45"/>
  <c r="X296" i="45" s="1"/>
  <c r="S296" i="45"/>
  <c r="R296" i="45"/>
  <c r="K296" i="45" s="1"/>
  <c r="J296" i="45"/>
  <c r="I296" i="45"/>
  <c r="G296" i="45"/>
  <c r="AV295" i="45"/>
  <c r="AW295" i="45" s="1"/>
  <c r="AQ295" i="45"/>
  <c r="AR295" i="45" s="1"/>
  <c r="AL295" i="45"/>
  <c r="AM295" i="45" s="1"/>
  <c r="AG295" i="45"/>
  <c r="AH295" i="45" s="1"/>
  <c r="AB295" i="45"/>
  <c r="AC295" i="45" s="1"/>
  <c r="W295" i="45"/>
  <c r="X295" i="45" s="1"/>
  <c r="R295" i="45"/>
  <c r="K295" i="45" s="1"/>
  <c r="J295" i="45"/>
  <c r="I295" i="45"/>
  <c r="G295" i="45"/>
  <c r="AV294" i="45"/>
  <c r="AW294" i="45" s="1"/>
  <c r="AQ294" i="45"/>
  <c r="AR294" i="45" s="1"/>
  <c r="AL294" i="45"/>
  <c r="AM294" i="45" s="1"/>
  <c r="AG294" i="45"/>
  <c r="AH294" i="45" s="1"/>
  <c r="AB294" i="45"/>
  <c r="AC294" i="45" s="1"/>
  <c r="W294" i="45"/>
  <c r="X294" i="45" s="1"/>
  <c r="R294" i="45"/>
  <c r="K294" i="45" s="1"/>
  <c r="J294" i="45"/>
  <c r="I294" i="45"/>
  <c r="G294" i="45"/>
  <c r="AV293" i="45"/>
  <c r="AW293" i="45" s="1"/>
  <c r="AQ293" i="45"/>
  <c r="AR293" i="45" s="1"/>
  <c r="AL293" i="45"/>
  <c r="AM293" i="45" s="1"/>
  <c r="AG293" i="45"/>
  <c r="AH293" i="45" s="1"/>
  <c r="AB293" i="45"/>
  <c r="AC293" i="45" s="1"/>
  <c r="W293" i="45"/>
  <c r="X293" i="45" s="1"/>
  <c r="R293" i="45"/>
  <c r="S293" i="45" s="1"/>
  <c r="K293" i="45"/>
  <c r="J293" i="45"/>
  <c r="I293" i="45"/>
  <c r="G293" i="45"/>
  <c r="AV292" i="45"/>
  <c r="AW292" i="45" s="1"/>
  <c r="AQ292" i="45"/>
  <c r="AR288" i="45" s="1"/>
  <c r="AL292" i="45"/>
  <c r="AM292" i="45" s="1"/>
  <c r="AG292" i="45"/>
  <c r="AH292" i="45" s="1"/>
  <c r="AB292" i="45"/>
  <c r="AC292" i="45" s="1"/>
  <c r="W292" i="45"/>
  <c r="X292" i="45" s="1"/>
  <c r="R292" i="45"/>
  <c r="S292" i="45" s="1"/>
  <c r="K292" i="45"/>
  <c r="J292" i="45"/>
  <c r="I292" i="45"/>
  <c r="G292" i="45"/>
  <c r="AV291" i="45"/>
  <c r="AW291" i="45" s="1"/>
  <c r="AQ291" i="45"/>
  <c r="AR291" i="45" s="1"/>
  <c r="AL291" i="45"/>
  <c r="AM291" i="45" s="1"/>
  <c r="AG291" i="45"/>
  <c r="AH291" i="45" s="1"/>
  <c r="AB291" i="45"/>
  <c r="AC291" i="45" s="1"/>
  <c r="W291" i="45"/>
  <c r="X291" i="45" s="1"/>
  <c r="R291" i="45"/>
  <c r="S291" i="45" s="1"/>
  <c r="K291" i="45"/>
  <c r="J291" i="45"/>
  <c r="I291" i="45"/>
  <c r="G291" i="45"/>
  <c r="AV290" i="45"/>
  <c r="AQ290" i="45"/>
  <c r="AR290" i="45" s="1"/>
  <c r="AL290" i="45"/>
  <c r="AM290" i="45" s="1"/>
  <c r="AG290" i="45"/>
  <c r="AH290" i="45" s="1"/>
  <c r="AB290" i="45"/>
  <c r="AC290" i="45" s="1"/>
  <c r="W290" i="45"/>
  <c r="X290" i="45" s="1"/>
  <c r="R290" i="45"/>
  <c r="S290" i="45" s="1"/>
  <c r="K290" i="45"/>
  <c r="J290" i="45"/>
  <c r="I290" i="45"/>
  <c r="G290" i="45"/>
  <c r="AV289" i="45"/>
  <c r="AW289" i="45" s="1"/>
  <c r="AQ289" i="45"/>
  <c r="AR289" i="45" s="1"/>
  <c r="AL289" i="45"/>
  <c r="AM289" i="45" s="1"/>
  <c r="AG289" i="45"/>
  <c r="AH289" i="45" s="1"/>
  <c r="AB289" i="45"/>
  <c r="AC289" i="45" s="1"/>
  <c r="W289" i="45"/>
  <c r="X289" i="45" s="1"/>
  <c r="R289" i="45"/>
  <c r="S289" i="45" s="1"/>
  <c r="K289" i="45"/>
  <c r="J289" i="45"/>
  <c r="I289" i="45"/>
  <c r="G289" i="45"/>
  <c r="AW288" i="45"/>
  <c r="AV288" i="45"/>
  <c r="AQ288" i="45"/>
  <c r="AL288" i="45"/>
  <c r="AM288" i="45" s="1"/>
  <c r="AG288" i="45"/>
  <c r="AH288" i="45" s="1"/>
  <c r="AB288" i="45"/>
  <c r="AC288" i="45" s="1"/>
  <c r="W288" i="45"/>
  <c r="X288" i="45" s="1"/>
  <c r="R288" i="45"/>
  <c r="S288" i="45" s="1"/>
  <c r="K288" i="45"/>
  <c r="J288" i="45"/>
  <c r="I288" i="45"/>
  <c r="G288" i="45"/>
  <c r="AX287" i="45"/>
  <c r="AW287" i="45"/>
  <c r="AV287" i="45"/>
  <c r="AQ287" i="45"/>
  <c r="AR287" i="45" s="1"/>
  <c r="AL287" i="45"/>
  <c r="AN287" i="45" s="1"/>
  <c r="AG287" i="45"/>
  <c r="AI287" i="45" s="1"/>
  <c r="AB287" i="45"/>
  <c r="AD287" i="45" s="1"/>
  <c r="W287" i="45"/>
  <c r="X287" i="45" s="1"/>
  <c r="R287" i="45"/>
  <c r="K287" i="45" s="1"/>
  <c r="J287" i="45"/>
  <c r="I287" i="45"/>
  <c r="G287" i="45"/>
  <c r="H287" i="45" s="1"/>
  <c r="AV590" i="44"/>
  <c r="AW590" i="44" s="1"/>
  <c r="AQ590" i="44"/>
  <c r="AR590" i="44" s="1"/>
  <c r="AL590" i="44"/>
  <c r="AM590" i="44" s="1"/>
  <c r="AG590" i="44"/>
  <c r="AH590" i="44" s="1"/>
  <c r="AB590" i="44"/>
  <c r="AC590" i="44" s="1"/>
  <c r="W590" i="44"/>
  <c r="X590" i="44" s="1"/>
  <c r="R590" i="44"/>
  <c r="S590" i="44" s="1"/>
  <c r="K590" i="44"/>
  <c r="M590" i="44" s="1"/>
  <c r="J590" i="44"/>
  <c r="I590" i="44"/>
  <c r="G590" i="44"/>
  <c r="AW589" i="44"/>
  <c r="AV589" i="44"/>
  <c r="AQ589" i="44"/>
  <c r="AR589" i="44" s="1"/>
  <c r="AM589" i="44"/>
  <c r="AL589" i="44"/>
  <c r="AG589" i="44"/>
  <c r="AH589" i="44" s="1"/>
  <c r="AB589" i="44"/>
  <c r="AC589" i="44" s="1"/>
  <c r="W589" i="44"/>
  <c r="X589" i="44" s="1"/>
  <c r="R589" i="44"/>
  <c r="S589" i="44" s="1"/>
  <c r="K589" i="44"/>
  <c r="M589" i="44" s="1"/>
  <c r="J589" i="44"/>
  <c r="I589" i="44"/>
  <c r="G589" i="44"/>
  <c r="AV588" i="44"/>
  <c r="AW588" i="44" s="1"/>
  <c r="AQ588" i="44"/>
  <c r="AR588" i="44" s="1"/>
  <c r="AL588" i="44"/>
  <c r="AM588" i="44" s="1"/>
  <c r="AG588" i="44"/>
  <c r="AH588" i="44" s="1"/>
  <c r="AB588" i="44"/>
  <c r="AC588" i="44" s="1"/>
  <c r="W588" i="44"/>
  <c r="X588" i="44" s="1"/>
  <c r="S588" i="44"/>
  <c r="R588" i="44"/>
  <c r="K588" i="44"/>
  <c r="M588" i="44" s="1"/>
  <c r="J588" i="44"/>
  <c r="I588" i="44"/>
  <c r="G588" i="44"/>
  <c r="AV587" i="44"/>
  <c r="AW587" i="44" s="1"/>
  <c r="AR587" i="44"/>
  <c r="AQ587" i="44"/>
  <c r="AL587" i="44"/>
  <c r="AM587" i="44" s="1"/>
  <c r="AH587" i="44"/>
  <c r="AG587" i="44"/>
  <c r="AB587" i="44"/>
  <c r="AC587" i="44" s="1"/>
  <c r="W587" i="44"/>
  <c r="X587" i="44" s="1"/>
  <c r="R587" i="44"/>
  <c r="S587" i="44" s="1"/>
  <c r="K587" i="44"/>
  <c r="M587" i="44" s="1"/>
  <c r="J587" i="44"/>
  <c r="I587" i="44"/>
  <c r="G587" i="44"/>
  <c r="AV586" i="44"/>
  <c r="AW586" i="44" s="1"/>
  <c r="AQ586" i="44"/>
  <c r="AR586" i="44" s="1"/>
  <c r="AL586" i="44"/>
  <c r="AM586" i="44" s="1"/>
  <c r="AG586" i="44"/>
  <c r="AH586" i="44" s="1"/>
  <c r="AB586" i="44"/>
  <c r="AC586" i="44" s="1"/>
  <c r="W586" i="44"/>
  <c r="X586" i="44" s="1"/>
  <c r="R586" i="44"/>
  <c r="S586" i="44" s="1"/>
  <c r="K586" i="44"/>
  <c r="M586" i="44" s="1"/>
  <c r="J586" i="44"/>
  <c r="I586" i="44"/>
  <c r="G586" i="44"/>
  <c r="AV585" i="44"/>
  <c r="AW585" i="44" s="1"/>
  <c r="AQ585" i="44"/>
  <c r="AR585" i="44" s="1"/>
  <c r="AM585" i="44"/>
  <c r="AL585" i="44"/>
  <c r="AG585" i="44"/>
  <c r="AH585" i="44" s="1"/>
  <c r="AC585" i="44"/>
  <c r="AB585" i="44"/>
  <c r="W585" i="44"/>
  <c r="X585" i="44" s="1"/>
  <c r="R585" i="44"/>
  <c r="K585" i="44" s="1"/>
  <c r="M585" i="44" s="1"/>
  <c r="J585" i="44"/>
  <c r="I585" i="44"/>
  <c r="G585" i="44"/>
  <c r="AV584" i="44"/>
  <c r="AW584" i="44" s="1"/>
  <c r="AQ584" i="44"/>
  <c r="AR584" i="44" s="1"/>
  <c r="AM584" i="44"/>
  <c r="AL584" i="44"/>
  <c r="AG584" i="44"/>
  <c r="AH584" i="44" s="1"/>
  <c r="AB584" i="44"/>
  <c r="AC584" i="44" s="1"/>
  <c r="W584" i="44"/>
  <c r="X584" i="44" s="1"/>
  <c r="R584" i="44"/>
  <c r="S584" i="44" s="1"/>
  <c r="K584" i="44"/>
  <c r="M584" i="44" s="1"/>
  <c r="J584" i="44"/>
  <c r="I584" i="44"/>
  <c r="G584" i="44"/>
  <c r="AV583" i="44"/>
  <c r="AW583" i="44" s="1"/>
  <c r="AQ583" i="44"/>
  <c r="AR583" i="44" s="1"/>
  <c r="AL583" i="44"/>
  <c r="AM583" i="44" s="1"/>
  <c r="AH583" i="44"/>
  <c r="AG583" i="44"/>
  <c r="AB583" i="44"/>
  <c r="AC583" i="44" s="1"/>
  <c r="X583" i="44"/>
  <c r="W583" i="44"/>
  <c r="R583" i="44"/>
  <c r="S583" i="44" s="1"/>
  <c r="K583" i="44"/>
  <c r="M583" i="44" s="1"/>
  <c r="J583" i="44"/>
  <c r="I583" i="44"/>
  <c r="G583" i="44"/>
  <c r="AV582" i="44"/>
  <c r="AW582" i="44" s="1"/>
  <c r="AQ582" i="44"/>
  <c r="AR582" i="44" s="1"/>
  <c r="AL582" i="44"/>
  <c r="AM582" i="44" s="1"/>
  <c r="AH582" i="44"/>
  <c r="AG582" i="44"/>
  <c r="AB582" i="44"/>
  <c r="AC582" i="44" s="1"/>
  <c r="W582" i="44"/>
  <c r="X582" i="44" s="1"/>
  <c r="R582" i="44"/>
  <c r="S582" i="44" s="1"/>
  <c r="K582" i="44"/>
  <c r="M582" i="44" s="1"/>
  <c r="J582" i="44"/>
  <c r="I582" i="44"/>
  <c r="G582" i="44"/>
  <c r="AV581" i="44"/>
  <c r="AW581" i="44" s="1"/>
  <c r="AQ581" i="44"/>
  <c r="AR581" i="44" s="1"/>
  <c r="AL581" i="44"/>
  <c r="AM581" i="44" s="1"/>
  <c r="AG581" i="44"/>
  <c r="AH581" i="44" s="1"/>
  <c r="AC581" i="44"/>
  <c r="AB581" i="44"/>
  <c r="W581" i="44"/>
  <c r="X581" i="44" s="1"/>
  <c r="S581" i="44"/>
  <c r="R581" i="44"/>
  <c r="K581" i="44"/>
  <c r="M581" i="44" s="1"/>
  <c r="J581" i="44"/>
  <c r="I581" i="44"/>
  <c r="G581" i="44"/>
  <c r="AW580" i="44"/>
  <c r="AV580" i="44"/>
  <c r="AQ580" i="44"/>
  <c r="AR580" i="44" s="1"/>
  <c r="AL580" i="44"/>
  <c r="AM580" i="44" s="1"/>
  <c r="AG580" i="44"/>
  <c r="AH580" i="44" s="1"/>
  <c r="AB580" i="44"/>
  <c r="AC580" i="44" s="1"/>
  <c r="X580" i="44"/>
  <c r="W580" i="44"/>
  <c r="R580" i="44"/>
  <c r="S580" i="44" s="1"/>
  <c r="K580" i="44"/>
  <c r="M580" i="44" s="1"/>
  <c r="J580" i="44"/>
  <c r="I580" i="44"/>
  <c r="G580" i="44"/>
  <c r="AV579" i="44"/>
  <c r="AW579" i="44" s="1"/>
  <c r="AQ579" i="44"/>
  <c r="AR579" i="44" s="1"/>
  <c r="AL579" i="44"/>
  <c r="AM579" i="44" s="1"/>
  <c r="AG579" i="44"/>
  <c r="AH579" i="44" s="1"/>
  <c r="AB579" i="44"/>
  <c r="AC579" i="44" s="1"/>
  <c r="X579" i="44"/>
  <c r="W579" i="44"/>
  <c r="R579" i="44"/>
  <c r="S579" i="44" s="1"/>
  <c r="K579" i="44"/>
  <c r="M579" i="44" s="1"/>
  <c r="J579" i="44"/>
  <c r="I579" i="44"/>
  <c r="G579" i="44"/>
  <c r="AW578" i="44"/>
  <c r="AV578" i="44"/>
  <c r="AQ578" i="44"/>
  <c r="AR578" i="44" s="1"/>
  <c r="AL578" i="44"/>
  <c r="AM578" i="44" s="1"/>
  <c r="AH578" i="44"/>
  <c r="AG578" i="44"/>
  <c r="AB578" i="44"/>
  <c r="AC578" i="44" s="1"/>
  <c r="W578" i="44"/>
  <c r="X578" i="44" s="1"/>
  <c r="S578" i="44"/>
  <c r="R578" i="44"/>
  <c r="K578" i="44"/>
  <c r="M578" i="44" s="1"/>
  <c r="J578" i="44"/>
  <c r="I578" i="44"/>
  <c r="G578" i="44"/>
  <c r="AV577" i="44"/>
  <c r="AW577" i="44" s="1"/>
  <c r="AQ577" i="44"/>
  <c r="AR577" i="44" s="1"/>
  <c r="AM577" i="44"/>
  <c r="AL577" i="44"/>
  <c r="AG577" i="44"/>
  <c r="AH577" i="44" s="1"/>
  <c r="AC577" i="44"/>
  <c r="AB577" i="44"/>
  <c r="W577" i="44"/>
  <c r="X577" i="44" s="1"/>
  <c r="S577" i="44"/>
  <c r="R577" i="44"/>
  <c r="K577" i="44"/>
  <c r="M577" i="44" s="1"/>
  <c r="J577" i="44"/>
  <c r="I577" i="44"/>
  <c r="G577" i="44"/>
  <c r="AV576" i="44"/>
  <c r="AW576" i="44" s="1"/>
  <c r="AQ576" i="44"/>
  <c r="AR576" i="44" s="1"/>
  <c r="AL576" i="44"/>
  <c r="AM576" i="44" s="1"/>
  <c r="AG576" i="44"/>
  <c r="AH576" i="44" s="1"/>
  <c r="AC576" i="44"/>
  <c r="AB576" i="44"/>
  <c r="W576" i="44"/>
  <c r="X576" i="44" s="1"/>
  <c r="R576" i="44"/>
  <c r="K576" i="44" s="1"/>
  <c r="M576" i="44" s="1"/>
  <c r="J576" i="44"/>
  <c r="I576" i="44"/>
  <c r="G576" i="44"/>
  <c r="AV575" i="44"/>
  <c r="AW575" i="44" s="1"/>
  <c r="AQ575" i="44"/>
  <c r="AR575" i="44" s="1"/>
  <c r="AM575" i="44"/>
  <c r="AL575" i="44"/>
  <c r="AG575" i="44"/>
  <c r="AH575" i="44" s="1"/>
  <c r="AB575" i="44"/>
  <c r="AC575" i="44" s="1"/>
  <c r="W575" i="44"/>
  <c r="X575" i="44" s="1"/>
  <c r="R575" i="44"/>
  <c r="K575" i="44" s="1"/>
  <c r="M575" i="44"/>
  <c r="J575" i="44"/>
  <c r="I575" i="44"/>
  <c r="G575" i="44"/>
  <c r="AV574" i="44"/>
  <c r="AW574" i="44" s="1"/>
  <c r="AQ574" i="44"/>
  <c r="AR574" i="44" s="1"/>
  <c r="AL574" i="44"/>
  <c r="AM574" i="44" s="1"/>
  <c r="AG574" i="44"/>
  <c r="AH574" i="44" s="1"/>
  <c r="AB574" i="44"/>
  <c r="AC574" i="44" s="1"/>
  <c r="X574" i="44"/>
  <c r="W574" i="44"/>
  <c r="R574" i="44"/>
  <c r="S574" i="44" s="1"/>
  <c r="K574" i="44"/>
  <c r="M574" i="44" s="1"/>
  <c r="J574" i="44"/>
  <c r="I574" i="44"/>
  <c r="G574" i="44"/>
  <c r="AV573" i="44"/>
  <c r="AW573" i="44" s="1"/>
  <c r="AQ573" i="44"/>
  <c r="AR573" i="44" s="1"/>
  <c r="AL573" i="44"/>
  <c r="AM573" i="44" s="1"/>
  <c r="AG573" i="44"/>
  <c r="AH573" i="44" s="1"/>
  <c r="AB573" i="44"/>
  <c r="AC573" i="44" s="1"/>
  <c r="W573" i="44"/>
  <c r="X573" i="44" s="1"/>
  <c r="R573" i="44"/>
  <c r="S573" i="44" s="1"/>
  <c r="K573" i="44"/>
  <c r="M573" i="44" s="1"/>
  <c r="J573" i="44"/>
  <c r="I573" i="44"/>
  <c r="G573" i="44"/>
  <c r="AV572" i="44"/>
  <c r="AW572" i="44" s="1"/>
  <c r="AQ572" i="44"/>
  <c r="AR572" i="44" s="1"/>
  <c r="AL572" i="44"/>
  <c r="AM572" i="44" s="1"/>
  <c r="AH572" i="44"/>
  <c r="AG572" i="44"/>
  <c r="AB572" i="44"/>
  <c r="AC572" i="44" s="1"/>
  <c r="W572" i="44"/>
  <c r="X572" i="44" s="1"/>
  <c r="R572" i="44"/>
  <c r="S572" i="44" s="1"/>
  <c r="K572" i="44"/>
  <c r="M572" i="44" s="1"/>
  <c r="J572" i="44"/>
  <c r="I572" i="44"/>
  <c r="G572" i="44"/>
  <c r="AV571" i="44"/>
  <c r="AW571" i="44" s="1"/>
  <c r="AQ571" i="44"/>
  <c r="AR571" i="44" s="1"/>
  <c r="AL571" i="44"/>
  <c r="AM571" i="44" s="1"/>
  <c r="AG571" i="44"/>
  <c r="AH571" i="44" s="1"/>
  <c r="AB571" i="44"/>
  <c r="AC571" i="44" s="1"/>
  <c r="X571" i="44"/>
  <c r="W571" i="44"/>
  <c r="R571" i="44"/>
  <c r="S571" i="44" s="1"/>
  <c r="K571" i="44"/>
  <c r="M571" i="44" s="1"/>
  <c r="J571" i="44"/>
  <c r="I571" i="44"/>
  <c r="G571" i="44"/>
  <c r="AW570" i="44"/>
  <c r="AV570" i="44"/>
  <c r="AQ570" i="44"/>
  <c r="AR570" i="44" s="1"/>
  <c r="AL570" i="44"/>
  <c r="AM570" i="44" s="1"/>
  <c r="AG570" i="44"/>
  <c r="AH570" i="44" s="1"/>
  <c r="AB570" i="44"/>
  <c r="AC570" i="44" s="1"/>
  <c r="W570" i="44"/>
  <c r="X570" i="44" s="1"/>
  <c r="R570" i="44"/>
  <c r="K570" i="44" s="1"/>
  <c r="M570" i="44"/>
  <c r="J570" i="44"/>
  <c r="I570" i="44"/>
  <c r="G570" i="44"/>
  <c r="AW569" i="44"/>
  <c r="AV569" i="44"/>
  <c r="AQ569" i="44"/>
  <c r="AR569" i="44" s="1"/>
  <c r="AL569" i="44"/>
  <c r="AM569" i="44" s="1"/>
  <c r="AG569" i="44"/>
  <c r="AH569" i="44" s="1"/>
  <c r="AB569" i="44"/>
  <c r="AC569" i="44" s="1"/>
  <c r="X569" i="44"/>
  <c r="W569" i="44"/>
  <c r="R569" i="44"/>
  <c r="S569" i="44" s="1"/>
  <c r="K569" i="44"/>
  <c r="M569" i="44" s="1"/>
  <c r="J569" i="44"/>
  <c r="I569" i="44"/>
  <c r="G569" i="44"/>
  <c r="AV568" i="44"/>
  <c r="AW568" i="44" s="1"/>
  <c r="AR568" i="44"/>
  <c r="AQ568" i="44"/>
  <c r="AL568" i="44"/>
  <c r="AM568" i="44" s="1"/>
  <c r="AG568" i="44"/>
  <c r="AH568" i="44" s="1"/>
  <c r="AB568" i="44"/>
  <c r="AC568" i="44" s="1"/>
  <c r="W568" i="44"/>
  <c r="X568" i="44" s="1"/>
  <c r="R568" i="44"/>
  <c r="S568" i="44" s="1"/>
  <c r="K568" i="44"/>
  <c r="M568" i="44" s="1"/>
  <c r="J568" i="44"/>
  <c r="I568" i="44"/>
  <c r="G568" i="44"/>
  <c r="AV567" i="44"/>
  <c r="AW567" i="44" s="1"/>
  <c r="AR567" i="44"/>
  <c r="AQ567" i="44"/>
  <c r="AL567" i="44"/>
  <c r="AM567" i="44" s="1"/>
  <c r="AG567" i="44"/>
  <c r="AH567" i="44" s="1"/>
  <c r="AB567" i="44"/>
  <c r="AC567" i="44" s="1"/>
  <c r="W567" i="44"/>
  <c r="X567" i="44" s="1"/>
  <c r="R567" i="44"/>
  <c r="S567" i="44" s="1"/>
  <c r="K567" i="44"/>
  <c r="M567" i="44" s="1"/>
  <c r="J567" i="44"/>
  <c r="I567" i="44"/>
  <c r="G567" i="44"/>
  <c r="AV566" i="44"/>
  <c r="AW566" i="44" s="1"/>
  <c r="AQ566" i="44"/>
  <c r="AR566" i="44" s="1"/>
  <c r="AM566" i="44"/>
  <c r="AL566" i="44"/>
  <c r="AG566" i="44"/>
  <c r="AH566" i="44" s="1"/>
  <c r="AB566" i="44"/>
  <c r="AC566" i="44" s="1"/>
  <c r="W566" i="44"/>
  <c r="X566" i="44" s="1"/>
  <c r="R566" i="44"/>
  <c r="S566" i="44" s="1"/>
  <c r="K566" i="44"/>
  <c r="M566" i="44" s="1"/>
  <c r="J566" i="44"/>
  <c r="I566" i="44"/>
  <c r="G566" i="44"/>
  <c r="AW565" i="44"/>
  <c r="AV565" i="44"/>
  <c r="AQ565" i="44"/>
  <c r="AR565" i="44" s="1"/>
  <c r="AM565" i="44"/>
  <c r="AL565" i="44"/>
  <c r="AG565" i="44"/>
  <c r="AH565" i="44" s="1"/>
  <c r="AB565" i="44"/>
  <c r="AC565" i="44" s="1"/>
  <c r="W565" i="44"/>
  <c r="X565" i="44" s="1"/>
  <c r="R565" i="44"/>
  <c r="K565" i="44" s="1"/>
  <c r="M565" i="44"/>
  <c r="J565" i="44"/>
  <c r="I565" i="44"/>
  <c r="G565" i="44"/>
  <c r="AV564" i="44"/>
  <c r="AW564" i="44" s="1"/>
  <c r="AQ564" i="44"/>
  <c r="AR564" i="44" s="1"/>
  <c r="AL564" i="44"/>
  <c r="AM564" i="44" s="1"/>
  <c r="AH564" i="44"/>
  <c r="AG564" i="44"/>
  <c r="AB564" i="44"/>
  <c r="AC564" i="44" s="1"/>
  <c r="W564" i="44"/>
  <c r="X564" i="44" s="1"/>
  <c r="R564" i="44"/>
  <c r="S564" i="44" s="1"/>
  <c r="K564" i="44"/>
  <c r="M564" i="44" s="1"/>
  <c r="J564" i="44"/>
  <c r="I564" i="44"/>
  <c r="G564" i="44"/>
  <c r="AV563" i="44"/>
  <c r="AW563" i="44" s="1"/>
  <c r="AQ563" i="44"/>
  <c r="AR563" i="44" s="1"/>
  <c r="AL563" i="44"/>
  <c r="AM563" i="44" s="1"/>
  <c r="AH563" i="44"/>
  <c r="AG563" i="44"/>
  <c r="AB563" i="44"/>
  <c r="AC563" i="44" s="1"/>
  <c r="W563" i="44"/>
  <c r="X563" i="44" s="1"/>
  <c r="R563" i="44"/>
  <c r="S563" i="44" s="1"/>
  <c r="K563" i="44"/>
  <c r="M563" i="44" s="1"/>
  <c r="J563" i="44"/>
  <c r="I563" i="44"/>
  <c r="G563" i="44"/>
  <c r="AV562" i="44"/>
  <c r="AW562" i="44" s="1"/>
  <c r="AQ562" i="44"/>
  <c r="AR562" i="44" s="1"/>
  <c r="AL562" i="44"/>
  <c r="AM562" i="44" s="1"/>
  <c r="AG562" i="44"/>
  <c r="AH562" i="44" s="1"/>
  <c r="AC562" i="44"/>
  <c r="AB562" i="44"/>
  <c r="W562" i="44"/>
  <c r="X562" i="44" s="1"/>
  <c r="R562" i="44"/>
  <c r="S562" i="44" s="1"/>
  <c r="K562" i="44"/>
  <c r="M562" i="44" s="1"/>
  <c r="J562" i="44"/>
  <c r="I562" i="44"/>
  <c r="G562" i="44"/>
  <c r="AV561" i="44"/>
  <c r="AW561" i="44" s="1"/>
  <c r="AQ561" i="44"/>
  <c r="AR561" i="44" s="1"/>
  <c r="AM561" i="44"/>
  <c r="AL561" i="44"/>
  <c r="AG561" i="44"/>
  <c r="AH561" i="44" s="1"/>
  <c r="AC561" i="44"/>
  <c r="AB561" i="44"/>
  <c r="W561" i="44"/>
  <c r="X561" i="44" s="1"/>
  <c r="R561" i="44"/>
  <c r="S561" i="44" s="1"/>
  <c r="K561" i="44"/>
  <c r="M561" i="44" s="1"/>
  <c r="J561" i="44"/>
  <c r="I561" i="44"/>
  <c r="G561" i="44"/>
  <c r="AV560" i="44"/>
  <c r="AW560" i="44" s="1"/>
  <c r="AQ560" i="44"/>
  <c r="AR560" i="44" s="1"/>
  <c r="AL560" i="44"/>
  <c r="AM560" i="44" s="1"/>
  <c r="AG560" i="44"/>
  <c r="AH560" i="44" s="1"/>
  <c r="AC560" i="44"/>
  <c r="AB560" i="44"/>
  <c r="X560" i="44"/>
  <c r="W560" i="44"/>
  <c r="R560" i="44"/>
  <c r="S560" i="44" s="1"/>
  <c r="K560" i="44"/>
  <c r="M560" i="44" s="1"/>
  <c r="J560" i="44"/>
  <c r="I560" i="44"/>
  <c r="G560" i="44"/>
  <c r="AV559" i="44"/>
  <c r="AW559" i="44" s="1"/>
  <c r="AQ559" i="44"/>
  <c r="AR559" i="44" s="1"/>
  <c r="AL559" i="44"/>
  <c r="AM559" i="44" s="1"/>
  <c r="AG559" i="44"/>
  <c r="AH559" i="44" s="1"/>
  <c r="AB559" i="44"/>
  <c r="AC559" i="44" s="1"/>
  <c r="X559" i="44"/>
  <c r="W559" i="44"/>
  <c r="R559" i="44"/>
  <c r="S559" i="44" s="1"/>
  <c r="K559" i="44"/>
  <c r="M559" i="44" s="1"/>
  <c r="J559" i="44"/>
  <c r="I559" i="44"/>
  <c r="G559" i="44"/>
  <c r="AV558" i="44"/>
  <c r="AW558" i="44" s="1"/>
  <c r="AQ558" i="44"/>
  <c r="AS558" i="44" s="1"/>
  <c r="AL558" i="44"/>
  <c r="AN558" i="44" s="1"/>
  <c r="AG558" i="44"/>
  <c r="AI558" i="44" s="1"/>
  <c r="AB558" i="44"/>
  <c r="AD558" i="44" s="1"/>
  <c r="W558" i="44"/>
  <c r="Y558" i="44" s="1"/>
  <c r="R558" i="44"/>
  <c r="J558" i="44"/>
  <c r="I558" i="44"/>
  <c r="G558" i="44"/>
  <c r="H558" i="44" s="1"/>
  <c r="AV549" i="44"/>
  <c r="AW549" i="44" s="1"/>
  <c r="AQ549" i="44"/>
  <c r="AR549" i="44" s="1"/>
  <c r="AL549" i="44"/>
  <c r="AM549" i="44" s="1"/>
  <c r="AG549" i="44"/>
  <c r="AH549" i="44" s="1"/>
  <c r="AB549" i="44"/>
  <c r="W549" i="44"/>
  <c r="R549" i="44"/>
  <c r="J549" i="44"/>
  <c r="I549" i="44"/>
  <c r="G549" i="44"/>
  <c r="AV548" i="44"/>
  <c r="AR548" i="44"/>
  <c r="AQ548" i="44"/>
  <c r="AL548" i="44"/>
  <c r="AM548" i="44" s="1"/>
  <c r="AG548" i="44"/>
  <c r="AH548" i="44" s="1"/>
  <c r="AB548" i="44"/>
  <c r="W548" i="44"/>
  <c r="R548" i="44"/>
  <c r="J548" i="44"/>
  <c r="I548" i="44"/>
  <c r="G548" i="44"/>
  <c r="AV547" i="44"/>
  <c r="AQ547" i="44"/>
  <c r="AL547" i="44"/>
  <c r="AG547" i="44"/>
  <c r="AH547" i="44" s="1"/>
  <c r="AB547" i="44"/>
  <c r="AC544" i="44" s="1"/>
  <c r="W547" i="44"/>
  <c r="R547" i="44"/>
  <c r="J547" i="44"/>
  <c r="I547" i="44"/>
  <c r="G547" i="44"/>
  <c r="AV546" i="44"/>
  <c r="AQ546" i="44"/>
  <c r="AL546" i="44"/>
  <c r="AG546" i="44"/>
  <c r="AB546" i="44"/>
  <c r="W546" i="44"/>
  <c r="K546" i="44" s="1"/>
  <c r="R546" i="44"/>
  <c r="J546" i="44"/>
  <c r="I546" i="44"/>
  <c r="G546" i="44"/>
  <c r="AV545" i="44"/>
  <c r="AW545" i="44" s="1"/>
  <c r="AQ545" i="44"/>
  <c r="AR545" i="44" s="1"/>
  <c r="AL545" i="44"/>
  <c r="AG545" i="44"/>
  <c r="AB545" i="44"/>
  <c r="W545" i="44"/>
  <c r="R545" i="44"/>
  <c r="J545" i="44"/>
  <c r="I545" i="44"/>
  <c r="G545" i="44"/>
  <c r="AV544" i="44"/>
  <c r="AQ544" i="44"/>
  <c r="AR544" i="44" s="1"/>
  <c r="AL544" i="44"/>
  <c r="AM544" i="44" s="1"/>
  <c r="AG544" i="44"/>
  <c r="AH544" i="44" s="1"/>
  <c r="AB544" i="44"/>
  <c r="W544" i="44"/>
  <c r="R544" i="44"/>
  <c r="J544" i="44"/>
  <c r="I544" i="44"/>
  <c r="G544" i="44"/>
  <c r="AV543" i="44"/>
  <c r="AQ543" i="44"/>
  <c r="AR543" i="44" s="1"/>
  <c r="AL543" i="44"/>
  <c r="AM543" i="44" s="1"/>
  <c r="AG543" i="44"/>
  <c r="AH543" i="44" s="1"/>
  <c r="AB543" i="44"/>
  <c r="AC543" i="44" s="1"/>
  <c r="W543" i="44"/>
  <c r="K543" i="44" s="1"/>
  <c r="R543" i="44"/>
  <c r="S543" i="44" s="1"/>
  <c r="J543" i="44"/>
  <c r="I543" i="44"/>
  <c r="G543" i="44"/>
  <c r="AV542" i="44"/>
  <c r="AQ542" i="44"/>
  <c r="AL542" i="44"/>
  <c r="AM542" i="44" s="1"/>
  <c r="AG542" i="44"/>
  <c r="AH542" i="44" s="1"/>
  <c r="AB542" i="44"/>
  <c r="AC542" i="44" s="1"/>
  <c r="W542" i="44"/>
  <c r="X542" i="44" s="1"/>
  <c r="R542" i="44"/>
  <c r="K542" i="44" s="1"/>
  <c r="J542" i="44"/>
  <c r="I542" i="44"/>
  <c r="G542" i="44"/>
  <c r="AV541" i="44"/>
  <c r="AQ541" i="44"/>
  <c r="AL541" i="44"/>
  <c r="AG541" i="44"/>
  <c r="AB541" i="44"/>
  <c r="AC541" i="44" s="1"/>
  <c r="W541" i="44"/>
  <c r="X541" i="44" s="1"/>
  <c r="R541" i="44"/>
  <c r="S541" i="44" s="1"/>
  <c r="K541" i="44"/>
  <c r="J541" i="44"/>
  <c r="I541" i="44"/>
  <c r="G541" i="44"/>
  <c r="AV540" i="44"/>
  <c r="AQ540" i="44"/>
  <c r="AL540" i="44"/>
  <c r="AG540" i="44"/>
  <c r="AB540" i="44"/>
  <c r="W540" i="44"/>
  <c r="X540" i="44" s="1"/>
  <c r="S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K539" i="44"/>
  <c r="J539" i="44"/>
  <c r="I539" i="44"/>
  <c r="G539" i="44"/>
  <c r="AV538" i="44"/>
  <c r="AQ538" i="44"/>
  <c r="AL538" i="44"/>
  <c r="AG538" i="44"/>
  <c r="AB538" i="44"/>
  <c r="K538" i="44" s="1"/>
  <c r="W538" i="44"/>
  <c r="R538" i="44"/>
  <c r="J538" i="44"/>
  <c r="I538" i="44"/>
  <c r="G538" i="44"/>
  <c r="AV537" i="44"/>
  <c r="AW537" i="44" s="1"/>
  <c r="AQ537" i="44"/>
  <c r="AL537" i="44"/>
  <c r="AG537" i="44"/>
  <c r="AB537" i="44"/>
  <c r="AC537" i="44" s="1"/>
  <c r="W537" i="44"/>
  <c r="X537" i="44" s="1"/>
  <c r="S537" i="44"/>
  <c r="R537" i="44"/>
  <c r="J537" i="44"/>
  <c r="I537" i="44"/>
  <c r="G537" i="44"/>
  <c r="AV536" i="44"/>
  <c r="AQ536" i="44"/>
  <c r="AL536" i="44"/>
  <c r="AG536" i="44"/>
  <c r="AB536" i="44"/>
  <c r="W536" i="44"/>
  <c r="X536" i="44" s="1"/>
  <c r="R536" i="44"/>
  <c r="S536" i="44" s="1"/>
  <c r="K536" i="44"/>
  <c r="J536" i="44"/>
  <c r="I536" i="44"/>
  <c r="G536" i="44"/>
  <c r="AV535" i="44"/>
  <c r="AQ535" i="44"/>
  <c r="AR535" i="44" s="1"/>
  <c r="AL535" i="44"/>
  <c r="AG535" i="44"/>
  <c r="AB535" i="44"/>
  <c r="W535" i="44"/>
  <c r="X535" i="44" s="1"/>
  <c r="R535" i="44"/>
  <c r="S535" i="44" s="1"/>
  <c r="K535" i="44"/>
  <c r="J535" i="44"/>
  <c r="I535" i="44"/>
  <c r="G535" i="44"/>
  <c r="AV534" i="44"/>
  <c r="K534" i="44" s="1"/>
  <c r="AQ534" i="44"/>
  <c r="AL534" i="44"/>
  <c r="AG534" i="44"/>
  <c r="AB534" i="44"/>
  <c r="W534" i="44"/>
  <c r="R534" i="44"/>
  <c r="J534" i="44"/>
  <c r="I534" i="44"/>
  <c r="G534" i="44"/>
  <c r="AV533" i="44"/>
  <c r="AW533" i="44" s="1"/>
  <c r="AQ533" i="44"/>
  <c r="AR533" i="44" s="1"/>
  <c r="AL533" i="44"/>
  <c r="K533" i="44" s="1"/>
  <c r="AG533" i="44"/>
  <c r="AB533" i="44"/>
  <c r="W533" i="44"/>
  <c r="R533" i="44"/>
  <c r="S533" i="44" s="1"/>
  <c r="J533" i="44"/>
  <c r="I533" i="44"/>
  <c r="G533" i="44"/>
  <c r="AW532" i="44"/>
  <c r="AV532" i="44"/>
  <c r="AQ532" i="44"/>
  <c r="AR532" i="44" s="1"/>
  <c r="AL532" i="44"/>
  <c r="AM532" i="44" s="1"/>
  <c r="AG532" i="44"/>
  <c r="AB532" i="44"/>
  <c r="W532" i="44"/>
  <c r="R532" i="44"/>
  <c r="J532" i="44"/>
  <c r="I532" i="44"/>
  <c r="G532" i="44"/>
  <c r="AV531" i="44"/>
  <c r="AQ531" i="44"/>
  <c r="AR531" i="44" s="1"/>
  <c r="AL531" i="44"/>
  <c r="AM531" i="44" s="1"/>
  <c r="AG531" i="44"/>
  <c r="K531" i="44" s="1"/>
  <c r="AB531" i="44"/>
  <c r="W531" i="44"/>
  <c r="R531" i="44"/>
  <c r="J531" i="44"/>
  <c r="I531" i="44"/>
  <c r="G531" i="44"/>
  <c r="AV530" i="44"/>
  <c r="AQ530" i="44"/>
  <c r="AL530" i="44"/>
  <c r="AG530" i="44"/>
  <c r="AH530" i="44" s="1"/>
  <c r="AB530" i="44"/>
  <c r="W530" i="44"/>
  <c r="R530" i="44"/>
  <c r="S530" i="44" s="1"/>
  <c r="K530" i="44"/>
  <c r="J530" i="44"/>
  <c r="I530" i="44"/>
  <c r="G530" i="44"/>
  <c r="AV529" i="44"/>
  <c r="AW529" i="44" s="1"/>
  <c r="AQ529" i="44"/>
  <c r="AL529" i="44"/>
  <c r="AG529" i="44"/>
  <c r="AB529" i="44"/>
  <c r="W529" i="44"/>
  <c r="R529" i="44"/>
  <c r="J529" i="44"/>
  <c r="I529" i="44"/>
  <c r="G529" i="44"/>
  <c r="AV528" i="44"/>
  <c r="AW528" i="44" s="1"/>
  <c r="AQ528" i="44"/>
  <c r="AR534" i="44" s="1"/>
  <c r="AL528" i="44"/>
  <c r="AM528" i="44" s="1"/>
  <c r="AH528" i="44"/>
  <c r="AG528" i="44"/>
  <c r="AB528" i="44"/>
  <c r="W528" i="44"/>
  <c r="R528" i="44"/>
  <c r="J528" i="44"/>
  <c r="I528" i="44"/>
  <c r="G528" i="44"/>
  <c r="AV527" i="44"/>
  <c r="AW527" i="44" s="1"/>
  <c r="AQ527" i="44"/>
  <c r="AR527" i="44" s="1"/>
  <c r="AL527" i="44"/>
  <c r="AM527" i="44" s="1"/>
  <c r="AG527" i="44"/>
  <c r="AH527" i="44" s="1"/>
  <c r="AB527" i="44"/>
  <c r="AC527" i="44" s="1"/>
  <c r="W527" i="44"/>
  <c r="K527" i="44" s="1"/>
  <c r="R527" i="44"/>
  <c r="J527" i="44"/>
  <c r="I527" i="44"/>
  <c r="G527" i="44"/>
  <c r="AV526" i="44"/>
  <c r="AQ526" i="44"/>
  <c r="AL526" i="44"/>
  <c r="AM526" i="44" s="1"/>
  <c r="AG526" i="44"/>
  <c r="AH526" i="44" s="1"/>
  <c r="AB526" i="44"/>
  <c r="AC526" i="44" s="1"/>
  <c r="W526" i="44"/>
  <c r="K526" i="44" s="1"/>
  <c r="R526" i="44"/>
  <c r="J526" i="44"/>
  <c r="I526" i="44"/>
  <c r="G526" i="44"/>
  <c r="AV525" i="44"/>
  <c r="AQ525" i="44"/>
  <c r="AR525" i="44" s="1"/>
  <c r="AL525" i="44"/>
  <c r="AG525" i="44"/>
  <c r="AH525" i="44" s="1"/>
  <c r="AB525" i="44"/>
  <c r="AC525" i="44" s="1"/>
  <c r="W525" i="44"/>
  <c r="X525" i="44" s="1"/>
  <c r="R525" i="44"/>
  <c r="K525" i="44" s="1"/>
  <c r="J525" i="44"/>
  <c r="I525" i="44"/>
  <c r="G525" i="44"/>
  <c r="AV524" i="44"/>
  <c r="AQ524" i="44"/>
  <c r="AL524" i="44"/>
  <c r="AG524" i="44"/>
  <c r="AB524" i="44"/>
  <c r="W524" i="44"/>
  <c r="X524" i="44" s="1"/>
  <c r="R524" i="44"/>
  <c r="J524" i="44"/>
  <c r="I524" i="44"/>
  <c r="G524" i="44"/>
  <c r="AV523" i="44"/>
  <c r="AQ523" i="44"/>
  <c r="AR523" i="44" s="1"/>
  <c r="AL523" i="44"/>
  <c r="AM523" i="44" s="1"/>
  <c r="AG523" i="44"/>
  <c r="AB523" i="44"/>
  <c r="W523" i="44"/>
  <c r="R523" i="44"/>
  <c r="S523" i="44" s="1"/>
  <c r="K523" i="44"/>
  <c r="J523" i="44"/>
  <c r="I523" i="44"/>
  <c r="G523" i="44"/>
  <c r="AV522" i="44"/>
  <c r="AQ522" i="44"/>
  <c r="AL522" i="44"/>
  <c r="AM522" i="44" s="1"/>
  <c r="AG522" i="44"/>
  <c r="K522" i="44" s="1"/>
  <c r="AB522" i="44"/>
  <c r="W522" i="44"/>
  <c r="R522" i="44"/>
  <c r="J522" i="44"/>
  <c r="I522" i="44"/>
  <c r="G522" i="44"/>
  <c r="AV521" i="44"/>
  <c r="AQ521" i="44"/>
  <c r="AL521" i="44"/>
  <c r="AM521" i="44" s="1"/>
  <c r="AG521" i="44"/>
  <c r="AH521" i="44" s="1"/>
  <c r="AC521" i="44"/>
  <c r="AB521" i="44"/>
  <c r="W521" i="44"/>
  <c r="R521" i="44"/>
  <c r="J521" i="44"/>
  <c r="I521" i="44"/>
  <c r="G521" i="44"/>
  <c r="AV520" i="44"/>
  <c r="AQ520" i="44"/>
  <c r="AL520" i="44"/>
  <c r="AM520" i="44" s="1"/>
  <c r="AG520" i="44"/>
  <c r="AI520" i="44" s="1"/>
  <c r="AB520" i="44"/>
  <c r="AC522" i="44" s="1"/>
  <c r="X520" i="44"/>
  <c r="W520" i="44"/>
  <c r="R520" i="44"/>
  <c r="J520" i="44"/>
  <c r="I520" i="44"/>
  <c r="G520" i="44"/>
  <c r="P516" i="44"/>
  <c r="P515" i="44"/>
  <c r="U515" i="44" s="1"/>
  <c r="Z515" i="44" s="1"/>
  <c r="AE515" i="44" s="1"/>
  <c r="AC108" i="6"/>
  <c r="AD108" i="6" s="1"/>
  <c r="S108" i="6"/>
  <c r="T108" i="6" s="1"/>
  <c r="M108" i="6"/>
  <c r="F108" i="6"/>
  <c r="AC107" i="6"/>
  <c r="S107" i="6"/>
  <c r="M107" i="6"/>
  <c r="F107" i="6"/>
  <c r="AC106" i="6"/>
  <c r="S106" i="6"/>
  <c r="M106" i="6"/>
  <c r="F106" i="6"/>
  <c r="AL105" i="6"/>
  <c r="AJ105" i="6"/>
  <c r="AH105" i="6"/>
  <c r="AC105" i="6"/>
  <c r="AD105" i="6" s="1"/>
  <c r="S105" i="6"/>
  <c r="M105" i="6"/>
  <c r="F105" i="6"/>
  <c r="AL104" i="6"/>
  <c r="AJ104" i="6"/>
  <c r="AH104" i="6"/>
  <c r="AF104" i="6"/>
  <c r="AC104" i="6"/>
  <c r="AD104" i="6" s="1"/>
  <c r="S104" i="6"/>
  <c r="T104" i="6" s="1"/>
  <c r="M104" i="6"/>
  <c r="N104" i="6" s="1"/>
  <c r="F104" i="6"/>
  <c r="AB104" i="6" s="1"/>
  <c r="AL103" i="6"/>
  <c r="AJ103" i="6"/>
  <c r="AH103" i="6"/>
  <c r="AF103" i="6"/>
  <c r="AD103" i="6"/>
  <c r="AC103" i="6"/>
  <c r="S103" i="6"/>
  <c r="T103" i="6" s="1"/>
  <c r="M103" i="6"/>
  <c r="N103" i="6" s="1"/>
  <c r="F103" i="6"/>
  <c r="AB103" i="6" s="1"/>
  <c r="AC102" i="6"/>
  <c r="F102" i="6" s="1"/>
  <c r="S102" i="6"/>
  <c r="T102" i="6" s="1"/>
  <c r="M102" i="6"/>
  <c r="N102" i="6" s="1"/>
  <c r="B102" i="6"/>
  <c r="AC108" i="7"/>
  <c r="AD108" i="7" s="1"/>
  <c r="S108" i="7"/>
  <c r="T108" i="7" s="1"/>
  <c r="M108" i="7"/>
  <c r="N108" i="7" s="1"/>
  <c r="F108" i="7"/>
  <c r="AL108" i="7" s="1"/>
  <c r="AL107" i="7"/>
  <c r="AC107" i="7"/>
  <c r="AD107" i="7" s="1"/>
  <c r="S107" i="7"/>
  <c r="T107" i="7" s="1"/>
  <c r="M107" i="7"/>
  <c r="N107" i="7" s="1"/>
  <c r="F107" i="7"/>
  <c r="AJ107" i="7" s="1"/>
  <c r="AL106" i="7"/>
  <c r="AJ106" i="7"/>
  <c r="AC106" i="7"/>
  <c r="AD106" i="7" s="1"/>
  <c r="S106" i="7"/>
  <c r="T106" i="7" s="1"/>
  <c r="M106" i="7"/>
  <c r="N106" i="7" s="1"/>
  <c r="F106" i="7"/>
  <c r="AH106" i="7" s="1"/>
  <c r="AL105" i="7"/>
  <c r="AJ105" i="7"/>
  <c r="AH105" i="7"/>
  <c r="AC105" i="7"/>
  <c r="AD105" i="7" s="1"/>
  <c r="S105" i="7"/>
  <c r="T105" i="7" s="1"/>
  <c r="M105" i="7"/>
  <c r="N105" i="7" s="1"/>
  <c r="F105" i="7"/>
  <c r="AF105" i="7" s="1"/>
  <c r="AL104" i="7"/>
  <c r="AJ104" i="7"/>
  <c r="AH104" i="7"/>
  <c r="AF104" i="7"/>
  <c r="AC104" i="7"/>
  <c r="AD104" i="7" s="1"/>
  <c r="S104" i="7"/>
  <c r="M104" i="7"/>
  <c r="N104" i="7" s="1"/>
  <c r="F104" i="7"/>
  <c r="AB104" i="7" s="1"/>
  <c r="AL103" i="7"/>
  <c r="AJ103" i="7"/>
  <c r="AH103" i="7"/>
  <c r="AF103" i="7"/>
  <c r="AD103" i="7"/>
  <c r="AC103" i="7"/>
  <c r="S103" i="7"/>
  <c r="T103" i="7" s="1"/>
  <c r="M103" i="7"/>
  <c r="N103" i="7" s="1"/>
  <c r="F103" i="7"/>
  <c r="AB103" i="7" s="1"/>
  <c r="AC102" i="7"/>
  <c r="F102" i="7" s="1"/>
  <c r="S102" i="7"/>
  <c r="M102" i="7"/>
  <c r="B102" i="7"/>
  <c r="U101" i="5"/>
  <c r="U102" i="5"/>
  <c r="U103" i="5"/>
  <c r="U104" i="5"/>
  <c r="U105" i="5"/>
  <c r="U106" i="5"/>
  <c r="U100" i="5"/>
  <c r="AN287" i="52" l="1"/>
  <c r="AR287" i="52"/>
  <c r="AR307" i="52"/>
  <c r="K287" i="52"/>
  <c r="K307" i="52"/>
  <c r="K314" i="52"/>
  <c r="M314" i="52" s="1"/>
  <c r="K313" i="52"/>
  <c r="M313" i="52" s="1"/>
  <c r="X288" i="52"/>
  <c r="AH287" i="52"/>
  <c r="AH307" i="52"/>
  <c r="T287" i="52"/>
  <c r="K289" i="52"/>
  <c r="M289" i="52" s="1"/>
  <c r="X287" i="52"/>
  <c r="X307" i="52"/>
  <c r="AM307" i="52"/>
  <c r="S307" i="52"/>
  <c r="X290" i="51"/>
  <c r="AH287" i="51"/>
  <c r="AM290" i="51"/>
  <c r="AN287" i="51"/>
  <c r="AM287" i="51"/>
  <c r="X287" i="51"/>
  <c r="S289" i="51"/>
  <c r="S288" i="51"/>
  <c r="Y287" i="51"/>
  <c r="M290" i="51"/>
  <c r="AI287" i="51"/>
  <c r="M289" i="51"/>
  <c r="S291" i="51"/>
  <c r="AH288" i="51"/>
  <c r="K287" i="51"/>
  <c r="AM288" i="51"/>
  <c r="K320" i="51"/>
  <c r="M320" i="51" s="1"/>
  <c r="AM289" i="51"/>
  <c r="M291" i="51"/>
  <c r="X291" i="51"/>
  <c r="S287" i="51"/>
  <c r="AC287" i="51"/>
  <c r="S290" i="51"/>
  <c r="T287" i="51"/>
  <c r="X307" i="51"/>
  <c r="AR307" i="51"/>
  <c r="AR287" i="51"/>
  <c r="L307" i="51"/>
  <c r="AW307" i="51"/>
  <c r="AW287" i="51"/>
  <c r="S307" i="51"/>
  <c r="AX287" i="50"/>
  <c r="L307" i="50"/>
  <c r="K314" i="50"/>
  <c r="M314" i="50" s="1"/>
  <c r="AH287" i="50"/>
  <c r="AI307" i="50"/>
  <c r="AN287" i="50"/>
  <c r="AM307" i="50"/>
  <c r="K287" i="50"/>
  <c r="AR287" i="50"/>
  <c r="AR307" i="50"/>
  <c r="S307" i="50"/>
  <c r="X287" i="50"/>
  <c r="AC287" i="50"/>
  <c r="Y307" i="50"/>
  <c r="AM294" i="49"/>
  <c r="AD287" i="49"/>
  <c r="AN307" i="49"/>
  <c r="AH292" i="49"/>
  <c r="K317" i="49"/>
  <c r="M317" i="49" s="1"/>
  <c r="K316" i="49"/>
  <c r="M316" i="49" s="1"/>
  <c r="AH289" i="49"/>
  <c r="L307" i="49"/>
  <c r="AM287" i="49"/>
  <c r="AW294" i="49"/>
  <c r="AW307" i="49"/>
  <c r="K313" i="49"/>
  <c r="M313" i="49" s="1"/>
  <c r="AN287" i="49"/>
  <c r="K312" i="49"/>
  <c r="M312" i="49" s="1"/>
  <c r="T287" i="49"/>
  <c r="S293" i="49"/>
  <c r="X295" i="49"/>
  <c r="X287" i="49"/>
  <c r="AH307" i="49"/>
  <c r="AR290" i="49"/>
  <c r="K294" i="49"/>
  <c r="M294" i="49" s="1"/>
  <c r="AW287" i="49"/>
  <c r="Y307" i="49"/>
  <c r="S292" i="49"/>
  <c r="Y287" i="49"/>
  <c r="AC287" i="49"/>
  <c r="AR287" i="49"/>
  <c r="AC294" i="48"/>
  <c r="AR290" i="48"/>
  <c r="L307" i="48"/>
  <c r="S287" i="48"/>
  <c r="X288" i="48"/>
  <c r="AC288" i="48"/>
  <c r="K291" i="48"/>
  <c r="M291" i="48" s="1"/>
  <c r="AH307" i="48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X307" i="48"/>
  <c r="AW307" i="48"/>
  <c r="S319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S307" i="48"/>
  <c r="AH287" i="48"/>
  <c r="X307" i="48"/>
  <c r="S312" i="47"/>
  <c r="K312" i="47"/>
  <c r="M312" i="47" s="1"/>
  <c r="S313" i="47"/>
  <c r="M307" i="47"/>
  <c r="L307" i="47"/>
  <c r="AH307" i="47"/>
  <c r="AM307" i="47"/>
  <c r="AR307" i="47"/>
  <c r="K315" i="47"/>
  <c r="M315" i="47" s="1"/>
  <c r="X307" i="47"/>
  <c r="H287" i="46"/>
  <c r="X290" i="46"/>
  <c r="X292" i="46"/>
  <c r="S294" i="46"/>
  <c r="AI307" i="46"/>
  <c r="AH307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M290" i="46" s="1"/>
  <c r="K321" i="46"/>
  <c r="M321" i="46" s="1"/>
  <c r="K289" i="46"/>
  <c r="K320" i="46"/>
  <c r="M320" i="46" s="1"/>
  <c r="Y287" i="46"/>
  <c r="AC287" i="46"/>
  <c r="AR307" i="46"/>
  <c r="L307" i="46"/>
  <c r="AH287" i="46"/>
  <c r="T307" i="46"/>
  <c r="AN287" i="46"/>
  <c r="AR287" i="46"/>
  <c r="AW307" i="46"/>
  <c r="X307" i="46"/>
  <c r="M296" i="45"/>
  <c r="M292" i="45"/>
  <c r="M289" i="45"/>
  <c r="M291" i="45"/>
  <c r="L287" i="45"/>
  <c r="M287" i="45"/>
  <c r="M295" i="45"/>
  <c r="M288" i="45"/>
  <c r="M290" i="45"/>
  <c r="AI307" i="45"/>
  <c r="AM307" i="45"/>
  <c r="S294" i="45"/>
  <c r="Y287" i="45"/>
  <c r="AC287" i="45"/>
  <c r="AR307" i="45"/>
  <c r="AH287" i="45"/>
  <c r="L307" i="45"/>
  <c r="S287" i="45"/>
  <c r="AW307" i="45"/>
  <c r="AM287" i="45"/>
  <c r="AR292" i="45"/>
  <c r="S307" i="45"/>
  <c r="K297" i="45"/>
  <c r="M297" i="45" s="1"/>
  <c r="K309" i="45"/>
  <c r="M309" i="45" s="1"/>
  <c r="S295" i="45"/>
  <c r="T287" i="45"/>
  <c r="AS287" i="45"/>
  <c r="AW290" i="45"/>
  <c r="AJ515" i="44"/>
  <c r="AE516" i="44"/>
  <c r="AW525" i="44"/>
  <c r="AM541" i="44"/>
  <c r="AC547" i="44"/>
  <c r="AH524" i="44"/>
  <c r="S570" i="44"/>
  <c r="AM547" i="44"/>
  <c r="X543" i="44"/>
  <c r="S526" i="44"/>
  <c r="AW524" i="44"/>
  <c r="AH533" i="44"/>
  <c r="X546" i="44"/>
  <c r="AC546" i="44"/>
  <c r="AH558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S58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T558" i="44"/>
  <c r="K558" i="44"/>
  <c r="AH520" i="44"/>
  <c r="AR524" i="44"/>
  <c r="AC530" i="44"/>
  <c r="S558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S575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S565" i="44"/>
  <c r="AW539" i="44"/>
  <c r="AR539" i="44"/>
  <c r="AM536" i="44"/>
  <c r="K548" i="44"/>
  <c r="AM558" i="44"/>
  <c r="AW543" i="44"/>
  <c r="AC548" i="44"/>
  <c r="AW526" i="44"/>
  <c r="AH538" i="44"/>
  <c r="X521" i="44"/>
  <c r="AR522" i="44"/>
  <c r="K524" i="44"/>
  <c r="M524" i="44" s="1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AX558" i="44"/>
  <c r="K528" i="44"/>
  <c r="AW540" i="44"/>
  <c r="K549" i="44"/>
  <c r="AC535" i="44"/>
  <c r="AR558" i="44"/>
  <c r="AC529" i="44"/>
  <c r="AR541" i="44"/>
  <c r="K544" i="44"/>
  <c r="AM540" i="44"/>
  <c r="S549" i="44"/>
  <c r="AR540" i="44"/>
  <c r="X533" i="44"/>
  <c r="X549" i="44"/>
  <c r="K520" i="44"/>
  <c r="M531" i="44" s="1"/>
  <c r="S527" i="44"/>
  <c r="AC528" i="44"/>
  <c r="AC533" i="44"/>
  <c r="AC549" i="44"/>
  <c r="S576" i="44"/>
  <c r="X558" i="44"/>
  <c r="AC558" i="44"/>
  <c r="AW520" i="44"/>
  <c r="AX520" i="44"/>
  <c r="S520" i="44"/>
  <c r="AH106" i="6"/>
  <c r="AF106" i="6"/>
  <c r="AB106" i="6"/>
  <c r="Z106" i="6"/>
  <c r="X106" i="6"/>
  <c r="V106" i="6"/>
  <c r="R106" i="6"/>
  <c r="P106" i="6"/>
  <c r="L106" i="6"/>
  <c r="J106" i="6"/>
  <c r="N106" i="6"/>
  <c r="T106" i="6"/>
  <c r="AD106" i="6"/>
  <c r="AJ106" i="6"/>
  <c r="AL106" i="6"/>
  <c r="AJ107" i="6"/>
  <c r="AH107" i="6"/>
  <c r="AF107" i="6"/>
  <c r="AB107" i="6"/>
  <c r="Z107" i="6"/>
  <c r="X107" i="6"/>
  <c r="V107" i="6"/>
  <c r="R107" i="6"/>
  <c r="P107" i="6"/>
  <c r="L107" i="6"/>
  <c r="J107" i="6"/>
  <c r="N107" i="6"/>
  <c r="T107" i="6"/>
  <c r="AD107" i="6"/>
  <c r="AB102" i="6"/>
  <c r="Z102" i="6"/>
  <c r="X102" i="6"/>
  <c r="V102" i="6"/>
  <c r="R102" i="6"/>
  <c r="P102" i="6"/>
  <c r="L102" i="6"/>
  <c r="J102" i="6"/>
  <c r="G102" i="6"/>
  <c r="AL102" i="6"/>
  <c r="AL107" i="6"/>
  <c r="AD102" i="6"/>
  <c r="AL108" i="6"/>
  <c r="AJ108" i="6"/>
  <c r="AH108" i="6"/>
  <c r="AF108" i="6"/>
  <c r="AB108" i="6"/>
  <c r="Z108" i="6"/>
  <c r="X108" i="6"/>
  <c r="V108" i="6"/>
  <c r="R108" i="6"/>
  <c r="P108" i="6"/>
  <c r="AF102" i="6"/>
  <c r="AF105" i="6"/>
  <c r="AB105" i="6"/>
  <c r="Z105" i="6"/>
  <c r="X105" i="6"/>
  <c r="V105" i="6"/>
  <c r="R105" i="6"/>
  <c r="P105" i="6"/>
  <c r="L105" i="6"/>
  <c r="J105" i="6"/>
  <c r="J108" i="6"/>
  <c r="AH102" i="6"/>
  <c r="N105" i="6"/>
  <c r="L108" i="6"/>
  <c r="AJ102" i="6"/>
  <c r="T105" i="6"/>
  <c r="N108" i="6"/>
  <c r="J104" i="6"/>
  <c r="J103" i="6"/>
  <c r="L104" i="6"/>
  <c r="L103" i="6"/>
  <c r="P104" i="6"/>
  <c r="P103" i="6"/>
  <c r="R104" i="6"/>
  <c r="R103" i="6"/>
  <c r="V104" i="6"/>
  <c r="V103" i="6"/>
  <c r="X104" i="6"/>
  <c r="X103" i="6"/>
  <c r="Z104" i="6"/>
  <c r="Z103" i="6"/>
  <c r="AB102" i="7"/>
  <c r="Z102" i="7"/>
  <c r="X102" i="7"/>
  <c r="V102" i="7"/>
  <c r="R102" i="7"/>
  <c r="AJ102" i="7"/>
  <c r="P102" i="7"/>
  <c r="L102" i="7"/>
  <c r="J102" i="7"/>
  <c r="G102" i="7"/>
  <c r="AL102" i="7"/>
  <c r="AH102" i="7"/>
  <c r="AF102" i="7"/>
  <c r="N102" i="7"/>
  <c r="T102" i="7"/>
  <c r="AD102" i="7"/>
  <c r="J108" i="7"/>
  <c r="L108" i="7"/>
  <c r="J103" i="7"/>
  <c r="L104" i="7"/>
  <c r="P107" i="7"/>
  <c r="R108" i="7"/>
  <c r="L103" i="7"/>
  <c r="P106" i="7"/>
  <c r="R107" i="7"/>
  <c r="P105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J105" i="7"/>
  <c r="L106" i="7"/>
  <c r="J104" i="7"/>
  <c r="L105" i="7"/>
  <c r="P108" i="7"/>
  <c r="T104" i="7"/>
  <c r="V105" i="7"/>
  <c r="X106" i="7"/>
  <c r="Z107" i="7"/>
  <c r="AB108" i="7"/>
  <c r="V104" i="7"/>
  <c r="X105" i="7"/>
  <c r="Z106" i="7"/>
  <c r="AB107" i="7"/>
  <c r="V103" i="7"/>
  <c r="X104" i="7"/>
  <c r="Z105" i="7"/>
  <c r="AB106" i="7"/>
  <c r="X103" i="7"/>
  <c r="Z104" i="7"/>
  <c r="AB105" i="7"/>
  <c r="AF108" i="7"/>
  <c r="Z103" i="7"/>
  <c r="AF107" i="7"/>
  <c r="AH108" i="7"/>
  <c r="AF106" i="7"/>
  <c r="AH107" i="7"/>
  <c r="AJ108" i="7"/>
  <c r="M307" i="52" l="1"/>
  <c r="L307" i="52"/>
  <c r="M287" i="52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58" i="44"/>
  <c r="L558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P553" i="44" l="1"/>
  <c r="AT516" i="44"/>
  <c r="P554" i="44" l="1"/>
  <c r="U553" i="44"/>
  <c r="U554" i="44" l="1"/>
  <c r="Z553" i="44"/>
  <c r="Z554" i="44" l="1"/>
  <c r="AE553" i="44"/>
  <c r="AJ553" i="44" l="1"/>
  <c r="AE554" i="44"/>
  <c r="AO553" i="44" l="1"/>
  <c r="AJ554" i="44"/>
  <c r="AT553" i="44" l="1"/>
  <c r="AT554" i="44" s="1"/>
  <c r="AO554" i="44"/>
  <c r="B164" i="41" l="1"/>
  <c r="B163" i="41"/>
  <c r="L169" i="41"/>
  <c r="J169" i="41"/>
  <c r="K169" i="41" s="1"/>
  <c r="H169" i="41"/>
  <c r="F169" i="41"/>
  <c r="L164" i="41"/>
  <c r="J164" i="41"/>
  <c r="K164" i="41" s="1"/>
  <c r="H164" i="41"/>
  <c r="F164" i="41"/>
  <c r="G164" i="41"/>
  <c r="I164" i="41"/>
  <c r="M164" i="41"/>
  <c r="G169" i="41"/>
  <c r="I169" i="41"/>
  <c r="M169" i="41"/>
  <c r="M77" i="43" l="1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67" i="43"/>
  <c r="I268" i="43"/>
  <c r="I269" i="43"/>
  <c r="I270" i="43"/>
  <c r="I271" i="43"/>
  <c r="I272" i="43"/>
  <c r="I273" i="43"/>
  <c r="I274" i="43"/>
  <c r="I275" i="43"/>
  <c r="I27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57" i="29"/>
  <c r="M258" i="29"/>
  <c r="M259" i="29"/>
  <c r="M260" i="29"/>
  <c r="M261" i="29"/>
  <c r="M262" i="29"/>
  <c r="M263" i="29"/>
  <c r="M264" i="29"/>
  <c r="M265" i="29"/>
  <c r="M26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57" i="29"/>
  <c r="K258" i="29"/>
  <c r="K259" i="29"/>
  <c r="K260" i="29"/>
  <c r="K261" i="29"/>
  <c r="K262" i="29"/>
  <c r="K263" i="29"/>
  <c r="K264" i="29"/>
  <c r="K265" i="29"/>
  <c r="K26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C152" i="41"/>
  <c r="B159" i="41"/>
  <c r="C163" i="41" s="1"/>
  <c r="J129" i="56"/>
  <c r="K129" i="56"/>
  <c r="M120" i="56"/>
  <c r="I129" i="56"/>
  <c r="H129" i="56"/>
  <c r="G129" i="56"/>
  <c r="E129" i="56"/>
  <c r="C129" i="56"/>
  <c r="B129" i="56"/>
  <c r="N120" i="56"/>
  <c r="M113" i="56"/>
  <c r="N113" i="56"/>
  <c r="M106" i="56"/>
  <c r="N106" i="56"/>
  <c r="M99" i="56"/>
  <c r="N99" i="56"/>
  <c r="M92" i="56"/>
  <c r="N92" i="56"/>
  <c r="A99" i="56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A100" i="56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D126" i="56"/>
  <c r="F126" i="56"/>
  <c r="H126" i="56"/>
  <c r="J126" i="56"/>
  <c r="L126" i="56"/>
  <c r="L125" i="56"/>
  <c r="J125" i="56"/>
  <c r="H125" i="56"/>
  <c r="F125" i="56"/>
  <c r="D125" i="56"/>
  <c r="L124" i="56"/>
  <c r="J124" i="56"/>
  <c r="H124" i="56"/>
  <c r="F124" i="56"/>
  <c r="D124" i="56"/>
  <c r="L123" i="56"/>
  <c r="J123" i="56"/>
  <c r="H123" i="56"/>
  <c r="F123" i="56"/>
  <c r="D123" i="56"/>
  <c r="L122" i="56"/>
  <c r="J122" i="56"/>
  <c r="H122" i="56"/>
  <c r="F122" i="56"/>
  <c r="D122" i="56"/>
  <c r="L121" i="56"/>
  <c r="J121" i="56"/>
  <c r="H121" i="56"/>
  <c r="F121" i="56"/>
  <c r="D121" i="56"/>
  <c r="L120" i="56"/>
  <c r="J120" i="56"/>
  <c r="H120" i="56"/>
  <c r="F120" i="56"/>
  <c r="D120" i="56"/>
  <c r="L119" i="56"/>
  <c r="J119" i="56"/>
  <c r="H119" i="56"/>
  <c r="F119" i="56"/>
  <c r="D119" i="56"/>
  <c r="L118" i="56"/>
  <c r="J118" i="56"/>
  <c r="H118" i="56"/>
  <c r="F118" i="56"/>
  <c r="D118" i="56"/>
  <c r="L117" i="56"/>
  <c r="J117" i="56"/>
  <c r="H117" i="56"/>
  <c r="F117" i="56"/>
  <c r="D117" i="56"/>
  <c r="L116" i="56"/>
  <c r="J116" i="56"/>
  <c r="H116" i="56"/>
  <c r="F116" i="56"/>
  <c r="D116" i="56"/>
  <c r="L115" i="56"/>
  <c r="J115" i="56"/>
  <c r="H115" i="56"/>
  <c r="F115" i="56"/>
  <c r="D115" i="56"/>
  <c r="L114" i="56"/>
  <c r="J114" i="56"/>
  <c r="H114" i="56"/>
  <c r="F114" i="56"/>
  <c r="D114" i="56"/>
  <c r="L113" i="56"/>
  <c r="J113" i="56"/>
  <c r="H113" i="56"/>
  <c r="F113" i="56"/>
  <c r="D113" i="56"/>
  <c r="L112" i="56"/>
  <c r="J112" i="56"/>
  <c r="H112" i="56"/>
  <c r="F112" i="56"/>
  <c r="D112" i="56"/>
  <c r="L111" i="56"/>
  <c r="J111" i="56"/>
  <c r="H111" i="56"/>
  <c r="F111" i="56"/>
  <c r="D111" i="56"/>
  <c r="L110" i="56"/>
  <c r="J110" i="56"/>
  <c r="H110" i="56"/>
  <c r="F110" i="56"/>
  <c r="D110" i="56"/>
  <c r="L109" i="56"/>
  <c r="J109" i="56"/>
  <c r="H109" i="56"/>
  <c r="F109" i="56"/>
  <c r="D109" i="56"/>
  <c r="L108" i="56"/>
  <c r="J108" i="56"/>
  <c r="H108" i="56"/>
  <c r="F108" i="56"/>
  <c r="D108" i="56"/>
  <c r="L107" i="56"/>
  <c r="J107" i="56"/>
  <c r="H107" i="56"/>
  <c r="F107" i="56"/>
  <c r="D107" i="56"/>
  <c r="L106" i="56"/>
  <c r="J106" i="56"/>
  <c r="H106" i="56"/>
  <c r="F106" i="56"/>
  <c r="D106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H100" i="7"/>
  <c r="M130" i="7"/>
  <c r="F130" i="7" s="1"/>
  <c r="S130" i="7"/>
  <c r="AC130" i="7"/>
  <c r="M131" i="7"/>
  <c r="F131" i="7" s="1"/>
  <c r="S131" i="7"/>
  <c r="AC131" i="7"/>
  <c r="M132" i="7"/>
  <c r="S132" i="7"/>
  <c r="AC132" i="7"/>
  <c r="F132" i="7" s="1"/>
  <c r="F133" i="7"/>
  <c r="J133" i="7" s="1"/>
  <c r="M133" i="7"/>
  <c r="N133" i="7" s="1"/>
  <c r="S133" i="7"/>
  <c r="AC133" i="7"/>
  <c r="F134" i="7"/>
  <c r="L134" i="7" s="1"/>
  <c r="J134" i="7"/>
  <c r="M134" i="7"/>
  <c r="S134" i="7"/>
  <c r="AC134" i="7"/>
  <c r="F135" i="7"/>
  <c r="AH135" i="7" s="1"/>
  <c r="J135" i="7"/>
  <c r="L135" i="7"/>
  <c r="M135" i="7"/>
  <c r="N135" i="7" s="1"/>
  <c r="S135" i="7"/>
  <c r="AC135" i="7"/>
  <c r="M136" i="7"/>
  <c r="S136" i="7"/>
  <c r="AC136" i="7"/>
  <c r="M116" i="7"/>
  <c r="F116" i="7" s="1"/>
  <c r="S116" i="7"/>
  <c r="T116" i="7"/>
  <c r="AC116" i="7"/>
  <c r="AF116" i="7"/>
  <c r="AH116" i="7"/>
  <c r="AJ116" i="7"/>
  <c r="AL116" i="7"/>
  <c r="M117" i="7"/>
  <c r="F117" i="7" s="1"/>
  <c r="S117" i="7"/>
  <c r="T117" i="7"/>
  <c r="V117" i="7"/>
  <c r="AC117" i="7"/>
  <c r="AH117" i="7"/>
  <c r="AJ117" i="7"/>
  <c r="AL117" i="7"/>
  <c r="F118" i="7"/>
  <c r="M118" i="7"/>
  <c r="S118" i="7"/>
  <c r="AC118" i="7"/>
  <c r="F119" i="7"/>
  <c r="J119" i="7"/>
  <c r="M119" i="7"/>
  <c r="N119" i="7" s="1"/>
  <c r="S119" i="7"/>
  <c r="Z119" i="7"/>
  <c r="AC119" i="7"/>
  <c r="AL119" i="7"/>
  <c r="F120" i="7"/>
  <c r="J120" i="7"/>
  <c r="L120" i="7"/>
  <c r="M120" i="7"/>
  <c r="S120" i="7"/>
  <c r="AB120" i="7"/>
  <c r="AC120" i="7"/>
  <c r="F121" i="7"/>
  <c r="M121" i="7"/>
  <c r="S121" i="7"/>
  <c r="AC121" i="7"/>
  <c r="M122" i="7"/>
  <c r="F122" i="7" s="1"/>
  <c r="N122" i="7"/>
  <c r="S122" i="7"/>
  <c r="AC122" i="7"/>
  <c r="AD122" i="7"/>
  <c r="M123" i="7"/>
  <c r="S123" i="7"/>
  <c r="AC123" i="7"/>
  <c r="M124" i="7"/>
  <c r="F124" i="7" s="1"/>
  <c r="J124" i="7" s="1"/>
  <c r="S124" i="7"/>
  <c r="AC124" i="7"/>
  <c r="M125" i="7"/>
  <c r="F125" i="7" s="1"/>
  <c r="N125" i="7"/>
  <c r="P125" i="7"/>
  <c r="S125" i="7"/>
  <c r="T125" i="7" s="1"/>
  <c r="AC125" i="7"/>
  <c r="AF125" i="7"/>
  <c r="M126" i="7"/>
  <c r="F126" i="7" s="1"/>
  <c r="N126" i="7"/>
  <c r="P126" i="7"/>
  <c r="R126" i="7"/>
  <c r="S126" i="7"/>
  <c r="AC126" i="7"/>
  <c r="AH126" i="7"/>
  <c r="M127" i="7"/>
  <c r="F127" i="7" s="1"/>
  <c r="N127" i="7"/>
  <c r="S127" i="7"/>
  <c r="AC127" i="7"/>
  <c r="M128" i="7"/>
  <c r="S128" i="7"/>
  <c r="AC128" i="7"/>
  <c r="M129" i="7"/>
  <c r="S129" i="7"/>
  <c r="AC129" i="7"/>
  <c r="B109" i="7"/>
  <c r="B116" i="7" s="1"/>
  <c r="B123" i="7" s="1"/>
  <c r="B130" i="7" s="1"/>
  <c r="M109" i="7"/>
  <c r="F109" i="7" s="1"/>
  <c r="S109" i="7"/>
  <c r="AC109" i="7"/>
  <c r="M110" i="7"/>
  <c r="F110" i="7" s="1"/>
  <c r="S110" i="7"/>
  <c r="AC110" i="7"/>
  <c r="F111" i="7"/>
  <c r="J111" i="7" s="1"/>
  <c r="M111" i="7"/>
  <c r="S111" i="7"/>
  <c r="V111" i="7"/>
  <c r="X111" i="7"/>
  <c r="AC111" i="7"/>
  <c r="F112" i="7"/>
  <c r="L112" i="7" s="1"/>
  <c r="J112" i="7"/>
  <c r="M112" i="7"/>
  <c r="N112" i="7" s="1"/>
  <c r="S112" i="7"/>
  <c r="T112" i="7"/>
  <c r="V112" i="7"/>
  <c r="X112" i="7"/>
  <c r="Z112" i="7"/>
  <c r="AC112" i="7"/>
  <c r="M113" i="7"/>
  <c r="S113" i="7"/>
  <c r="F113" i="7" s="1"/>
  <c r="AC113" i="7"/>
  <c r="M114" i="7"/>
  <c r="S114" i="7"/>
  <c r="AC114" i="7"/>
  <c r="M115" i="7"/>
  <c r="F115" i="7" s="1"/>
  <c r="S115" i="7"/>
  <c r="AC115" i="7"/>
  <c r="B95" i="7"/>
  <c r="W98" i="5"/>
  <c r="I11" i="13" s="1"/>
  <c r="T98" i="5"/>
  <c r="I10" i="13" s="1"/>
  <c r="Q98" i="5"/>
  <c r="I9" i="13" s="1"/>
  <c r="N98" i="5"/>
  <c r="I8" i="13" s="1"/>
  <c r="K98" i="5"/>
  <c r="I7" i="13" s="1"/>
  <c r="H98" i="5"/>
  <c r="I6" i="13" s="1"/>
  <c r="G128" i="5"/>
  <c r="I128" i="5"/>
  <c r="M128" i="5"/>
  <c r="P128" i="5"/>
  <c r="S128" i="5"/>
  <c r="V128" i="5"/>
  <c r="I129" i="5"/>
  <c r="J128" i="5" s="1"/>
  <c r="I130" i="5"/>
  <c r="I131" i="5"/>
  <c r="I132" i="5"/>
  <c r="I133" i="5"/>
  <c r="I134" i="5"/>
  <c r="G107" i="5"/>
  <c r="I107" i="5"/>
  <c r="M107" i="5"/>
  <c r="P107" i="5"/>
  <c r="S107" i="5"/>
  <c r="V107" i="5"/>
  <c r="I108" i="5"/>
  <c r="J107" i="5" s="1"/>
  <c r="I109" i="5"/>
  <c r="I110" i="5"/>
  <c r="I111" i="5"/>
  <c r="I112" i="5"/>
  <c r="I113" i="5"/>
  <c r="G114" i="5"/>
  <c r="I114" i="5"/>
  <c r="M114" i="5"/>
  <c r="P114" i="5"/>
  <c r="S114" i="5"/>
  <c r="V114" i="5"/>
  <c r="I115" i="5"/>
  <c r="J114" i="5" s="1"/>
  <c r="I116" i="5"/>
  <c r="I117" i="5"/>
  <c r="I118" i="5"/>
  <c r="I119" i="5"/>
  <c r="I120" i="5"/>
  <c r="G121" i="5"/>
  <c r="I121" i="5"/>
  <c r="M121" i="5"/>
  <c r="P121" i="5"/>
  <c r="S121" i="5"/>
  <c r="V121" i="5"/>
  <c r="I122" i="5"/>
  <c r="J121" i="5" s="1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E10" i="39" s="1"/>
  <c r="N98" i="3"/>
  <c r="M100" i="3"/>
  <c r="B8" i="39" s="1"/>
  <c r="K98" i="3"/>
  <c r="B7" i="13" s="1"/>
  <c r="B6" i="13"/>
  <c r="H98" i="3"/>
  <c r="Q98" i="3" s="1"/>
  <c r="G128" i="3"/>
  <c r="J128" i="3"/>
  <c r="M128" i="3"/>
  <c r="O128" i="3"/>
  <c r="P128" i="3"/>
  <c r="S128" i="3"/>
  <c r="V128" i="3" s="1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P114" i="3" s="1"/>
  <c r="O114" i="3"/>
  <c r="S114" i="3"/>
  <c r="V114" i="3" s="1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P121" i="3" s="1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J107" i="3"/>
  <c r="M107" i="3"/>
  <c r="P107" i="3" s="1"/>
  <c r="O107" i="3"/>
  <c r="S107" i="3"/>
  <c r="U107" i="3"/>
  <c r="V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B9" i="39" s="1"/>
  <c r="S100" i="3"/>
  <c r="B10" i="39" s="1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B10" i="13" l="1"/>
  <c r="V100" i="3"/>
  <c r="B11" i="39" s="1"/>
  <c r="W98" i="3"/>
  <c r="B8" i="13"/>
  <c r="E8" i="39"/>
  <c r="B9" i="13"/>
  <c r="E9" i="39"/>
  <c r="C164" i="41"/>
  <c r="AF132" i="7"/>
  <c r="J132" i="7"/>
  <c r="L132" i="7"/>
  <c r="X132" i="7"/>
  <c r="Z132" i="7"/>
  <c r="AB132" i="7"/>
  <c r="AD132" i="7"/>
  <c r="AH132" i="7"/>
  <c r="N132" i="7"/>
  <c r="P132" i="7"/>
  <c r="R132" i="7"/>
  <c r="T132" i="7"/>
  <c r="AL132" i="7"/>
  <c r="V132" i="7"/>
  <c r="AJ132" i="7"/>
  <c r="AB131" i="7"/>
  <c r="AL131" i="7"/>
  <c r="J131" i="7"/>
  <c r="P131" i="7"/>
  <c r="R131" i="7"/>
  <c r="T131" i="7"/>
  <c r="AH131" i="7"/>
  <c r="L131" i="7"/>
  <c r="X131" i="7"/>
  <c r="Z131" i="7"/>
  <c r="N131" i="7"/>
  <c r="V131" i="7"/>
  <c r="AD131" i="7"/>
  <c r="AF131" i="7"/>
  <c r="AJ131" i="7"/>
  <c r="AL130" i="7"/>
  <c r="V130" i="7"/>
  <c r="AB130" i="7"/>
  <c r="AD130" i="7"/>
  <c r="AF130" i="7"/>
  <c r="AH130" i="7"/>
  <c r="G130" i="7"/>
  <c r="R130" i="7"/>
  <c r="Z130" i="7"/>
  <c r="J130" i="7"/>
  <c r="L130" i="7"/>
  <c r="N130" i="7"/>
  <c r="P130" i="7"/>
  <c r="T130" i="7"/>
  <c r="AJ130" i="7"/>
  <c r="X130" i="7"/>
  <c r="AL133" i="7"/>
  <c r="AJ134" i="7"/>
  <c r="AF135" i="7"/>
  <c r="AB133" i="7"/>
  <c r="AB135" i="7"/>
  <c r="V134" i="7"/>
  <c r="F136" i="7"/>
  <c r="AJ133" i="7"/>
  <c r="AH134" i="7"/>
  <c r="AF133" i="7"/>
  <c r="AF134" i="7"/>
  <c r="AD133" i="7"/>
  <c r="Z134" i="7"/>
  <c r="Z135" i="7"/>
  <c r="X134" i="7"/>
  <c r="X135" i="7"/>
  <c r="V135" i="7"/>
  <c r="T134" i="7"/>
  <c r="T135" i="7"/>
  <c r="R133" i="7"/>
  <c r="R134" i="7"/>
  <c r="P133" i="7"/>
  <c r="R135" i="7"/>
  <c r="P134" i="7"/>
  <c r="AL134" i="7"/>
  <c r="AL135" i="7"/>
  <c r="AH133" i="7"/>
  <c r="AJ135" i="7"/>
  <c r="AD134" i="7"/>
  <c r="AD135" i="7"/>
  <c r="AB134" i="7"/>
  <c r="X133" i="7"/>
  <c r="V133" i="7"/>
  <c r="T133" i="7"/>
  <c r="P135" i="7"/>
  <c r="N134" i="7"/>
  <c r="L133" i="7"/>
  <c r="Z133" i="7"/>
  <c r="P121" i="7"/>
  <c r="T121" i="7"/>
  <c r="V121" i="7"/>
  <c r="X121" i="7"/>
  <c r="Z121" i="7"/>
  <c r="AB121" i="7"/>
  <c r="R121" i="7"/>
  <c r="AF121" i="7"/>
  <c r="AH121" i="7"/>
  <c r="AJ121" i="7"/>
  <c r="AL121" i="7"/>
  <c r="V127" i="7"/>
  <c r="Z127" i="7"/>
  <c r="AB127" i="7"/>
  <c r="AD127" i="7"/>
  <c r="AF127" i="7"/>
  <c r="AH127" i="7"/>
  <c r="X127" i="7"/>
  <c r="AL127" i="7"/>
  <c r="J127" i="7"/>
  <c r="L127" i="7"/>
  <c r="AD123" i="7"/>
  <c r="N120" i="7"/>
  <c r="R120" i="7"/>
  <c r="T120" i="7"/>
  <c r="V120" i="7"/>
  <c r="X120" i="7"/>
  <c r="Z120" i="7"/>
  <c r="P120" i="7"/>
  <c r="AD120" i="7"/>
  <c r="AF120" i="7"/>
  <c r="AH120" i="7"/>
  <c r="AJ120" i="7"/>
  <c r="AL120" i="7"/>
  <c r="P124" i="7"/>
  <c r="R124" i="7"/>
  <c r="T124" i="7"/>
  <c r="X124" i="7"/>
  <c r="Z124" i="7"/>
  <c r="AB124" i="7"/>
  <c r="V124" i="7"/>
  <c r="AF124" i="7"/>
  <c r="AH124" i="7"/>
  <c r="AJ124" i="7"/>
  <c r="AL124" i="7"/>
  <c r="J121" i="7"/>
  <c r="L124" i="7"/>
  <c r="J118" i="7"/>
  <c r="L118" i="7"/>
  <c r="P118" i="7"/>
  <c r="R118" i="7"/>
  <c r="T118" i="7"/>
  <c r="V118" i="7"/>
  <c r="N118" i="7"/>
  <c r="Z118" i="7"/>
  <c r="AB118" i="7"/>
  <c r="AD118" i="7"/>
  <c r="AF118" i="7"/>
  <c r="AH118" i="7"/>
  <c r="N123" i="7"/>
  <c r="F123" i="7"/>
  <c r="F129" i="7"/>
  <c r="T126" i="7"/>
  <c r="X126" i="7"/>
  <c r="Z126" i="7"/>
  <c r="AB126" i="7"/>
  <c r="AD126" i="7"/>
  <c r="AF126" i="7"/>
  <c r="V126" i="7"/>
  <c r="AJ126" i="7"/>
  <c r="AL126" i="7"/>
  <c r="J126" i="7"/>
  <c r="L126" i="7"/>
  <c r="J117" i="7"/>
  <c r="N117" i="7"/>
  <c r="P117" i="7"/>
  <c r="L117" i="7"/>
  <c r="R117" i="7"/>
  <c r="X117" i="7"/>
  <c r="Z117" i="7"/>
  <c r="AB117" i="7"/>
  <c r="AD117" i="7"/>
  <c r="AF117" i="7"/>
  <c r="P122" i="7"/>
  <c r="R122" i="7"/>
  <c r="V122" i="7"/>
  <c r="X122" i="7"/>
  <c r="Z122" i="7"/>
  <c r="AB122" i="7"/>
  <c r="T122" i="7"/>
  <c r="AF122" i="7"/>
  <c r="AH122" i="7"/>
  <c r="AJ122" i="7"/>
  <c r="AL122" i="7"/>
  <c r="F128" i="7"/>
  <c r="R125" i="7"/>
  <c r="V125" i="7"/>
  <c r="X125" i="7"/>
  <c r="Z125" i="7"/>
  <c r="AB125" i="7"/>
  <c r="AD125" i="7"/>
  <c r="AH125" i="7"/>
  <c r="AJ125" i="7"/>
  <c r="AL125" i="7"/>
  <c r="J125" i="7"/>
  <c r="L122" i="7"/>
  <c r="AJ127" i="7"/>
  <c r="L125" i="7"/>
  <c r="J122" i="7"/>
  <c r="L119" i="7"/>
  <c r="P119" i="7"/>
  <c r="R119" i="7"/>
  <c r="T119" i="7"/>
  <c r="V119" i="7"/>
  <c r="X119" i="7"/>
  <c r="AB119" i="7"/>
  <c r="AD119" i="7"/>
  <c r="AF119" i="7"/>
  <c r="AH119" i="7"/>
  <c r="AJ119" i="7"/>
  <c r="AD124" i="7"/>
  <c r="AD121" i="7"/>
  <c r="AL118" i="7"/>
  <c r="T127" i="7"/>
  <c r="AJ118" i="7"/>
  <c r="R127" i="7"/>
  <c r="N121" i="7"/>
  <c r="G116" i="7"/>
  <c r="N116" i="7"/>
  <c r="P116" i="7"/>
  <c r="R116" i="7"/>
  <c r="J116" i="7"/>
  <c r="L116" i="7"/>
  <c r="V116" i="7"/>
  <c r="X116" i="7"/>
  <c r="Z116" i="7"/>
  <c r="AB116" i="7"/>
  <c r="AD116" i="7"/>
  <c r="P127" i="7"/>
  <c r="N124" i="7"/>
  <c r="L121" i="7"/>
  <c r="X118" i="7"/>
  <c r="P115" i="7"/>
  <c r="R115" i="7"/>
  <c r="X115" i="7"/>
  <c r="Z115" i="7"/>
  <c r="T115" i="7"/>
  <c r="V115" i="7"/>
  <c r="AB115" i="7"/>
  <c r="AD115" i="7"/>
  <c r="AF115" i="7"/>
  <c r="AH115" i="7"/>
  <c r="AJ115" i="7"/>
  <c r="AL115" i="7"/>
  <c r="J115" i="7"/>
  <c r="L115" i="7"/>
  <c r="N115" i="7"/>
  <c r="AD114" i="7"/>
  <c r="N114" i="7"/>
  <c r="V110" i="7"/>
  <c r="J110" i="7"/>
  <c r="N110" i="7"/>
  <c r="P110" i="7"/>
  <c r="R110" i="7"/>
  <c r="L110" i="7"/>
  <c r="T110" i="7"/>
  <c r="X110" i="7"/>
  <c r="Z110" i="7"/>
  <c r="AB110" i="7"/>
  <c r="AD110" i="7"/>
  <c r="AF110" i="7"/>
  <c r="AH110" i="7"/>
  <c r="AJ110" i="7"/>
  <c r="AL110" i="7"/>
  <c r="N113" i="7"/>
  <c r="T113" i="7"/>
  <c r="V113" i="7"/>
  <c r="X113" i="7"/>
  <c r="P113" i="7"/>
  <c r="R113" i="7"/>
  <c r="AD113" i="7"/>
  <c r="AF113" i="7"/>
  <c r="AH113" i="7"/>
  <c r="AJ113" i="7"/>
  <c r="AL113" i="7"/>
  <c r="J113" i="7"/>
  <c r="L113" i="7"/>
  <c r="Z113" i="7"/>
  <c r="AB113" i="7"/>
  <c r="G109" i="7"/>
  <c r="R109" i="7"/>
  <c r="J109" i="7"/>
  <c r="L109" i="7"/>
  <c r="N109" i="7"/>
  <c r="P109" i="7"/>
  <c r="V109" i="7"/>
  <c r="X109" i="7"/>
  <c r="Z109" i="7"/>
  <c r="AB109" i="7"/>
  <c r="AD109" i="7"/>
  <c r="AF109" i="7"/>
  <c r="AH109" i="7"/>
  <c r="AJ109" i="7"/>
  <c r="AL109" i="7"/>
  <c r="T109" i="7"/>
  <c r="AL111" i="7"/>
  <c r="F114" i="7"/>
  <c r="AL112" i="7"/>
  <c r="AJ111" i="7"/>
  <c r="AJ112" i="7"/>
  <c r="AH111" i="7"/>
  <c r="AH112" i="7"/>
  <c r="AF111" i="7"/>
  <c r="AF112" i="7"/>
  <c r="AD111" i="7"/>
  <c r="AD112" i="7"/>
  <c r="AB111" i="7"/>
  <c r="AB112" i="7"/>
  <c r="Z111" i="7"/>
  <c r="R112" i="7"/>
  <c r="P111" i="7"/>
  <c r="P112" i="7"/>
  <c r="N111" i="7"/>
  <c r="T111" i="7"/>
  <c r="R111" i="7"/>
  <c r="L111" i="7"/>
  <c r="J100" i="5"/>
  <c r="V121" i="3"/>
  <c r="W3" i="56"/>
  <c r="B9" i="40" s="1"/>
  <c r="Z3" i="56"/>
  <c r="B10" i="40" s="1"/>
  <c r="Q3" i="56"/>
  <c r="B15" i="13"/>
  <c r="E11" i="39" l="1"/>
  <c r="B11" i="13"/>
  <c r="L136" i="7"/>
  <c r="P136" i="7"/>
  <c r="R136" i="7"/>
  <c r="V136" i="7"/>
  <c r="X136" i="7"/>
  <c r="Z136" i="7"/>
  <c r="AB136" i="7"/>
  <c r="AJ136" i="7"/>
  <c r="T136" i="7"/>
  <c r="AH136" i="7"/>
  <c r="AD136" i="7"/>
  <c r="AF136" i="7"/>
  <c r="AL136" i="7"/>
  <c r="J136" i="7"/>
  <c r="N136" i="7"/>
  <c r="V128" i="7"/>
  <c r="X128" i="7"/>
  <c r="AB128" i="7"/>
  <c r="AD128" i="7"/>
  <c r="AF128" i="7"/>
  <c r="AH128" i="7"/>
  <c r="AJ128" i="7"/>
  <c r="Z128" i="7"/>
  <c r="J128" i="7"/>
  <c r="L128" i="7"/>
  <c r="N128" i="7"/>
  <c r="P128" i="7"/>
  <c r="R128" i="7"/>
  <c r="T128" i="7"/>
  <c r="AL128" i="7"/>
  <c r="X129" i="7"/>
  <c r="Z129" i="7"/>
  <c r="AD129" i="7"/>
  <c r="AF129" i="7"/>
  <c r="AH129" i="7"/>
  <c r="AJ129" i="7"/>
  <c r="AB129" i="7"/>
  <c r="J129" i="7"/>
  <c r="L129" i="7"/>
  <c r="N129" i="7"/>
  <c r="P129" i="7"/>
  <c r="R129" i="7"/>
  <c r="T129" i="7"/>
  <c r="V129" i="7"/>
  <c r="AL129" i="7"/>
  <c r="P123" i="7"/>
  <c r="T123" i="7"/>
  <c r="V123" i="7"/>
  <c r="X123" i="7"/>
  <c r="Z123" i="7"/>
  <c r="AB123" i="7"/>
  <c r="R123" i="7"/>
  <c r="AF123" i="7"/>
  <c r="AH123" i="7"/>
  <c r="AJ123" i="7"/>
  <c r="AL123" i="7"/>
  <c r="G123" i="7"/>
  <c r="L123" i="7"/>
  <c r="J123" i="7"/>
  <c r="P114" i="7"/>
  <c r="X114" i="7"/>
  <c r="R114" i="7"/>
  <c r="T114" i="7"/>
  <c r="V114" i="7"/>
  <c r="AF114" i="7"/>
  <c r="AH114" i="7"/>
  <c r="AJ114" i="7"/>
  <c r="AL114" i="7"/>
  <c r="J114" i="7"/>
  <c r="L114" i="7"/>
  <c r="Z114" i="7"/>
  <c r="AB114" i="7"/>
  <c r="D31" i="39"/>
  <c r="B8" i="25"/>
  <c r="A8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W273" i="46" s="1"/>
  <c r="AQ273" i="46"/>
  <c r="AL273" i="46"/>
  <c r="AG273" i="46"/>
  <c r="AB273" i="46"/>
  <c r="AC273" i="46" s="1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7" i="44"/>
  <c r="W477" i="44" s="1"/>
  <c r="AC101" i="6"/>
  <c r="S101" i="6"/>
  <c r="M101" i="6"/>
  <c r="F101" i="6"/>
  <c r="AL100" i="6"/>
  <c r="AJ100" i="6"/>
  <c r="AH100" i="6"/>
  <c r="AC100" i="6"/>
  <c r="AD100" i="6" s="1"/>
  <c r="S100" i="6"/>
  <c r="T100" i="6" s="1"/>
  <c r="M100" i="6"/>
  <c r="N100" i="6" s="1"/>
  <c r="F100" i="6"/>
  <c r="AF100" i="6" s="1"/>
  <c r="AL99" i="6"/>
  <c r="AJ99" i="6"/>
  <c r="AH99" i="6"/>
  <c r="AF99" i="6"/>
  <c r="AC99" i="6"/>
  <c r="AD99" i="6" s="1"/>
  <c r="S99" i="6"/>
  <c r="T99" i="6" s="1"/>
  <c r="M99" i="6"/>
  <c r="N99" i="6" s="1"/>
  <c r="F99" i="6"/>
  <c r="AB99" i="6" s="1"/>
  <c r="AL98" i="6"/>
  <c r="AJ98" i="6"/>
  <c r="AH98" i="6"/>
  <c r="AF98" i="6"/>
  <c r="AD98" i="6"/>
  <c r="AC98" i="6"/>
  <c r="S98" i="6"/>
  <c r="T98" i="6" s="1"/>
  <c r="M98" i="6"/>
  <c r="N98" i="6" s="1"/>
  <c r="F98" i="6"/>
  <c r="AB98" i="6" s="1"/>
  <c r="AC97" i="6"/>
  <c r="F97" i="6" s="1"/>
  <c r="S97" i="6"/>
  <c r="T97" i="6" s="1"/>
  <c r="M97" i="6"/>
  <c r="N97" i="6" s="1"/>
  <c r="AC96" i="6"/>
  <c r="F96" i="6" s="1"/>
  <c r="AB96" i="6"/>
  <c r="S96" i="6"/>
  <c r="M96" i="6"/>
  <c r="AC95" i="6"/>
  <c r="F95" i="6" s="1"/>
  <c r="AB95" i="6"/>
  <c r="Z95" i="6"/>
  <c r="S95" i="6"/>
  <c r="T95" i="6" s="1"/>
  <c r="M95" i="6"/>
  <c r="N95" i="6" s="1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K267" i="46" l="1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Q478" i="44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Z96" i="6"/>
  <c r="X96" i="6"/>
  <c r="V96" i="6"/>
  <c r="R96" i="6"/>
  <c r="P96" i="6"/>
  <c r="L96" i="6"/>
  <c r="J96" i="6"/>
  <c r="AL96" i="6"/>
  <c r="AJ96" i="6"/>
  <c r="AH96" i="6"/>
  <c r="AD96" i="6"/>
  <c r="AF96" i="6"/>
  <c r="AB97" i="6"/>
  <c r="Z97" i="6"/>
  <c r="X97" i="6"/>
  <c r="V97" i="6"/>
  <c r="R97" i="6"/>
  <c r="P97" i="6"/>
  <c r="L97" i="6"/>
  <c r="J97" i="6"/>
  <c r="AL97" i="6"/>
  <c r="AJ97" i="6"/>
  <c r="AD97" i="6"/>
  <c r="AF97" i="6"/>
  <c r="AH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G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M272" i="46" l="1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C1" i="46" l="1"/>
  <c r="AO477" i="44"/>
  <c r="AI478" i="44"/>
  <c r="AO478" i="44" l="1"/>
  <c r="AU477" i="44"/>
  <c r="AU478" i="44" l="1"/>
  <c r="BA477" i="44"/>
  <c r="BA478" i="44" s="1"/>
  <c r="G93" i="3" l="1"/>
  <c r="AA24" i="29" l="1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AA20" i="43"/>
  <c r="AA19" i="43"/>
  <c r="L94" i="56" l="1"/>
  <c r="L95" i="56"/>
  <c r="J94" i="56"/>
  <c r="J95" i="56"/>
  <c r="H94" i="56"/>
  <c r="H95" i="56"/>
  <c r="F94" i="56"/>
  <c r="F95" i="56"/>
  <c r="D94" i="56"/>
  <c r="D95" i="56"/>
  <c r="M35" i="62"/>
  <c r="M34" i="62"/>
  <c r="M33" i="62"/>
  <c r="M38" i="62" s="1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29" i="19"/>
  <c r="M28" i="19"/>
  <c r="M27" i="19"/>
  <c r="M26" i="19"/>
  <c r="M25" i="19"/>
  <c r="M30" i="19" s="1"/>
  <c r="M21" i="19"/>
  <c r="M20" i="19"/>
  <c r="M19" i="19"/>
  <c r="M18" i="19"/>
  <c r="M17" i="19"/>
  <c r="M22" i="19" s="1"/>
  <c r="M13" i="19"/>
  <c r="M12" i="19"/>
  <c r="M11" i="19"/>
  <c r="M10" i="19"/>
  <c r="M9" i="19"/>
  <c r="M35" i="20"/>
  <c r="M34" i="20"/>
  <c r="M33" i="20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2" i="62" l="1"/>
  <c r="M14" i="61"/>
  <c r="M30" i="61"/>
  <c r="M38" i="20"/>
  <c r="M14" i="19"/>
  <c r="M14" i="62"/>
  <c r="M14" i="20"/>
  <c r="I477" i="29" l="1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H23" i="13"/>
  <c r="H22" i="13"/>
  <c r="H21" i="13"/>
  <c r="H20" i="13"/>
  <c r="H19" i="13"/>
  <c r="H18" i="13"/>
  <c r="H17" i="13"/>
  <c r="H16" i="13"/>
  <c r="H15" i="13"/>
  <c r="M68" i="6"/>
  <c r="B19" i="13"/>
  <c r="B18" i="13"/>
  <c r="B23" i="13"/>
  <c r="B22" i="13"/>
  <c r="B21" i="13"/>
  <c r="B20" i="13"/>
  <c r="B17" i="13"/>
  <c r="B16" i="13"/>
  <c r="Z19" i="29"/>
  <c r="Z19" i="43"/>
  <c r="B152" i="4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H249" i="52" s="1"/>
  <c r="AB249" i="52"/>
  <c r="W249" i="52"/>
  <c r="R249" i="52"/>
  <c r="S249" i="52" s="1"/>
  <c r="K249" i="52"/>
  <c r="J249" i="52"/>
  <c r="I249" i="52"/>
  <c r="G249" i="52"/>
  <c r="H247" i="52" s="1"/>
  <c r="AV248" i="52"/>
  <c r="AW248" i="52" s="1"/>
  <c r="AQ248" i="52"/>
  <c r="AL248" i="52"/>
  <c r="AG248" i="52"/>
  <c r="AB248" i="52"/>
  <c r="AC248" i="52" s="1"/>
  <c r="W248" i="52"/>
  <c r="R248" i="52"/>
  <c r="J248" i="52"/>
  <c r="I248" i="52"/>
  <c r="G248" i="52"/>
  <c r="AV247" i="52"/>
  <c r="AX247" i="52" s="1"/>
  <c r="AQ247" i="52"/>
  <c r="AS247" i="52" s="1"/>
  <c r="AL247" i="52"/>
  <c r="AM247" i="52" s="1"/>
  <c r="AG247" i="52"/>
  <c r="AH247" i="52" s="1"/>
  <c r="AB247" i="52"/>
  <c r="AD247" i="52" s="1"/>
  <c r="W247" i="52"/>
  <c r="Y247" i="52" s="1"/>
  <c r="R247" i="52"/>
  <c r="J247" i="52"/>
  <c r="I247" i="52"/>
  <c r="G247" i="52"/>
  <c r="AV250" i="51"/>
  <c r="AW250" i="51" s="1"/>
  <c r="AQ250" i="51"/>
  <c r="AR250" i="51" s="1"/>
  <c r="AL250" i="51"/>
  <c r="AG250" i="51"/>
  <c r="AB250" i="51"/>
  <c r="W250" i="51"/>
  <c r="R250" i="51"/>
  <c r="S250" i="51" s="1"/>
  <c r="K250" i="5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H248" i="51" s="1"/>
  <c r="AB248" i="51"/>
  <c r="W248" i="51"/>
  <c r="X248" i="51" s="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T247" i="50"/>
  <c r="R247" i="50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W253" i="49" s="1"/>
  <c r="AQ253" i="49"/>
  <c r="AL253" i="49"/>
  <c r="AG253" i="49"/>
  <c r="AB253" i="49"/>
  <c r="AC253" i="49" s="1"/>
  <c r="W253" i="49"/>
  <c r="X253" i="49" s="1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R251" i="49"/>
  <c r="AQ251" i="49"/>
  <c r="AL251" i="49"/>
  <c r="AG251" i="49"/>
  <c r="AH251" i="49" s="1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W249" i="49" s="1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H247" i="49" s="1"/>
  <c r="AV247" i="49"/>
  <c r="AX247" i="49" s="1"/>
  <c r="AQ247" i="49"/>
  <c r="AL247" i="49"/>
  <c r="AM247" i="49" s="1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AC257" i="48" s="1"/>
  <c r="W257" i="48"/>
  <c r="R257" i="48"/>
  <c r="J257" i="48"/>
  <c r="I257" i="48"/>
  <c r="G257" i="48"/>
  <c r="AV256" i="48"/>
  <c r="AW256" i="48" s="1"/>
  <c r="AQ256" i="48"/>
  <c r="AL256" i="48"/>
  <c r="AG256" i="48"/>
  <c r="AB256" i="48"/>
  <c r="W256" i="48"/>
  <c r="X256" i="48" s="1"/>
  <c r="R256" i="48"/>
  <c r="K256" i="48" s="1"/>
  <c r="J256" i="48"/>
  <c r="I256" i="48"/>
  <c r="G256" i="48"/>
  <c r="AV255" i="48"/>
  <c r="AQ255" i="48"/>
  <c r="AR255" i="48" s="1"/>
  <c r="AL255" i="48"/>
  <c r="AG255" i="48"/>
  <c r="AB255" i="48"/>
  <c r="W255" i="48"/>
  <c r="R255" i="48"/>
  <c r="J255" i="48"/>
  <c r="I255" i="48"/>
  <c r="G255" i="48"/>
  <c r="AV254" i="48"/>
  <c r="AQ254" i="48"/>
  <c r="AR254" i="48" s="1"/>
  <c r="AL254" i="48"/>
  <c r="AG254" i="48"/>
  <c r="AB254" i="48"/>
  <c r="W254" i="48"/>
  <c r="R254" i="48"/>
  <c r="J254" i="48"/>
  <c r="I254" i="48"/>
  <c r="G254" i="48"/>
  <c r="AV253" i="48"/>
  <c r="AW253" i="48" s="1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S248" i="48" s="1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K247" i="47" s="1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R254" i="46" s="1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W252" i="46" s="1"/>
  <c r="AQ252" i="46"/>
  <c r="AL252" i="46"/>
  <c r="AM252" i="46" s="1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AC248" i="46" s="1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H247" i="46" s="1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R254" i="45" s="1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X249" i="45" s="1"/>
  <c r="R249" i="45"/>
  <c r="S249" i="45" s="1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R255" i="45" s="1"/>
  <c r="AL247" i="45"/>
  <c r="AM253" i="45" s="1"/>
  <c r="AG247" i="45"/>
  <c r="AI247" i="45" s="1"/>
  <c r="AB247" i="45"/>
  <c r="AD247" i="45" s="1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K446" i="44" s="1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/>
  <c r="AC93" i="6"/>
  <c r="S93" i="6"/>
  <c r="M93" i="6"/>
  <c r="F93" i="6"/>
  <c r="AC92" i="6"/>
  <c r="S92" i="6"/>
  <c r="M92" i="6"/>
  <c r="F92" i="6"/>
  <c r="AL91" i="6"/>
  <c r="AJ91" i="6"/>
  <c r="AH91" i="6"/>
  <c r="AC91" i="6"/>
  <c r="AD91" i="6" s="1"/>
  <c r="S91" i="6"/>
  <c r="T91" i="6" s="1"/>
  <c r="M91" i="6"/>
  <c r="N91" i="6" s="1"/>
  <c r="F91" i="6"/>
  <c r="AF91" i="6" s="1"/>
  <c r="AL90" i="6"/>
  <c r="AJ90" i="6"/>
  <c r="AH90" i="6"/>
  <c r="AF90" i="6"/>
  <c r="AC90" i="6"/>
  <c r="AD90" i="6" s="1"/>
  <c r="S90" i="6"/>
  <c r="T90" i="6" s="1"/>
  <c r="M90" i="6"/>
  <c r="N90" i="6" s="1"/>
  <c r="F90" i="6"/>
  <c r="AB90" i="6" s="1"/>
  <c r="AL89" i="6"/>
  <c r="AJ89" i="6"/>
  <c r="AH89" i="6"/>
  <c r="AF89" i="6"/>
  <c r="AD89" i="6"/>
  <c r="AC89" i="6"/>
  <c r="S89" i="6"/>
  <c r="T89" i="6" s="1"/>
  <c r="M89" i="6"/>
  <c r="N89" i="6" s="1"/>
  <c r="F89" i="6"/>
  <c r="AB89" i="6" s="1"/>
  <c r="AC88" i="6"/>
  <c r="F88" i="6" s="1"/>
  <c r="S88" i="6"/>
  <c r="T88" i="6" s="1"/>
  <c r="M88" i="6"/>
  <c r="N88" i="6" s="1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AI247" i="52" l="1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K14" i="19"/>
  <c r="K30" i="20"/>
  <c r="K38" i="20"/>
  <c r="K14" i="20"/>
  <c r="K22" i="19"/>
  <c r="K22" i="20"/>
  <c r="K30" i="19"/>
  <c r="S247" i="52"/>
  <c r="X247" i="52"/>
  <c r="AC247" i="52"/>
  <c r="AN247" i="52"/>
  <c r="AR247" i="52"/>
  <c r="K247" i="52"/>
  <c r="M249" i="52" s="1"/>
  <c r="M250" i="51"/>
  <c r="M247" i="51"/>
  <c r="L247" i="51"/>
  <c r="M249" i="5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M250" i="45" s="1"/>
  <c r="K254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Z88" i="6"/>
  <c r="X88" i="6"/>
  <c r="V88" i="6"/>
  <c r="R88" i="6"/>
  <c r="P88" i="6"/>
  <c r="L88" i="6"/>
  <c r="J88" i="6"/>
  <c r="G88" i="6"/>
  <c r="AL88" i="6"/>
  <c r="AJ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M248" i="49" l="1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B16" i="43"/>
  <c r="AC16" i="43"/>
  <c r="AE16" i="43"/>
  <c r="AF16" i="43"/>
  <c r="AG16" i="43"/>
  <c r="AH16" i="43"/>
  <c r="AA16" i="43"/>
  <c r="Z16" i="43"/>
  <c r="B142" i="41"/>
  <c r="B141" i="4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C142" i="41" l="1"/>
  <c r="C141" i="41"/>
  <c r="C17" i="13"/>
  <c r="C16" i="13"/>
  <c r="C15" i="13"/>
  <c r="H36" i="3" l="1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W233" i="49" s="1"/>
  <c r="AQ233" i="49"/>
  <c r="AL233" i="49"/>
  <c r="AG233" i="49"/>
  <c r="AB233" i="49"/>
  <c r="W233" i="49"/>
  <c r="R233" i="49"/>
  <c r="K233" i="49"/>
  <c r="J233" i="49"/>
  <c r="I233" i="49"/>
  <c r="G233" i="49"/>
  <c r="AV232" i="49"/>
  <c r="AQ232" i="49"/>
  <c r="AL232" i="49"/>
  <c r="AG232" i="49"/>
  <c r="AB232" i="49"/>
  <c r="AC232" i="49" s="1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W230" i="49" s="1"/>
  <c r="AQ230" i="49"/>
  <c r="K230" i="49" s="1"/>
  <c r="AL230" i="49"/>
  <c r="AM230" i="49" s="1"/>
  <c r="AG230" i="49"/>
  <c r="AB230" i="49"/>
  <c r="AC230" i="49" s="1"/>
  <c r="W230" i="49"/>
  <c r="X230" i="49" s="1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W228" i="49" s="1"/>
  <c r="AQ228" i="49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H227" i="49" s="1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W235" i="45" s="1"/>
  <c r="AQ235" i="45"/>
  <c r="AL235" i="45"/>
  <c r="AG235" i="45"/>
  <c r="AH235" i="45" s="1"/>
  <c r="AB235" i="45"/>
  <c r="AC235" i="45" s="1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M233" i="45" s="1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M231" i="45"/>
  <c r="AL231" i="45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H229" i="45" s="1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R232" i="49" l="1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AH228" i="45"/>
  <c r="X227" i="45"/>
  <c r="AC227" i="45"/>
  <c r="AH227" i="45"/>
  <c r="M228" i="49" l="1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AV229" i="52" l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X227" i="52" s="1"/>
  <c r="AQ227" i="52"/>
  <c r="AL227" i="52"/>
  <c r="AM227" i="52" s="1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Y227" i="50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M236" i="48" s="1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H234" i="48" s="1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W230" i="48" s="1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R228" i="48" s="1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H236" i="48" s="1"/>
  <c r="AB227" i="48"/>
  <c r="W227" i="48"/>
  <c r="X232" i="48" s="1"/>
  <c r="R227" i="48"/>
  <c r="T227" i="48" s="1"/>
  <c r="J227" i="48"/>
  <c r="I227" i="48"/>
  <c r="G227" i="48"/>
  <c r="H227" i="48" s="1"/>
  <c r="AX227" i="47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AC228" i="46" s="1"/>
  <c r="W228" i="46"/>
  <c r="X228" i="46" s="1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K435" i="44" s="1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K413" i="44" s="1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S408" i="44" s="1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W227" i="52" l="1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M228" i="51" s="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M229" i="51" s="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M228" i="52" l="1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J84" i="56" l="1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B13" i="29"/>
  <c r="AC13" i="29"/>
  <c r="AE13" i="29"/>
  <c r="AF13" i="29"/>
  <c r="AG13" i="29"/>
  <c r="AH13" i="29"/>
  <c r="AB14" i="29"/>
  <c r="AC14" i="29"/>
  <c r="AD14" i="29"/>
  <c r="AE14" i="29"/>
  <c r="AF14" i="29"/>
  <c r="AG14" i="29"/>
  <c r="AH14" i="29"/>
  <c r="AB13" i="43"/>
  <c r="AC13" i="43"/>
  <c r="AD13" i="43"/>
  <c r="AE13" i="43"/>
  <c r="AF13" i="43"/>
  <c r="AG13" i="43"/>
  <c r="AH13" i="43"/>
  <c r="AB14" i="43"/>
  <c r="AC14" i="43"/>
  <c r="AD14" i="43"/>
  <c r="AF14" i="43"/>
  <c r="AG14" i="43"/>
  <c r="AH14" i="43"/>
  <c r="AA13" i="43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4" i="29"/>
  <c r="AA13" i="29"/>
  <c r="AV209" i="52" l="1"/>
  <c r="AQ209" i="52"/>
  <c r="AL209" i="52"/>
  <c r="AG209" i="52"/>
  <c r="AH209" i="52" s="1"/>
  <c r="AB209" i="52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AL210" i="51"/>
  <c r="AG210" i="51"/>
  <c r="AB210" i="51"/>
  <c r="W210" i="51"/>
  <c r="R210" i="51"/>
  <c r="K210" i="51"/>
  <c r="J210" i="51"/>
  <c r="I210" i="51"/>
  <c r="G210" i="51"/>
  <c r="AV209" i="51"/>
  <c r="AQ209" i="51"/>
  <c r="AR209" i="51" s="1"/>
  <c r="AL209" i="51"/>
  <c r="AG209" i="51"/>
  <c r="AH209" i="51" s="1"/>
  <c r="AB209" i="51"/>
  <c r="W209" i="51"/>
  <c r="K209" i="51" s="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M207" i="51" s="1"/>
  <c r="AG207" i="51"/>
  <c r="AB207" i="51"/>
  <c r="W207" i="51"/>
  <c r="R207" i="51"/>
  <c r="T207" i="51" s="1"/>
  <c r="J207" i="51"/>
  <c r="I207" i="51"/>
  <c r="G207" i="51"/>
  <c r="AX207" i="50"/>
  <c r="AS207" i="50"/>
  <c r="AL207" i="50"/>
  <c r="AM207" i="50" s="1"/>
  <c r="AI207" i="50"/>
  <c r="AH207" i="50"/>
  <c r="AG207" i="50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R215" i="49"/>
  <c r="K215" i="49"/>
  <c r="J215" i="49"/>
  <c r="I215" i="49"/>
  <c r="G215" i="49"/>
  <c r="AV214" i="49"/>
  <c r="AQ214" i="49"/>
  <c r="AL214" i="49"/>
  <c r="AG214" i="49"/>
  <c r="AB214" i="49"/>
  <c r="W214" i="49"/>
  <c r="R214" i="49"/>
  <c r="K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AG212" i="49"/>
  <c r="AB212" i="49"/>
  <c r="W212" i="49"/>
  <c r="R212" i="49"/>
  <c r="K212" i="49"/>
  <c r="J212" i="49"/>
  <c r="I212" i="49"/>
  <c r="G212" i="49"/>
  <c r="AV211" i="49"/>
  <c r="AQ211" i="49"/>
  <c r="AL211" i="49"/>
  <c r="AM211" i="49" s="1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S207" i="49" s="1"/>
  <c r="J207" i="49"/>
  <c r="I207" i="49"/>
  <c r="G207" i="49"/>
  <c r="AV218" i="48"/>
  <c r="AQ218" i="48"/>
  <c r="AL218" i="48"/>
  <c r="AG218" i="48"/>
  <c r="AB218" i="48"/>
  <c r="W218" i="48"/>
  <c r="R218" i="48"/>
  <c r="K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K216" i="48" s="1"/>
  <c r="J216" i="48"/>
  <c r="I216" i="48"/>
  <c r="G216" i="48"/>
  <c r="AV215" i="48"/>
  <c r="K215" i="48" s="1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/>
  <c r="J214" i="48"/>
  <c r="I214" i="48"/>
  <c r="G214" i="48"/>
  <c r="AV213" i="48"/>
  <c r="AW213" i="48" s="1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H212" i="48" s="1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/>
  <c r="J211" i="48"/>
  <c r="I211" i="48"/>
  <c r="G211" i="48"/>
  <c r="AV210" i="48"/>
  <c r="AQ210" i="48"/>
  <c r="AR210" i="48" s="1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H208" i="48" s="1"/>
  <c r="AB208" i="48"/>
  <c r="W208" i="48"/>
  <c r="R208" i="48"/>
  <c r="K208" i="48" s="1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K211" i="46" s="1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W207" i="46" s="1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M214" i="45" s="1"/>
  <c r="AG214" i="45"/>
  <c r="AB214" i="45"/>
  <c r="W214" i="45"/>
  <c r="R214" i="45"/>
  <c r="J214" i="45"/>
  <c r="I214" i="45"/>
  <c r="G214" i="45"/>
  <c r="AV213" i="45"/>
  <c r="AQ213" i="45"/>
  <c r="AL213" i="45"/>
  <c r="AM213" i="45" s="1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H211" i="45" s="1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K209" i="45" s="1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K381" i="44" s="1"/>
  <c r="J381" i="44"/>
  <c r="I381" i="44"/>
  <c r="G381" i="44"/>
  <c r="AV380" i="44"/>
  <c r="AQ380" i="44"/>
  <c r="K380" i="44" s="1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K379" i="44" s="1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T207" i="52" l="1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AW210" i="51"/>
  <c r="AW209" i="51"/>
  <c r="AI207" i="51"/>
  <c r="S209" i="51"/>
  <c r="K207" i="50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AI207" i="49"/>
  <c r="AC207" i="49"/>
  <c r="S209" i="49"/>
  <c r="AM210" i="49"/>
  <c r="S212" i="49"/>
  <c r="S215" i="49"/>
  <c r="T207" i="49"/>
  <c r="M210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T78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AD77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N80" i="6"/>
  <c r="L80" i="6"/>
  <c r="J80" i="6"/>
  <c r="R80" i="6"/>
  <c r="P80" i="6"/>
  <c r="F79" i="6"/>
  <c r="T79" i="6" s="1"/>
  <c r="N79" i="6"/>
  <c r="V80" i="6"/>
  <c r="X80" i="6"/>
  <c r="F78" i="6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M208" i="51" l="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L129" i="56" l="1"/>
  <c r="Z10" i="29" l="1"/>
  <c r="AD10" i="29" l="1"/>
  <c r="AE10" i="29"/>
  <c r="AF10" i="29"/>
  <c r="AG10" i="29"/>
  <c r="AH10" i="29"/>
  <c r="AD11" i="29"/>
  <c r="L163" i="41" s="1"/>
  <c r="M163" i="41" s="1"/>
  <c r="AE11" i="29"/>
  <c r="F168" i="41" s="1"/>
  <c r="G168" i="41" s="1"/>
  <c r="AF11" i="29"/>
  <c r="H168" i="41" s="1"/>
  <c r="I168" i="41" s="1"/>
  <c r="AG11" i="29"/>
  <c r="J168" i="41" s="1"/>
  <c r="K168" i="41" s="1"/>
  <c r="AH11" i="29"/>
  <c r="L168" i="41" s="1"/>
  <c r="M168" i="41" s="1"/>
  <c r="AC11" i="29"/>
  <c r="J163" i="41" s="1"/>
  <c r="K163" i="41" s="1"/>
  <c r="AC10" i="29"/>
  <c r="AB10" i="29"/>
  <c r="AB11" i="29"/>
  <c r="H163" i="41" s="1"/>
  <c r="I163" i="41" s="1"/>
  <c r="AA11" i="29"/>
  <c r="F163" i="41" s="1"/>
  <c r="G163" i="41" s="1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C119" i="41" l="1"/>
  <c r="K14" i="62"/>
  <c r="C153" i="41"/>
  <c r="K38" i="62"/>
  <c r="K22" i="62"/>
  <c r="K30" i="61"/>
  <c r="K22" i="61"/>
  <c r="K14" i="61"/>
  <c r="K30" i="62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D24" i="43" l="1"/>
  <c r="B17" i="43"/>
  <c r="C17" i="43" l="1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B47" i="43" l="1"/>
  <c r="C37" i="43"/>
  <c r="AD23" i="43"/>
  <c r="Z23" i="43"/>
  <c r="C47" i="43" l="1"/>
  <c r="B57" i="43"/>
  <c r="B67" i="43" l="1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C108" i="41" l="1"/>
  <c r="C67" i="43"/>
  <c r="B77" i="43"/>
  <c r="C77" i="43" s="1"/>
  <c r="B87" i="43"/>
  <c r="B27" i="29"/>
  <c r="F9" i="40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S190" i="52" s="1"/>
  <c r="J190" i="52"/>
  <c r="I190" i="52"/>
  <c r="G190" i="52"/>
  <c r="AV189" i="52"/>
  <c r="AW189" i="52" s="1"/>
  <c r="AQ189" i="52"/>
  <c r="AR189" i="52" s="1"/>
  <c r="AL189" i="52"/>
  <c r="AM189" i="52" s="1"/>
  <c r="AG189" i="52"/>
  <c r="AH189" i="52" s="1"/>
  <c r="AB189" i="52"/>
  <c r="W189" i="52"/>
  <c r="R189" i="52"/>
  <c r="J189" i="52"/>
  <c r="I189" i="52"/>
  <c r="G189" i="52"/>
  <c r="AG188" i="52"/>
  <c r="AB188" i="52"/>
  <c r="AC188" i="52" s="1"/>
  <c r="W188" i="52"/>
  <c r="X188" i="52" s="1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AC190" i="51" s="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X189" i="51" s="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S187" i="50"/>
  <c r="R187" i="50"/>
  <c r="T187" i="50" s="1"/>
  <c r="J187" i="50"/>
  <c r="I187" i="50"/>
  <c r="G187" i="50"/>
  <c r="H187" i="50" s="1"/>
  <c r="AV194" i="49"/>
  <c r="AQ194" i="49"/>
  <c r="AL194" i="49"/>
  <c r="AG194" i="49"/>
  <c r="AB194" i="49"/>
  <c r="W194" i="49"/>
  <c r="R194" i="49"/>
  <c r="K194" i="49"/>
  <c r="J194" i="49"/>
  <c r="I194" i="49"/>
  <c r="G194" i="49"/>
  <c r="AV193" i="49"/>
  <c r="AW193" i="49" s="1"/>
  <c r="AQ193" i="49"/>
  <c r="AL193" i="49"/>
  <c r="AG193" i="49"/>
  <c r="AH193" i="49" s="1"/>
  <c r="AB193" i="49"/>
  <c r="AC193" i="49" s="1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R191" i="49" s="1"/>
  <c r="AL191" i="49"/>
  <c r="AM191" i="49" s="1"/>
  <c r="AG191" i="49"/>
  <c r="AB191" i="49"/>
  <c r="W191" i="49"/>
  <c r="R191" i="49"/>
  <c r="J191" i="49"/>
  <c r="I191" i="49"/>
  <c r="G191" i="49"/>
  <c r="AV190" i="49"/>
  <c r="AQ190" i="49"/>
  <c r="AL190" i="49"/>
  <c r="AG190" i="49"/>
  <c r="AB190" i="49"/>
  <c r="W190" i="49"/>
  <c r="R190" i="49"/>
  <c r="J190" i="49"/>
  <c r="I190" i="49"/>
  <c r="G190" i="49"/>
  <c r="AV189" i="49"/>
  <c r="AQ189" i="49"/>
  <c r="K189" i="49" s="1"/>
  <c r="AM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X188" i="49" s="1"/>
  <c r="R188" i="49"/>
  <c r="S188" i="49" s="1"/>
  <c r="J188" i="49"/>
  <c r="I188" i="49"/>
  <c r="G188" i="49"/>
  <c r="AV187" i="49"/>
  <c r="AQ187" i="49"/>
  <c r="AR192" i="49" s="1"/>
  <c r="AL187" i="49"/>
  <c r="AN187" i="49" s="1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W194" i="46" s="1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W195" i="45" s="1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AQ190" i="45"/>
  <c r="AL190" i="45"/>
  <c r="AG190" i="45"/>
  <c r="AB190" i="45"/>
  <c r="W190" i="45"/>
  <c r="R190" i="45"/>
  <c r="K190" i="45"/>
  <c r="J190" i="45"/>
  <c r="I190" i="45"/>
  <c r="G190" i="45"/>
  <c r="AV189" i="45"/>
  <c r="AQ189" i="45"/>
  <c r="AL189" i="45"/>
  <c r="AG189" i="45"/>
  <c r="AB189" i="45"/>
  <c r="W189" i="45"/>
  <c r="X189" i="45" s="1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X187" i="45" s="1"/>
  <c r="AQ187" i="45"/>
  <c r="AL187" i="45"/>
  <c r="AM192" i="45" s="1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 s="1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 s="1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K344" i="44" s="1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K335" i="44" s="1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AX187" i="52" l="1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H69" i="7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F70" i="6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Z68" i="6"/>
  <c r="AH73" i="6"/>
  <c r="AB68" i="6"/>
  <c r="AF71" i="6"/>
  <c r="AJ73" i="6"/>
  <c r="J73" i="6"/>
  <c r="L69" i="6"/>
  <c r="R73" i="6"/>
  <c r="P69" i="6"/>
  <c r="V73" i="6"/>
  <c r="R69" i="6"/>
  <c r="Z73" i="6"/>
  <c r="AB73" i="6"/>
  <c r="V68" i="6"/>
  <c r="AB71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M188" i="49" l="1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C177" i="29" l="1"/>
  <c r="B187" i="29"/>
  <c r="B247" i="43"/>
  <c r="C237" i="43"/>
  <c r="C187" i="29" l="1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13" i="58"/>
  <c r="M12" i="58"/>
  <c r="M11" i="58"/>
  <c r="M10" i="58"/>
  <c r="M9" i="58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M22" i="58" l="1"/>
  <c r="M22" i="57"/>
  <c r="K22" i="57" s="1"/>
  <c r="M38" i="58"/>
  <c r="K38" i="58" s="1"/>
  <c r="M30" i="57"/>
  <c r="K30" i="57" s="1"/>
  <c r="K22" i="58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AD167" i="52" s="1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K172" i="49" s="1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M66" i="7"/>
  <c r="AC65" i="7"/>
  <c r="S65" i="7"/>
  <c r="M65" i="7"/>
  <c r="F65" i="7"/>
  <c r="AJ65" i="7" s="1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Y167" i="52" l="1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X63" i="6"/>
  <c r="V63" i="6"/>
  <c r="R63" i="6"/>
  <c r="P63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X64" i="7"/>
  <c r="Z65" i="7"/>
  <c r="AB66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L64" i="7"/>
  <c r="R65" i="7"/>
  <c r="L167" i="50" l="1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W151" i="51" s="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F59" i="6" s="1"/>
  <c r="AL59" i="6" s="1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F59" i="7" s="1"/>
  <c r="AL59" i="7" s="1"/>
  <c r="M59" i="7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S149" i="52" l="1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AF54" i="6"/>
  <c r="AJ54" i="6"/>
  <c r="AD54" i="6"/>
  <c r="AH54" i="6"/>
  <c r="T55" i="6"/>
  <c r="AD55" i="6"/>
  <c r="T57" i="6"/>
  <c r="N55" i="6"/>
  <c r="AJ55" i="6"/>
  <c r="AL55" i="6"/>
  <c r="N59" i="6"/>
  <c r="T59" i="6"/>
  <c r="AD59" i="6"/>
  <c r="AJ57" i="6"/>
  <c r="AF55" i="6"/>
  <c r="AH55" i="6"/>
  <c r="AL58" i="6"/>
  <c r="N57" i="6"/>
  <c r="T54" i="6"/>
  <c r="AD57" i="6"/>
  <c r="AL57" i="6"/>
  <c r="N54" i="6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P59" i="6"/>
  <c r="J54" i="6"/>
  <c r="L55" i="6"/>
  <c r="R59" i="6"/>
  <c r="J57" i="6"/>
  <c r="F53" i="6"/>
  <c r="P57" i="6"/>
  <c r="X59" i="6"/>
  <c r="X57" i="6"/>
  <c r="J59" i="6"/>
  <c r="L59" i="6"/>
  <c r="L57" i="6"/>
  <c r="L54" i="6"/>
  <c r="R57" i="6"/>
  <c r="P55" i="6"/>
  <c r="V59" i="6"/>
  <c r="P54" i="6"/>
  <c r="V57" i="6"/>
  <c r="AB59" i="6"/>
  <c r="Z57" i="6"/>
  <c r="X55" i="6"/>
  <c r="AB57" i="6"/>
  <c r="Z55" i="6"/>
  <c r="AF59" i="6"/>
  <c r="AB55" i="6"/>
  <c r="AH59" i="6"/>
  <c r="AB54" i="6"/>
  <c r="AF57" i="6"/>
  <c r="AJ59" i="6"/>
  <c r="R56" i="6"/>
  <c r="R55" i="6"/>
  <c r="R54" i="6"/>
  <c r="Z59" i="6"/>
  <c r="V54" i="6"/>
  <c r="X54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Z54" i="7"/>
  <c r="AD57" i="7"/>
  <c r="AF58" i="7"/>
  <c r="AH59" i="7"/>
  <c r="J54" i="7"/>
  <c r="R59" i="7"/>
  <c r="R57" i="7"/>
  <c r="P54" i="7"/>
  <c r="Z59" i="7"/>
  <c r="AB59" i="7"/>
  <c r="Z57" i="7"/>
  <c r="Z56" i="7"/>
  <c r="AB54" i="7"/>
  <c r="AF57" i="7"/>
  <c r="AH58" i="7"/>
  <c r="AJ59" i="7"/>
  <c r="L56" i="7"/>
  <c r="V58" i="7"/>
  <c r="X58" i="7"/>
  <c r="X57" i="7"/>
  <c r="X56" i="7"/>
  <c r="M148" i="52" l="1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M132" i="49" s="1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Q128" i="47"/>
  <c r="AL128" i="47"/>
  <c r="AG128" i="47"/>
  <c r="AB128" i="47"/>
  <c r="W128" i="47"/>
  <c r="R128" i="47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M129" i="46" s="1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J136" i="45"/>
  <c r="I136" i="45"/>
  <c r="G136" i="45"/>
  <c r="AV135" i="45"/>
  <c r="AW135" i="45" s="1"/>
  <c r="AQ135" i="45"/>
  <c r="AL135" i="45"/>
  <c r="AG135" i="45"/>
  <c r="AB135" i="45"/>
  <c r="K135" i="45" s="1"/>
  <c r="W135" i="45"/>
  <c r="R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 s="1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X128" i="52" l="1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0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J50" i="6"/>
  <c r="V49" i="6"/>
  <c r="Z50" i="6"/>
  <c r="AB47" i="6"/>
  <c r="AF50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L127" i="50" l="1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J9" i="40"/>
  <c r="K9" i="40" s="1"/>
  <c r="AB24" i="29"/>
  <c r="H9" i="40" s="1"/>
  <c r="I9" i="40" s="1"/>
  <c r="AH23" i="29"/>
  <c r="AG23" i="29"/>
  <c r="AF23" i="29"/>
  <c r="AE23" i="29"/>
  <c r="AD23" i="29"/>
  <c r="AC23" i="29"/>
  <c r="AB23" i="29"/>
  <c r="C377" i="29" l="1"/>
  <c r="B387" i="29"/>
  <c r="AA23" i="43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D129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F129" i="56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AC113" i="46" s="1"/>
  <c r="W107" i="46"/>
  <c r="X111" i="46" s="1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AC108" i="45" s="1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K111" i="45" s="1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AH111" i="51" l="1"/>
  <c r="X108" i="51"/>
  <c r="X110" i="51"/>
  <c r="AC112" i="51"/>
  <c r="AM110" i="51"/>
  <c r="Y107" i="50"/>
  <c r="AH107" i="50"/>
  <c r="AR107" i="50"/>
  <c r="K111" i="49"/>
  <c r="X108" i="49"/>
  <c r="K108" i="47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T41" i="6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H41" i="6"/>
  <c r="AL43" i="6"/>
  <c r="F45" i="6"/>
  <c r="J43" i="6"/>
  <c r="P43" i="6"/>
  <c r="R44" i="6"/>
  <c r="L44" i="6"/>
  <c r="G39" i="6"/>
  <c r="J40" i="6"/>
  <c r="L41" i="6"/>
  <c r="N41" i="6"/>
  <c r="R43" i="6"/>
  <c r="P41" i="6"/>
  <c r="R41" i="6"/>
  <c r="L43" i="6"/>
  <c r="V43" i="6"/>
  <c r="V41" i="6"/>
  <c r="Z43" i="6"/>
  <c r="X41" i="6"/>
  <c r="AB43" i="6"/>
  <c r="J41" i="6"/>
  <c r="AB41" i="6"/>
  <c r="X43" i="6"/>
  <c r="Z41" i="6"/>
  <c r="AD42" i="6"/>
  <c r="AF43" i="6"/>
  <c r="AH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M110" i="51" l="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K92" i="49" s="1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 s="1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Y87" i="52" l="1"/>
  <c r="AD87" i="52"/>
  <c r="AI87" i="52"/>
  <c r="AN87" i="52"/>
  <c r="K93" i="51"/>
  <c r="AI87" i="51"/>
  <c r="AM87" i="51"/>
  <c r="K87" i="50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8" i="6"/>
  <c r="AF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AX67" i="47" l="1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S68" i="52" l="1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31" i="7"/>
  <c r="T31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R30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Z27" i="6"/>
  <c r="AF31" i="6"/>
  <c r="AF30" i="6"/>
  <c r="AH31" i="6"/>
  <c r="AH30" i="6"/>
  <c r="AJ31" i="6"/>
  <c r="J31" i="7"/>
  <c r="R31" i="7"/>
  <c r="V31" i="7"/>
  <c r="X31" i="7"/>
  <c r="Z31" i="7"/>
  <c r="AH31" i="7"/>
  <c r="AJ31" i="7"/>
  <c r="L31" i="7"/>
  <c r="P31" i="7"/>
  <c r="AB31" i="7"/>
  <c r="M69" i="49" l="1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M48" i="47" s="1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P22" i="7"/>
  <c r="R22" i="7"/>
  <c r="R21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AE42" i="50" l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Z123" i="52" l="1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C21" i="13"/>
  <c r="E21" i="13" s="1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107" i="5" s="1"/>
  <c r="B114" i="5" s="1"/>
  <c r="B121" i="5" s="1"/>
  <c r="B128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AJ223" i="52" l="1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T440" i="44" s="1"/>
  <c r="AO440" i="44"/>
  <c r="P263" i="52" l="1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263" i="52" l="1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263" i="52" l="1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263" i="52" l="1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263" i="52" l="1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O263" i="52" l="1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T263" i="52" l="1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AT263" i="46"/>
  <c r="P282" i="46"/>
  <c r="U282" i="45"/>
  <c r="P283" i="45"/>
  <c r="Z282" i="52" l="1"/>
  <c r="U283" i="52"/>
  <c r="U282" i="51"/>
  <c r="P283" i="51"/>
  <c r="P283" i="50"/>
  <c r="U282" i="50"/>
  <c r="Z282" i="49"/>
  <c r="U283" i="49"/>
  <c r="Z283" i="48"/>
  <c r="AE282" i="48"/>
  <c r="P302" i="47"/>
  <c r="AT283" i="47"/>
  <c r="P283" i="46"/>
  <c r="U282" i="46"/>
  <c r="U283" i="45"/>
  <c r="Z282" i="45"/>
  <c r="Z283" i="52" l="1"/>
  <c r="AE282" i="52"/>
  <c r="Z282" i="51"/>
  <c r="U283" i="51"/>
  <c r="U283" i="50"/>
  <c r="Z282" i="50"/>
  <c r="AE282" i="49"/>
  <c r="Z283" i="49"/>
  <c r="AJ282" i="48"/>
  <c r="AE283" i="48"/>
  <c r="P303" i="47"/>
  <c r="U302" i="47"/>
  <c r="U283" i="46"/>
  <c r="Z282" i="46"/>
  <c r="Z283" i="45"/>
  <c r="AE282" i="45"/>
  <c r="AJ282" i="52" l="1"/>
  <c r="AE283" i="52"/>
  <c r="AE282" i="51"/>
  <c r="Z283" i="51"/>
  <c r="Z283" i="50"/>
  <c r="AE282" i="50"/>
  <c r="AJ282" i="49"/>
  <c r="AE283" i="49"/>
  <c r="AO282" i="48"/>
  <c r="AJ283" i="48"/>
  <c r="U303" i="47"/>
  <c r="Z302" i="47"/>
  <c r="Z283" i="46"/>
  <c r="AE282" i="46"/>
  <c r="AJ282" i="45"/>
  <c r="AE283" i="45"/>
  <c r="AJ283" i="52" l="1"/>
  <c r="AO282" i="52"/>
  <c r="AJ282" i="51"/>
  <c r="AE283" i="51"/>
  <c r="AJ282" i="50"/>
  <c r="AE283" i="50"/>
  <c r="AJ283" i="49"/>
  <c r="AO282" i="49"/>
  <c r="AO283" i="48"/>
  <c r="AT282" i="48"/>
  <c r="Z303" i="47"/>
  <c r="AE302" i="47"/>
  <c r="AE283" i="46"/>
  <c r="AJ282" i="46"/>
  <c r="AJ283" i="45"/>
  <c r="AO282" i="45"/>
  <c r="AO283" i="52" l="1"/>
  <c r="AT282" i="52"/>
  <c r="AO282" i="51"/>
  <c r="AJ283" i="51"/>
  <c r="AO282" i="50"/>
  <c r="AJ283" i="50"/>
  <c r="AO283" i="49"/>
  <c r="AT282" i="49"/>
  <c r="AT283" i="48"/>
  <c r="P302" i="48"/>
  <c r="AJ302" i="47"/>
  <c r="AE303" i="47"/>
  <c r="AJ283" i="46"/>
  <c r="AO282" i="46"/>
  <c r="AT282" i="45"/>
  <c r="AO283" i="45"/>
  <c r="AT283" i="52" l="1"/>
  <c r="P302" i="52"/>
  <c r="AT282" i="51"/>
  <c r="AO283" i="51"/>
  <c r="AT282" i="50"/>
  <c r="AO283" i="50"/>
  <c r="P302" i="49"/>
  <c r="AT283" i="49"/>
  <c r="P303" i="48"/>
  <c r="U302" i="48"/>
  <c r="AO302" i="47"/>
  <c r="AJ303" i="47"/>
  <c r="AO283" i="46"/>
  <c r="AT282" i="46"/>
  <c r="P302" i="45"/>
  <c r="AT283" i="45"/>
  <c r="P303" i="52" l="1"/>
  <c r="U302" i="52"/>
  <c r="AT283" i="51"/>
  <c r="P302" i="51"/>
  <c r="AT283" i="50"/>
  <c r="P302" i="50"/>
  <c r="P303" i="49"/>
  <c r="U302" i="49"/>
  <c r="Z302" i="48"/>
  <c r="U303" i="48"/>
  <c r="AT302" i="47"/>
  <c r="AT303" i="47" s="1"/>
  <c r="AO303" i="47"/>
  <c r="AT283" i="46"/>
  <c r="P302" i="46"/>
  <c r="P303" i="45"/>
  <c r="U302" i="45"/>
  <c r="U303" i="52" l="1"/>
  <c r="Z302" i="52"/>
  <c r="P303" i="51"/>
  <c r="U302" i="51"/>
  <c r="P303" i="50"/>
  <c r="U302" i="50"/>
  <c r="U303" i="49"/>
  <c r="Z302" i="49"/>
  <c r="AE302" i="48"/>
  <c r="Z303" i="48"/>
  <c r="P303" i="46"/>
  <c r="U302" i="46"/>
  <c r="U303" i="45"/>
  <c r="Z302" i="45"/>
  <c r="Z303" i="52" l="1"/>
  <c r="AE302" i="52"/>
  <c r="Z302" i="51"/>
  <c r="U303" i="51"/>
  <c r="Z302" i="50"/>
  <c r="U303" i="50"/>
  <c r="AE302" i="49"/>
  <c r="Z303" i="49"/>
  <c r="AJ302" i="48"/>
  <c r="AE303" i="48"/>
  <c r="Z302" i="46"/>
  <c r="U303" i="46"/>
  <c r="Z303" i="45"/>
  <c r="AE302" i="45"/>
  <c r="AJ302" i="52" l="1"/>
  <c r="AE303" i="52"/>
  <c r="AE302" i="51"/>
  <c r="Z303" i="51"/>
  <c r="AE302" i="50"/>
  <c r="Z303" i="50"/>
  <c r="AJ302" i="49"/>
  <c r="AE303" i="49"/>
  <c r="AO302" i="48"/>
  <c r="AJ303" i="48"/>
  <c r="AE302" i="46"/>
  <c r="Z303" i="46"/>
  <c r="AJ302" i="45"/>
  <c r="AE303" i="45"/>
  <c r="AJ303" i="52" l="1"/>
  <c r="AO302" i="52"/>
  <c r="AJ302" i="51"/>
  <c r="AE303" i="51"/>
  <c r="AJ302" i="50"/>
  <c r="AE303" i="50"/>
  <c r="AO302" i="49"/>
  <c r="AJ303" i="49"/>
  <c r="AT302" i="48"/>
  <c r="AT303" i="48" s="1"/>
  <c r="AO303" i="48"/>
  <c r="AJ302" i="46"/>
  <c r="AE303" i="46"/>
  <c r="AO302" i="45"/>
  <c r="AJ303" i="45"/>
  <c r="AT302" i="52" l="1"/>
  <c r="AT303" i="52" s="1"/>
  <c r="AO303" i="52"/>
  <c r="AO302" i="51"/>
  <c r="AJ303" i="51"/>
  <c r="AO302" i="50"/>
  <c r="AJ303" i="50"/>
  <c r="AT302" i="49"/>
  <c r="AT303" i="49" s="1"/>
  <c r="AO303" i="49"/>
  <c r="AO302" i="46"/>
  <c r="AJ303" i="46"/>
  <c r="AT302" i="45"/>
  <c r="AT303" i="45" s="1"/>
  <c r="AO303" i="45"/>
  <c r="AT302" i="51" l="1"/>
  <c r="AT303" i="51" s="1"/>
  <c r="AO303" i="51"/>
  <c r="AO303" i="50"/>
  <c r="AT302" i="50"/>
  <c r="AT303" i="50" s="1"/>
  <c r="AT302" i="46"/>
  <c r="AT303" i="46" s="1"/>
  <c r="AO30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<sst xmlns="http://schemas.openxmlformats.org/spreadsheetml/2006/main" count="15859" uniqueCount="778">
  <si>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</si>
  <si>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</si>
  <si>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</si>
  <si>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</si>
  <si>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</si>
  <si>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</si>
  <si>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</si>
  <si>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</si>
  <si>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</si>
  <si>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</si>
  <si>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</si>
  <si>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</si>
  <si>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</si>
  <si>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</si>
  <si>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</si>
  <si>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</si>
  <si>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</si>
  <si>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</si>
  <si>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</si>
  <si>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</si>
  <si>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</si>
  <si>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</si>
  <si>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</si>
  <si>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</si>
  <si>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</si>
  <si>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</si>
  <si>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</si>
  <si>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</si>
  <si>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</si>
  <si>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</si>
  <si>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</si>
  <si>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</si>
  <si>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</si>
  <si>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</si>
  <si>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</si>
  <si>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</si>
  <si>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</si>
  <si>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</si>
  <si>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</si>
  <si>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</si>
  <si>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</si>
  <si>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</si>
  <si>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</si>
  <si>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</si>
  <si>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</si>
  <si>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</si>
  <si>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</si>
  <si>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</si>
  <si>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</si>
  <si>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</si>
  <si>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</si>
  <si>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</si>
  <si>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</si>
  <si>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</si>
  <si>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</si>
  <si>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</si>
  <si>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</si>
  <si>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</si>
  <si>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</si>
  <si>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</si>
  <si>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</si>
  <si>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</si>
  <si>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</si>
  <si>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</si>
  <si>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</si>
  <si>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</si>
  <si>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</si>
  <si>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</si>
  <si>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</si>
  <si>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</si>
  <si>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</si>
  <si>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</si>
  <si>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</si>
  <si>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</si>
  <si>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</si>
  <si>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</si>
  <si>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</si>
  <si>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</si>
  <si>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</si>
  <si>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</si>
  <si>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</si>
  <si>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</si>
  <si>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</si>
  <si>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</si>
  <si>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</si>
  <si>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</si>
  <si>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</si>
  <si>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</si>
  <si>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</si>
  <si>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</si>
  <si>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</si>
  <si>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</si>
  <si>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</si>
  <si>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</si>
  <si>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</si>
  <si>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</si>
  <si>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</si>
  <si>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</si>
  <si>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</si>
  <si>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</si>
  <si>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</si>
  <si>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</si>
  <si>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</si>
  <si>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</si>
  <si>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</si>
  <si>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</si>
  <si>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</si>
  <si>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</si>
  <si>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</si>
  <si>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</si>
  <si>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</si>
  <si>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</si>
  <si>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</si>
  <si>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</si>
  <si>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</si>
  <si>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</si>
  <si>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</si>
  <si>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</si>
  <si>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</si>
  <si>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</si>
  <si>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</si>
  <si>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</si>
  <si>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</si>
  <si>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</si>
  <si>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</si>
  <si>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</si>
  <si>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</si>
  <si>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</si>
  <si>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</si>
  <si>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</si>
  <si>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</si>
  <si>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</si>
  <si>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</si>
  <si>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</si>
  <si>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</si>
  <si>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</si>
  <si>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</si>
  <si>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</si>
  <si>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</si>
  <si>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</si>
  <si>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</si>
  <si>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</si>
  <si>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</si>
  <si>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</si>
  <si>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</si>
  <si>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</si>
  <si>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</si>
  <si>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</si>
  <si>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</si>
  <si>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</si>
  <si>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</si>
  <si>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</si>
  <si>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</si>
  <si>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</si>
  <si>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</si>
  <si>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</si>
  <si>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</si>
  <si>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</si>
  <si>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</si>
  <si>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</si>
  <si>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</si>
  <si>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</si>
  <si>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</si>
  <si>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</si>
  <si>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</si>
  <si>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</si>
  <si>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</si>
  <si>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</si>
  <si>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</si>
  <si>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</si>
  <si>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</si>
  <si>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</si>
  <si>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</si>
  <si>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</si>
  <si>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</si>
  <si>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</si>
  <si>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</si>
  <si>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</si>
  <si>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</si>
  <si>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</si>
  <si>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</si>
  <si>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</si>
  <si>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</si>
  <si>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</si>
  <si>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</si>
  <si>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</si>
  <si>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</si>
  <si>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</si>
  <si>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</si>
  <si>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</si>
  <si>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</si>
  <si>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</si>
  <si>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</si>
  <si>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</si>
  <si>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</si>
  <si>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</si>
  <si>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</si>
  <si>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</si>
  <si>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</si>
  <si>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</si>
  <si>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</si>
  <si>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</si>
  <si>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</si>
  <si>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</si>
  <si>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</si>
  <si>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</si>
  <si>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</si>
  <si>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</si>
  <si>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</si>
  <si>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</si>
  <si>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</si>
  <si>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</si>
  <si>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</si>
  <si>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</si>
  <si>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</si>
  <si>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</si>
  <si>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</si>
  <si>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</si>
  <si>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</si>
  <si>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</si>
  <si>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</si>
  <si>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</si>
  <si>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</si>
  <si>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</si>
  <si>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</si>
  <si>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</si>
  <si>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</si>
  <si>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</si>
  <si>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</si>
  <si>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</si>
  <si>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</si>
  <si>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</si>
  <si>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</si>
  <si>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</si>
  <si>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</si>
  <si>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</si>
  <si>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</si>
  <si>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</si>
  <si>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</si>
  <si>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</si>
  <si>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</si>
  <si>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</si>
  <si>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</si>
  <si>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</si>
  <si>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</si>
  <si>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</si>
  <si>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</si>
  <si>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</si>
  <si>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</si>
  <si>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</si>
  <si>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</si>
  <si>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</si>
  <si>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</si>
  <si>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總件數</t>
    <phoneticPr fontId="13" type="noConversion"/>
  </si>
  <si>
    <t>原物料規格</t>
    <phoneticPr fontId="13" type="noConversion"/>
  </si>
  <si>
    <t>占比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</si>
  <si>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</si>
  <si>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</si>
  <si>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</si>
  <si>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</si>
  <si>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</si>
  <si>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研發設定</t>
    <phoneticPr fontId="13" type="noConversion"/>
  </si>
  <si>
    <t>其他原因</t>
    <phoneticPr fontId="13" type="noConversion"/>
  </si>
  <si>
    <t>金額</t>
    <phoneticPr fontId="13" type="noConversion"/>
  </si>
  <si>
    <t>補單占比</t>
    <phoneticPr fontId="13" type="noConversion"/>
  </si>
  <si>
    <t>展開量高於１０5％</t>
    <phoneticPr fontId="10"/>
  </si>
  <si>
    <t>展開量105%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</si>
  <si>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</si>
  <si>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</si>
  <si>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</si>
  <si>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</si>
  <si>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</si>
  <si>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</si>
  <si>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製程不穩</t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</si>
  <si>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</si>
  <si>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</si>
  <si>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</si>
  <si>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</si>
  <si>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</si>
  <si>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</si>
  <si>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</si>
  <si>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</si>
  <si>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</si>
  <si>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</si>
  <si>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</si>
  <si>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</si>
  <si>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</si>
  <si>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</si>
  <si>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</si>
  <si>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</si>
  <si>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</si>
  <si>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</si>
  <si>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</si>
  <si>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</si>
  <si>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</si>
  <si>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</si>
  <si>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</si>
  <si>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</si>
  <si>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</si>
  <si>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</si>
  <si>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</si>
  <si>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</si>
  <si>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</si>
  <si>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</si>
  <si>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</si>
  <si>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</si>
  <si>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</si>
  <si>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</si>
  <si>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</si>
  <si>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</si>
  <si>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</si>
  <si>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</si>
  <si>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</si>
  <si>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</si>
  <si>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</si>
  <si>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</si>
  <si>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</si>
  <si>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</si>
  <si>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</si>
  <si>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</si>
  <si>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</si>
  <si>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</si>
  <si>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</si>
  <si>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</si>
  <si>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</si>
  <si>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</si>
  <si>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</si>
  <si>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</si>
  <si>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</si>
  <si>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</si>
  <si>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</si>
  <si>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</si>
  <si>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</si>
  <si>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</si>
  <si>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</si>
  <si>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</si>
  <si>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</si>
  <si>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</si>
  <si>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</si>
  <si>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</si>
  <si>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</si>
  <si>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</si>
  <si>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</si>
  <si>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</si>
  <si>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</si>
  <si>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</si>
  <si>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</si>
  <si>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</si>
  <si>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</si>
  <si>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</si>
  <si>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</si>
  <si>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</si>
  <si>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</si>
  <si>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</si>
  <si>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</si>
  <si>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</si>
  <si>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</si>
  <si>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</si>
  <si>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</si>
  <si>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</si>
  <si>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w1</t>
    <phoneticPr fontId="13" type="noConversion"/>
  </si>
  <si>
    <t>月合計</t>
    <phoneticPr fontId="13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</si>
  <si>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</si>
  <si>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</si>
  <si>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</si>
  <si>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</si>
  <si>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</si>
  <si>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</si>
  <si>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</si>
  <si>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</si>
  <si>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</si>
  <si>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</si>
  <si>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</si>
  <si>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</si>
  <si>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</si>
  <si>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</si>
  <si>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</si>
  <si>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</si>
  <si>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</si>
  <si>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</si>
  <si>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</si>
  <si>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</si>
  <si>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</si>
  <si>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</si>
  <si>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</si>
  <si>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</si>
  <si>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</si>
  <si>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</si>
  <si>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</si>
  <si>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</si>
  <si>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</si>
  <si>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</si>
  <si>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</si>
  <si>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</si>
  <si>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</si>
  <si>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</si>
  <si>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</si>
  <si>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</si>
  <si>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</si>
  <si>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</si>
  <si>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</si>
  <si>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</si>
  <si>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</si>
  <si>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</si>
  <si>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</si>
  <si>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</si>
  <si>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</si>
  <si>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</si>
  <si>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3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</si>
  <si>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</si>
  <si>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</si>
  <si>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</si>
  <si>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</si>
  <si>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</si>
  <si>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</si>
  <si>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</si>
  <si>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</si>
  <si>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</si>
  <si>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</si>
  <si>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</si>
  <si>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</si>
  <si>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</si>
  <si>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</si>
  <si>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</si>
  <si>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</si>
  <si>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</si>
  <si>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</si>
  <si>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</si>
  <si>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</si>
  <si>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</si>
  <si>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</si>
  <si>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</si>
  <si>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</si>
  <si>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</si>
  <si>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</si>
  <si>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</si>
  <si>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</si>
  <si>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</si>
  <si>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</si>
  <si>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</si>
  <si>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</si>
  <si>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</si>
  <si>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</si>
  <si>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</si>
  <si>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</si>
  <si>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</si>
  <si>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</si>
  <si>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</si>
  <si>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</si>
  <si>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</si>
  <si>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</si>
  <si>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</si>
  <si>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</si>
  <si>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</si>
  <si>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</si>
  <si>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</si>
  <si>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</si>
  <si>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</si>
  <si>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</si>
  <si>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</si>
  <si>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</si>
  <si>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</si>
  <si>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</si>
  <si>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</si>
  <si>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</si>
  <si>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</si>
  <si>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</si>
  <si>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</si>
  <si>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</si>
  <si>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</si>
  <si>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</si>
  <si>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</si>
  <si>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</si>
  <si>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</si>
  <si>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</si>
  <si>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</si>
  <si>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</si>
  <si>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</si>
  <si>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3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</si>
  <si>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</si>
  <si>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3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</si>
  <si>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</si>
  <si>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</si>
  <si>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</si>
  <si>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</si>
  <si>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</si>
  <si>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</si>
  <si>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</si>
  <si>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3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</si>
  <si>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</si>
  <si>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</si>
  <si>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</si>
  <si>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</si>
  <si>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</si>
  <si>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</si>
  <si>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</si>
  <si>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</si>
  <si>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</si>
  <si>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</si>
  <si>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</si>
  <si>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</si>
  <si>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3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</si>
  <si>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</si>
  <si>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</si>
  <si>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</si>
  <si>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</si>
  <si>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</si>
  <si>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</si>
  <si>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</si>
  <si>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3" type="noConversion"/>
  </si>
  <si>
    <t>日式擔擔冷麵(2)</t>
  </si>
  <si>
    <t>日式擔擔冷麵</t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</si>
  <si>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</si>
  <si>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</si>
  <si>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</si>
  <si>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</si>
  <si>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</si>
  <si>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</si>
  <si>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</si>
  <si>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</si>
  <si>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</si>
  <si>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</si>
  <si>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</si>
  <si>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</si>
  <si>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</si>
  <si>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</si>
  <si>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</si>
  <si>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</si>
  <si>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</si>
  <si>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</si>
  <si>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</si>
  <si>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</si>
  <si>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</si>
  <si>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</si>
  <si>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</si>
  <si>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</si>
  <si>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</si>
  <si>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</si>
  <si>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</si>
  <si>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</si>
  <si>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</si>
  <si>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</si>
  <si>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</si>
  <si>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</si>
  <si>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</si>
  <si>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</si>
  <si>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</si>
  <si>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</si>
  <si>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</si>
  <si>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</si>
  <si>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</si>
  <si>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</si>
  <si>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</si>
  <si>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</si>
  <si>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</si>
  <si>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</si>
  <si>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</si>
  <si>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</si>
  <si>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</si>
  <si>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</si>
  <si>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</si>
  <si>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</si>
  <si>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t>日式蕎麥沾麵(2)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</si>
  <si>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</si>
  <si>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</si>
  <si>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</si>
  <si>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</si>
  <si>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</si>
  <si>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</si>
  <si>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</si>
  <si>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</si>
  <si>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</si>
  <si>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</si>
  <si>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</si>
  <si>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</si>
  <si>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</si>
  <si>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</si>
  <si>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組合室</t>
  </si>
  <si>
    <t>報廢</t>
    <phoneticPr fontId="13" type="noConversion"/>
  </si>
  <si>
    <t>超用</t>
    <phoneticPr fontId="13" type="noConversion"/>
  </si>
  <si>
    <t>8/5-8/11 總合計↑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</si>
  <si>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</si>
  <si>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</si>
  <si>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</si>
  <si>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</si>
  <si>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</si>
  <si>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</si>
  <si>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6" type="noConversion"/>
  </si>
  <si>
    <t>超用率</t>
    <phoneticPr fontId="13" type="noConversion"/>
  </si>
  <si>
    <t>廢棄週合計</t>
    <phoneticPr fontId="13" type="noConversion"/>
  </si>
  <si>
    <t>超用週合計</t>
    <phoneticPr fontId="13" type="noConversion"/>
  </si>
  <si>
    <t>大溪廠半成品管理日別總表</t>
    <phoneticPr fontId="13" type="noConversion"/>
  </si>
  <si>
    <t>日期</t>
    <phoneticPr fontId="86" type="noConversion"/>
  </si>
  <si>
    <t>報廢額</t>
    <phoneticPr fontId="86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</si>
  <si>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3" type="noConversion"/>
  </si>
  <si>
    <t>廢棄前10名</t>
    <phoneticPr fontId="13" type="noConversion"/>
  </si>
  <si>
    <t>超用前10名</t>
    <phoneticPr fontId="13" type="noConversion"/>
  </si>
  <si>
    <t>金額總計</t>
    <phoneticPr fontId="13" type="noConversion"/>
  </si>
  <si>
    <t>構成比</t>
    <phoneticPr fontId="13" type="noConversion"/>
  </si>
  <si>
    <t>8/1-8/4 總合計↑</t>
    <phoneticPr fontId="13" type="noConversion"/>
  </si>
  <si>
    <t>8/12-8/18 總合計↑</t>
    <phoneticPr fontId="13" type="noConversion"/>
  </si>
  <si>
    <t>8/12-8/18  總合計↑</t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</si>
  <si>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</si>
  <si>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</si>
  <si>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</si>
  <si>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</si>
  <si>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</si>
  <si>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</si>
  <si>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3" type="noConversion"/>
  </si>
  <si>
    <t>人數配置相同與人時生產性維持穩定</t>
    <phoneticPr fontId="13" type="noConversion"/>
  </si>
  <si>
    <t>製程不穩</t>
    <phoneticPr fontId="86" type="noConversion"/>
  </si>
  <si>
    <t>8/19-8/25 總合計↑</t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</si>
  <si>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</si>
  <si>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</si>
  <si>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</si>
  <si>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</si>
  <si>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8/26-9/1 總合計↑</t>
    <phoneticPr fontId="13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</si>
  <si>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</si>
  <si>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</si>
  <si>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</si>
  <si>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</si>
  <si>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教育訓練-實施率(進度/計畫)</t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</si>
  <si>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3" type="noConversion"/>
  </si>
  <si>
    <t>一配筋子銀鮭飯糰</t>
  </si>
  <si>
    <t>一配博多明太子奶油飯糰</t>
  </si>
  <si>
    <t>4℃-飯糰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</si>
  <si>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</si>
  <si>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</si>
  <si>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</si>
  <si>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3" type="noConversion"/>
  </si>
  <si>
    <t>熱食義麵</t>
    <phoneticPr fontId="13" type="noConversion"/>
  </si>
  <si>
    <t>9/2-9/8 總合計↑</t>
    <phoneticPr fontId="13" type="noConversion"/>
  </si>
  <si>
    <t>9/9-9/15 總合計↑</t>
    <phoneticPr fontId="13" type="noConversion"/>
  </si>
  <si>
    <t>共用類廢棄</t>
    <phoneticPr fontId="13" type="noConversion"/>
  </si>
  <si>
    <t>金額總計</t>
    <phoneticPr fontId="86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</si>
  <si>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6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</si>
  <si>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</si>
  <si>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</si>
  <si>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</si>
  <si>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</si>
  <si>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</si>
  <si>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3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</si>
  <si>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</si>
  <si>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</si>
  <si>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</si>
  <si>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</si>
  <si>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</si>
  <si>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</si>
  <si>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</si>
  <si>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</si>
  <si>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</si>
  <si>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</si>
  <si>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3" type="noConversion"/>
  </si>
  <si>
    <t>9/23-9/29 總合計↑</t>
    <phoneticPr fontId="13" type="noConversion"/>
  </si>
  <si>
    <t>二配經典肉鬆飯糰(GKK)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</si>
  <si>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</si>
  <si>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</si>
  <si>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</si>
  <si>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</si>
  <si>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</si>
  <si>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3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</si>
  <si>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</si>
  <si>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</si>
  <si>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</si>
  <si>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</si>
  <si>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</si>
  <si>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</si>
  <si>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</si>
  <si>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</si>
  <si>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</si>
  <si>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</si>
  <si>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</si>
  <si>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</si>
  <si>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3" type="noConversion"/>
  </si>
  <si>
    <t>9/30-10/06 總合計↑</t>
    <phoneticPr fontId="13" type="noConversion"/>
  </si>
  <si>
    <r>
      <t>9</t>
    </r>
    <r>
      <rPr>
        <sz val="12"/>
        <color theme="1"/>
        <rFont val="Microsoft JhengHei"/>
        <family val="2"/>
      </rPr>
      <t>月報廢</t>
    </r>
    <phoneticPr fontId="13" type="noConversion"/>
  </si>
  <si>
    <r>
      <t>9</t>
    </r>
    <r>
      <rPr>
        <sz val="12"/>
        <color theme="1"/>
        <rFont val="Microsoft JhengHei"/>
        <family val="2"/>
      </rPr>
      <t>月超用</t>
    </r>
    <phoneticPr fontId="13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</si>
  <si>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</si>
  <si>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</si>
  <si>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</si>
  <si>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</si>
  <si>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</si>
  <si>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</si>
  <si>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</si>
  <si>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1.指示書設定塊數及重量限制2.馬鈴薯有規格大小差異，原物料每包馬鈴薯數量不一致，若單包大顆馬鈴薯多，使用量增加，容易會報廢與超用的問題</t>
    <phoneticPr fontId="13" type="noConversion"/>
  </si>
  <si>
    <t>10/07-10/13 總合計↑</t>
    <phoneticPr fontId="13" type="noConversion"/>
  </si>
  <si>
    <t>新品,達成率提升中</t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</si>
  <si>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</si>
  <si>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</si>
  <si>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</si>
  <si>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</si>
  <si>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</si>
  <si>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</si>
  <si>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</si>
  <si>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6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</si>
  <si>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</si>
  <si>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</si>
  <si>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</si>
  <si>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3" type="noConversion"/>
  </si>
  <si>
    <t>規格太小無法使用</t>
  </si>
  <si>
    <t>10/14-10/20 總合計↑</t>
    <phoneticPr fontId="13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</si>
  <si>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</si>
  <si>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</si>
  <si>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</si>
  <si>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</si>
  <si>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</si>
  <si>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</si>
  <si>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</si>
  <si>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</si>
  <si>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焗烤蕃茄起司四方麵</t>
    <phoneticPr fontId="13" type="noConversion"/>
  </si>
  <si>
    <t>10/21-10/27 總合計↑</t>
    <phoneticPr fontId="13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</si>
  <si>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</si>
  <si>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</si>
  <si>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</si>
  <si>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</si>
  <si>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</si>
  <si>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</si>
  <si>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</si>
  <si>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</si>
  <si>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</si>
  <si>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</si>
  <si>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</si>
  <si>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</si>
  <si>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</si>
  <si>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3" type="noConversion"/>
  </si>
  <si>
    <t>10/28-11/03 總合計↑</t>
    <phoneticPr fontId="13" type="noConversion"/>
  </si>
  <si>
    <t>新品焗烤蕃茄起司四方麵，焗烤起司片破裂無法使用，後續針對準備室拆底膜教育訓練．</t>
    <phoneticPr fontId="13" type="noConversion"/>
  </si>
  <si>
    <t>生產餘料產生報廢,目前產出量與超用量還在可控制範圍</t>
    <phoneticPr fontId="13" type="noConversion"/>
  </si>
  <si>
    <t>（８）超用原因別前幾名品項(1028-1103)</t>
    <phoneticPr fontId="13" type="noConversion"/>
  </si>
  <si>
    <t>(壽喜燒)川燙杏鮑菇</t>
  </si>
  <si>
    <t>112年拌鮪魚沙拉</t>
  </si>
  <si>
    <t>鮪魚飯糰</t>
  </si>
  <si>
    <t>自製鹽蔥(114年)</t>
  </si>
  <si>
    <t>九</t>
    <phoneticPr fontId="13" type="noConversion"/>
  </si>
  <si>
    <t>十</t>
    <phoneticPr fontId="13" type="noConversion"/>
  </si>
  <si>
    <t>一配兩粒飯糰(鮪魚.焦糖鮭魚)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</si>
  <si>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</si>
  <si>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3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</si>
  <si>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3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</si>
  <si>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3" type="noConversion"/>
  </si>
  <si>
    <t>貼標熟悉度上升.人時性提高</t>
    <phoneticPr fontId="13" type="noConversion"/>
  </si>
  <si>
    <t>空間不足,塞腿排配置人數多</t>
    <phoneticPr fontId="13" type="noConversion"/>
  </si>
  <si>
    <t>開檔,人數配置與產力維持</t>
    <phoneticPr fontId="13" type="noConversion"/>
  </si>
  <si>
    <t>指示書設定以面積賣相為主,造成肉片超用,單份超用克數還在合理範圍</t>
    <phoneticPr fontId="13" type="noConversion"/>
  </si>
  <si>
    <t>本月新品,操作方式為雙圈秤重,雞肉大小塊差異,造成重量落差</t>
    <phoneticPr fontId="13" type="noConversion"/>
  </si>
  <si>
    <t>雙圈秤重,單份平均超用3g以內,目前還在合理範圍</t>
  </si>
  <si>
    <t>本週新品展開量偏高,後續下修展開量</t>
    <phoneticPr fontId="13" type="noConversion"/>
  </si>
  <si>
    <t>操作方式冰杓定量,生產餘料報廢,報廢量還在合理範圍</t>
    <phoneticPr fontId="13" type="noConversion"/>
  </si>
  <si>
    <t>面積太小無法使用報廢,後續請品檢加強原物料抽檢</t>
    <phoneticPr fontId="13" type="noConversion"/>
  </si>
  <si>
    <t>單片麵體差異,每片重量約4-6克,研判為秤重規格差異,目前單品超用克數約3g以內,還在合理範圍內</t>
    <phoneticPr fontId="13" type="noConversion"/>
  </si>
  <si>
    <t>GKK飯糰生產.超用還在可控制範圍,抓量穩定度需持續確認,請製管持續抽測</t>
    <phoneticPr fontId="13" type="noConversion"/>
  </si>
  <si>
    <t>本週新品,操作方式為雙圈秤重,肉片大小塊差異,造成重量落差</t>
    <phoneticPr fontId="13" type="noConversion"/>
  </si>
  <si>
    <t>原物料大顆比例偏高,產生超用</t>
  </si>
  <si>
    <t>因為內餡含有固形物,注餡機差異較高,目前還在合理範圍</t>
  </si>
  <si>
    <t>W1</t>
    <phoneticPr fontId="13" type="noConversion"/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</si>
  <si>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3" type="noConversion"/>
  </si>
  <si>
    <t>11/04-11/10 總合計↑</t>
    <phoneticPr fontId="13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</si>
  <si>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</si>
  <si>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</si>
  <si>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</si>
  <si>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</si>
  <si>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</si>
  <si>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</si>
  <si>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</si>
  <si>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3" type="noConversion"/>
  </si>
  <si>
    <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</si>
  <si>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</si>
  <si>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Meiryo UI"/>
        <family val="2"/>
      </rPr>
      <t>1</t>
    </r>
    <r>
      <rPr>
        <sz val="10"/>
        <color rgb="FFFF0000"/>
        <rFont val="新細明體"/>
        <family val="2"/>
        <charset val="136"/>
      </rPr>
      <t>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</si>
  <si>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新細明體"/>
        <family val="2"/>
        <charset val="136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</si>
  <si>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rPr>
        <sz val="10"/>
        <color rgb="FFFF0000"/>
        <rFont val="Meiryo UI"/>
        <family val="2"/>
      </rPr>
      <t>11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</si>
  <si>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</si>
  <si>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</si>
  <si>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性前幾名品項(1104-1110)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</si>
  <si>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(1104-1110)</t>
    </r>
    <phoneticPr fontId="13" type="noConversion"/>
  </si>
  <si>
    <t>（８）報廢原因別前幾名品項(1104-1110)</t>
    <phoneticPr fontId="13" type="noConversion"/>
  </si>
  <si>
    <t>（８）超用原因別前幾名品項(1104-1110)</t>
    <phoneticPr fontId="13" type="noConversion"/>
  </si>
  <si>
    <t>香腸腿排雙拼便當</t>
    <phoneticPr fontId="13" type="noConversion"/>
  </si>
  <si>
    <t>7切-烤蜜汁腿排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</si>
</sst>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sz val="10"/>
      <color rgb="FFFF0000"/>
      <name val="新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869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4" fontId="28" fillId="0" borderId="22" xfId="0" applyNumberFormat="1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10" fontId="28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22" xfId="11" applyFont="1" applyBorder="1"/>
    <xf numFmtId="1" fontId="31" fillId="0" borderId="22" xfId="11" applyNumberFormat="1" applyFont="1" applyBorder="1"/>
    <xf numFmtId="185" fontId="31" fillId="0" borderId="22" xfId="13" applyNumberFormat="1" applyFont="1" applyFill="1" applyBorder="1" applyAlignment="1"/>
    <xf numFmtId="0" fontId="31" fillId="0" borderId="0" xfId="11" applyFont="1" applyAlignment="1">
      <alignment horizontal="center"/>
    </xf>
    <xf numFmtId="9" fontId="64" fillId="0" borderId="0" xfId="13" applyFont="1" applyFill="1" applyAlignment="1"/>
    <xf numFmtId="0" fontId="31" fillId="0" borderId="0" xfId="11" applyFont="1" applyAlignment="1">
      <alignment horizontal="center" vertical="center"/>
    </xf>
    <xf numFmtId="0" fontId="36" fillId="0" borderId="22" xfId="11" applyFont="1" applyBorder="1"/>
    <xf numFmtId="0" fontId="36" fillId="5" borderId="22" xfId="12" applyFont="1" applyFill="1" applyBorder="1" applyAlignment="1">
      <alignment horizontal="center" vertical="center" wrapText="1"/>
    </xf>
    <xf numFmtId="0" fontId="36" fillId="5" borderId="22" xfId="1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/>
    </xf>
    <xf numFmtId="185" fontId="36" fillId="9" borderId="22" xfId="14" applyNumberFormat="1" applyFont="1" applyFill="1" applyBorder="1" applyAlignment="1"/>
    <xf numFmtId="185" fontId="36" fillId="9" borderId="22" xfId="13" applyNumberFormat="1" applyFont="1" applyFill="1" applyBorder="1" applyAlignment="1"/>
    <xf numFmtId="0" fontId="7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1" fillId="0" borderId="40" xfId="11" applyFont="1" applyBorder="1"/>
    <xf numFmtId="1" fontId="31" fillId="0" borderId="40" xfId="11" applyNumberFormat="1" applyFont="1" applyBorder="1"/>
    <xf numFmtId="1" fontId="64" fillId="0" borderId="40" xfId="11" applyNumberFormat="1" applyFont="1" applyBorder="1"/>
    <xf numFmtId="0" fontId="31" fillId="5" borderId="23" xfId="11" applyFont="1" applyFill="1" applyBorder="1" applyAlignment="1">
      <alignment horizontal="center" vertical="center"/>
    </xf>
    <xf numFmtId="0" fontId="69" fillId="0" borderId="0" xfId="11" applyFont="1" applyAlignment="1">
      <alignment horizontal="center"/>
    </xf>
    <xf numFmtId="0" fontId="69" fillId="0" borderId="0" xfId="11" applyFont="1"/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vertical="center" shrinkToFit="1"/>
    </xf>
    <xf numFmtId="0" fontId="60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79" fontId="26" fillId="0" borderId="22" xfId="0" applyNumberFormat="1" applyFont="1" applyBorder="1" applyAlignment="1">
      <alignment horizont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53" fillId="0" borderId="34" xfId="0" applyFont="1" applyBorder="1" applyAlignment="1">
      <alignment horizontal="left" vertical="center" shrinkToFit="1"/>
    </xf>
    <xf numFmtId="0" fontId="53" fillId="0" borderId="36" xfId="0" applyFont="1" applyBorder="1" applyAlignment="1">
      <alignment horizontal="left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6" fillId="0" borderId="22" xfId="0" applyNumberFormat="1" applyFont="1" applyBorder="1" applyAlignment="1">
      <alignment shrinkToFit="1"/>
    </xf>
    <xf numFmtId="183" fontId="76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2" fillId="0" borderId="67" xfId="0" applyFont="1" applyBorder="1" applyAlignment="1">
      <alignment horizontal="left" vertical="center"/>
    </xf>
    <xf numFmtId="1" fontId="31" fillId="0" borderId="0" xfId="11" applyNumberFormat="1" applyFont="1"/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8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6" fillId="0" borderId="22" xfId="0" applyNumberFormat="1" applyFont="1" applyBorder="1"/>
    <xf numFmtId="190" fontId="26" fillId="9" borderId="22" xfId="0" applyNumberFormat="1" applyFont="1" applyFill="1" applyBorder="1"/>
    <xf numFmtId="1" fontId="31" fillId="0" borderId="22" xfId="13" applyNumberFormat="1" applyFont="1" applyFill="1" applyBorder="1" applyAlignment="1"/>
    <xf numFmtId="1" fontId="7" fillId="3" borderId="18" xfId="0" applyNumberFormat="1" applyFont="1" applyFill="1" applyBorder="1" applyAlignment="1">
      <alignment shrinkToFit="1"/>
    </xf>
    <xf numFmtId="0" fontId="71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" fontId="31" fillId="0" borderId="69" xfId="11" applyNumberFormat="1" applyFont="1" applyBorder="1"/>
    <xf numFmtId="1" fontId="31" fillId="0" borderId="70" xfId="11" applyNumberFormat="1" applyFont="1" applyBorder="1"/>
    <xf numFmtId="0" fontId="31" fillId="0" borderId="70" xfId="11" applyFont="1" applyBorder="1"/>
    <xf numFmtId="0" fontId="84" fillId="0" borderId="0" xfId="11" applyFont="1" applyAlignment="1">
      <alignment horizontal="center" vertical="center"/>
    </xf>
    <xf numFmtId="10" fontId="87" fillId="0" borderId="22" xfId="3" applyNumberFormat="1" applyFont="1" applyBorder="1" applyAlignment="1">
      <alignment horizontal="center" vertical="center"/>
    </xf>
    <xf numFmtId="0" fontId="4" fillId="0" borderId="0" xfId="15">
      <alignment vertical="center"/>
    </xf>
    <xf numFmtId="0" fontId="85" fillId="10" borderId="22" xfId="15" applyFont="1" applyFill="1" applyBorder="1" applyAlignment="1">
      <alignment horizontal="center" vertical="center" wrapText="1"/>
    </xf>
    <xf numFmtId="194" fontId="87" fillId="0" borderId="22" xfId="5" applyNumberFormat="1" applyFont="1" applyBorder="1" applyAlignment="1">
      <alignment horizontal="center" vertical="center"/>
    </xf>
    <xf numFmtId="193" fontId="87" fillId="9" borderId="22" xfId="15" applyNumberFormat="1" applyFont="1" applyFill="1" applyBorder="1" applyAlignment="1">
      <alignment horizontal="center" vertical="center"/>
    </xf>
    <xf numFmtId="193" fontId="87" fillId="9" borderId="22" xfId="16" applyNumberFormat="1" applyFont="1" applyFill="1" applyBorder="1" applyAlignment="1">
      <alignment horizontal="center" vertical="center"/>
    </xf>
    <xf numFmtId="193" fontId="87" fillId="0" borderId="22" xfId="3" applyNumberFormat="1" applyFont="1" applyBorder="1" applyAlignment="1">
      <alignment horizontal="center" vertical="center"/>
    </xf>
    <xf numFmtId="194" fontId="90" fillId="0" borderId="22" xfId="5" applyNumberFormat="1" applyFont="1" applyBorder="1" applyAlignment="1">
      <alignment horizontal="center" vertical="center"/>
    </xf>
    <xf numFmtId="1" fontId="4" fillId="0" borderId="0" xfId="15" applyNumberFormat="1">
      <alignment vertical="center"/>
    </xf>
    <xf numFmtId="194" fontId="91" fillId="0" borderId="22" xfId="5" applyNumberFormat="1" applyFont="1" applyBorder="1" applyAlignment="1">
      <alignment horizontal="center" vertical="center"/>
    </xf>
    <xf numFmtId="3" fontId="4" fillId="0" borderId="0" xfId="15" applyNumberFormat="1">
      <alignment vertical="center"/>
    </xf>
    <xf numFmtId="186" fontId="4" fillId="0" borderId="0" xfId="3" applyNumberFormat="1" applyFont="1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2" fontId="14" fillId="0" borderId="0" xfId="0" applyNumberFormat="1" applyFont="1" applyAlignment="1">
      <alignment vertical="center"/>
    </xf>
    <xf numFmtId="1" fontId="14" fillId="0" borderId="0" xfId="0" applyNumberFormat="1" applyFont="1" applyAlignment="1">
      <alignment vertical="center"/>
    </xf>
    <xf numFmtId="183" fontId="14" fillId="0" borderId="0" xfId="0" applyNumberFormat="1" applyFont="1" applyAlignment="1">
      <alignment vertical="center"/>
    </xf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80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2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80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10" fontId="7" fillId="0" borderId="5" xfId="11" applyNumberFormat="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6" fontId="87" fillId="0" borderId="22" xfId="4" applyNumberFormat="1" applyFont="1" applyBorder="1" applyAlignment="1">
      <alignment horizontal="center" vertical="center"/>
    </xf>
    <xf numFmtId="185" fontId="94" fillId="0" borderId="22" xfId="0" applyNumberFormat="1" applyFont="1" applyBorder="1" applyAlignment="1">
      <alignment shrinkToFit="1"/>
    </xf>
    <xf numFmtId="2" fontId="36" fillId="0" borderId="22" xfId="11" applyNumberFormat="1" applyFont="1" applyBorder="1"/>
    <xf numFmtId="177" fontId="14" fillId="9" borderId="22" xfId="0" applyNumberFormat="1" applyFont="1" applyFill="1" applyBorder="1"/>
    <xf numFmtId="0" fontId="61" fillId="0" borderId="0" xfId="0" applyFont="1" applyAlignment="1">
      <alignment shrinkToFit="1"/>
    </xf>
    <xf numFmtId="0" fontId="70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28" fillId="0" borderId="4" xfId="11" applyFont="1" applyBorder="1" applyAlignment="1">
      <alignment horizontal="left" vertical="center"/>
    </xf>
    <xf numFmtId="0" fontId="28" fillId="0" borderId="2" xfId="11" applyFont="1" applyBorder="1" applyAlignment="1">
      <alignment horizontal="left" vertical="center"/>
    </xf>
    <xf numFmtId="0" fontId="28" fillId="0" borderId="62" xfId="11" applyFont="1" applyBorder="1" applyAlignment="1">
      <alignment horizontal="left" vertical="center"/>
    </xf>
    <xf numFmtId="0" fontId="14" fillId="0" borderId="22" xfId="0" applyFont="1" applyBorder="1"/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10" fontId="7" fillId="0" borderId="5" xfId="11" applyNumberFormat="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72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0" fontId="98" fillId="0" borderId="0" xfId="0" applyFont="1" applyAlignment="1">
      <alignment vertical="center"/>
    </xf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85" fillId="10" borderId="22" xfId="4" applyFont="1" applyFill="1" applyBorder="1" applyAlignment="1">
      <alignment horizontal="center" vertical="center" wrapText="1"/>
    </xf>
    <xf numFmtId="195" fontId="87" fillId="9" borderId="22" xfId="4" applyNumberFormat="1" applyFont="1" applyFill="1" applyBorder="1" applyAlignment="1">
      <alignment horizontal="center" vertical="center"/>
    </xf>
    <xf numFmtId="10" fontId="87" fillId="0" borderId="22" xfId="4" applyNumberFormat="1" applyFont="1" applyBorder="1" applyAlignment="1">
      <alignment horizontal="center" vertical="center"/>
    </xf>
    <xf numFmtId="0" fontId="6" fillId="0" borderId="0" xfId="4">
      <alignment vertical="center"/>
    </xf>
    <xf numFmtId="0" fontId="70" fillId="0" borderId="0" xfId="11" applyFont="1" applyAlignment="1">
      <alignment vertical="center" shrinkToFit="1"/>
    </xf>
    <xf numFmtId="0" fontId="70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72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72" fillId="0" borderId="0" xfId="11" applyFont="1" applyAlignment="1">
      <alignment horizontal="left" vertical="center"/>
    </xf>
    <xf numFmtId="0" fontId="72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2" fontId="7" fillId="0" borderId="3" xfId="11" applyNumberFormat="1" applyFont="1" applyBorder="1" applyAlignment="1">
      <alignment vertical="center" shrinkToFit="1"/>
    </xf>
    <xf numFmtId="0" fontId="28" fillId="2" borderId="73" xfId="11" applyFont="1" applyFill="1" applyBorder="1" applyAlignment="1">
      <alignment horizontal="center" vertical="center" shrinkToFit="1"/>
    </xf>
    <xf numFmtId="10" fontId="28" fillId="3" borderId="74" xfId="11" applyNumberFormat="1" applyFont="1" applyFill="1" applyBorder="1" applyAlignment="1">
      <alignment horizontal="center" vertical="center" shrinkToFit="1"/>
    </xf>
    <xf numFmtId="0" fontId="28" fillId="2" borderId="75" xfId="11" applyFont="1" applyFill="1" applyBorder="1" applyAlignment="1">
      <alignment horizontal="center" shrinkToFit="1"/>
    </xf>
    <xf numFmtId="0" fontId="11" fillId="2" borderId="76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1" fontId="7" fillId="3" borderId="77" xfId="11" applyNumberFormat="1" applyFont="1" applyFill="1" applyBorder="1" applyAlignment="1">
      <alignment shrinkToFit="1"/>
    </xf>
    <xf numFmtId="0" fontId="3" fillId="0" borderId="0" xfId="15" applyFont="1">
      <alignment vertical="center"/>
    </xf>
    <xf numFmtId="195" fontId="4" fillId="0" borderId="0" xfId="15" applyNumberFormat="1">
      <alignment vertical="center"/>
    </xf>
    <xf numFmtId="0" fontId="28" fillId="0" borderId="78" xfId="11" applyFont="1" applyBorder="1"/>
    <xf numFmtId="0" fontId="28" fillId="0" borderId="28" xfId="11" applyFont="1" applyBorder="1"/>
    <xf numFmtId="0" fontId="28" fillId="0" borderId="25" xfId="11" applyFont="1" applyBorder="1"/>
    <xf numFmtId="0" fontId="61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93" fontId="87" fillId="9" borderId="22" xfId="4" applyNumberFormat="1" applyFont="1" applyFill="1" applyBorder="1" applyAlignment="1">
      <alignment horizontal="center" vertical="center"/>
    </xf>
    <xf numFmtId="193" fontId="87" fillId="9" borderId="22" xfId="6" applyNumberFormat="1" applyFont="1" applyFill="1" applyBorder="1" applyAlignment="1">
      <alignment horizontal="center" vertical="center"/>
    </xf>
    <xf numFmtId="0" fontId="28" fillId="0" borderId="78" xfId="11" applyFont="1" applyBorder="1" applyAlignment="1">
      <alignment vertical="center"/>
    </xf>
    <xf numFmtId="193" fontId="87" fillId="9" borderId="22" xfId="17" applyNumberFormat="1" applyFont="1" applyFill="1" applyBorder="1" applyAlignment="1">
      <alignment horizontal="center" vertical="center"/>
    </xf>
    <xf numFmtId="186" fontId="87" fillId="0" borderId="22" xfId="17" applyNumberFormat="1" applyFont="1" applyBorder="1" applyAlignment="1">
      <alignment horizontal="center" vertical="center"/>
    </xf>
    <xf numFmtId="193" fontId="87" fillId="9" borderId="22" xfId="18" applyNumberFormat="1" applyFont="1" applyFill="1" applyBorder="1" applyAlignment="1">
      <alignment horizontal="center" vertical="center"/>
    </xf>
    <xf numFmtId="186" fontId="91" fillId="0" borderId="22" xfId="19" applyNumberFormat="1" applyFont="1" applyBorder="1" applyAlignment="1">
      <alignment horizontal="center" vertical="center"/>
    </xf>
    <xf numFmtId="10" fontId="87" fillId="0" borderId="22" xfId="19" applyNumberFormat="1" applyFont="1" applyBorder="1" applyAlignment="1">
      <alignment horizontal="center" vertical="center"/>
    </xf>
    <xf numFmtId="193" fontId="87" fillId="9" borderId="22" xfId="19" applyNumberFormat="1" applyFont="1" applyFill="1" applyBorder="1" applyAlignment="1">
      <alignment horizontal="center" vertical="center"/>
    </xf>
    <xf numFmtId="195" fontId="87" fillId="9" borderId="22" xfId="17" applyNumberFormat="1" applyFont="1" applyFill="1" applyBorder="1" applyAlignment="1">
      <alignment horizontal="center" vertical="center"/>
    </xf>
    <xf numFmtId="10" fontId="87" fillId="0" borderId="22" xfId="17" applyNumberFormat="1" applyFont="1" applyBorder="1" applyAlignment="1">
      <alignment horizontal="center" vertical="center"/>
    </xf>
    <xf numFmtId="192" fontId="60" fillId="0" borderId="22" xfId="0" applyNumberFormat="1" applyFont="1" applyBorder="1" applyAlignment="1">
      <alignment shrinkToFit="1"/>
    </xf>
    <xf numFmtId="0" fontId="28" fillId="0" borderId="78" xfId="11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2" fontId="14" fillId="9" borderId="22" xfId="0" applyNumberFormat="1" applyFont="1" applyFill="1" applyBorder="1" applyAlignment="1">
      <alignment horizontal="center" vertical="center" shrinkToFit="1"/>
    </xf>
    <xf numFmtId="0" fontId="1" fillId="0" borderId="0" xfId="15" applyFont="1">
      <alignment vertical="center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60" fillId="0" borderId="22" xfId="11" applyFont="1" applyBorder="1" applyAlignment="1">
      <alignment horizontal="center" vertical="center" shrinkToFit="1"/>
    </xf>
    <xf numFmtId="1" fontId="28" fillId="3" borderId="79" xfId="11" applyNumberFormat="1" applyFont="1" applyFill="1" applyBorder="1" applyAlignment="1">
      <alignment vertical="center" shrinkToFit="1"/>
    </xf>
    <xf numFmtId="0" fontId="28" fillId="0" borderId="72" xfId="11" applyFont="1" applyBorder="1" applyAlignment="1">
      <alignment vertical="center"/>
    </xf>
    <xf numFmtId="0" fontId="102" fillId="0" borderId="30" xfId="0" applyFont="1" applyBorder="1" applyAlignment="1">
      <alignment vertical="center"/>
    </xf>
    <xf numFmtId="0" fontId="31" fillId="0" borderId="22" xfId="0" applyFont="1" applyBorder="1"/>
    <xf numFmtId="189" fontId="26" fillId="0" borderId="23" xfId="0" applyNumberFormat="1" applyFont="1" applyBorder="1" applyAlignment="1">
      <alignment vertical="center"/>
    </xf>
    <xf numFmtId="189" fontId="26" fillId="0" borderId="29" xfId="0" applyNumberFormat="1" applyFont="1" applyBorder="1" applyAlignment="1">
      <alignment vertical="center"/>
    </xf>
    <xf numFmtId="189" fontId="26" fillId="0" borderId="30" xfId="0" applyNumberFormat="1" applyFont="1" applyBorder="1" applyAlignment="1">
      <alignment vertical="center"/>
    </xf>
    <xf numFmtId="0" fontId="73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9" fontId="26" fillId="0" borderId="23" xfId="0" applyNumberFormat="1" applyFont="1" applyBorder="1" applyAlignment="1">
      <alignment horizontal="center" vertical="center"/>
    </xf>
    <xf numFmtId="189" fontId="26" fillId="0" borderId="29" xfId="0" applyNumberFormat="1" applyFont="1" applyBorder="1" applyAlignment="1">
      <alignment horizontal="center" vertical="center"/>
    </xf>
    <xf numFmtId="189" fontId="26" fillId="0" borderId="30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02" fillId="0" borderId="22" xfId="0" applyFont="1" applyBorder="1" applyAlignment="1">
      <alignment horizontal="center" vertical="center"/>
    </xf>
    <xf numFmtId="189" fontId="26" fillId="0" borderId="22" xfId="0" applyNumberFormat="1" applyFont="1" applyBorder="1" applyAlignment="1">
      <alignment horizontal="center" vertical="center"/>
    </xf>
    <xf numFmtId="0" fontId="102" fillId="0" borderId="23" xfId="0" applyFont="1" applyBorder="1" applyAlignment="1">
      <alignment horizontal="center" vertical="center"/>
    </xf>
    <xf numFmtId="0" fontId="102" fillId="0" borderId="29" xfId="0" applyFont="1" applyBorder="1" applyAlignment="1">
      <alignment horizontal="center" vertical="center"/>
    </xf>
    <xf numFmtId="0" fontId="102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9" fontId="14" fillId="0" borderId="22" xfId="0" applyNumberFormat="1" applyFont="1" applyBorder="1" applyAlignment="1">
      <alignment horizontal="center" shrinkToFit="1"/>
    </xf>
    <xf numFmtId="177" fontId="14" fillId="0" borderId="22" xfId="0" applyNumberFormat="1" applyFont="1" applyBorder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79" fontId="26" fillId="0" borderId="23" xfId="0" applyNumberFormat="1" applyFont="1" applyBorder="1" applyAlignment="1">
      <alignment horizontal="center" vertical="center"/>
    </xf>
    <xf numFmtId="179" fontId="26" fillId="0" borderId="29" xfId="0" applyNumberFormat="1" applyFont="1" applyBorder="1" applyAlignment="1">
      <alignment horizontal="center" vertical="center"/>
    </xf>
    <xf numFmtId="179" fontId="26" fillId="0" borderId="30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90" fontId="26" fillId="0" borderId="23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190" fontId="26" fillId="0" borderId="30" xfId="0" applyNumberFormat="1" applyFont="1" applyBorder="1" applyAlignment="1">
      <alignment horizont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90" fontId="26" fillId="0" borderId="22" xfId="0" applyNumberFormat="1" applyFont="1" applyBorder="1" applyAlignment="1">
      <alignment horizontal="center"/>
    </xf>
    <xf numFmtId="177" fontId="14" fillId="0" borderId="23" xfId="0" applyNumberFormat="1" applyFont="1" applyBorder="1" applyAlignment="1">
      <alignment horizontal="center"/>
    </xf>
    <xf numFmtId="177" fontId="14" fillId="0" borderId="29" xfId="0" applyNumberFormat="1" applyFont="1" applyBorder="1" applyAlignment="1">
      <alignment horizontal="center"/>
    </xf>
    <xf numFmtId="177" fontId="14" fillId="0" borderId="30" xfId="0" applyNumberFormat="1" applyFont="1" applyBorder="1" applyAlignment="1">
      <alignment horizontal="center"/>
    </xf>
    <xf numFmtId="177" fontId="83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shrinkToFit="1"/>
    </xf>
    <xf numFmtId="0" fontId="93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 shrinkToFit="1"/>
    </xf>
    <xf numFmtId="0" fontId="14" fillId="0" borderId="28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 shrinkToFit="1"/>
    </xf>
    <xf numFmtId="183" fontId="14" fillId="0" borderId="29" xfId="0" applyNumberFormat="1" applyFont="1" applyBorder="1" applyAlignment="1">
      <alignment horizontal="center" vertical="center" shrinkToFit="1"/>
    </xf>
    <xf numFmtId="183" fontId="14" fillId="0" borderId="30" xfId="0" applyNumberFormat="1" applyFont="1" applyBorder="1" applyAlignment="1">
      <alignment horizontal="center" vertical="center" shrinkToFit="1"/>
    </xf>
    <xf numFmtId="0" fontId="93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34" xfId="0" applyFont="1" applyBorder="1" applyAlignment="1">
      <alignment horizontal="left" vertical="center"/>
    </xf>
    <xf numFmtId="185" fontId="14" fillId="0" borderId="23" xfId="13" applyNumberFormat="1" applyFont="1" applyBorder="1" applyAlignment="1">
      <alignment horizontal="center" vertical="center" shrinkToFit="1"/>
    </xf>
    <xf numFmtId="185" fontId="14" fillId="0" borderId="29" xfId="13" applyNumberFormat="1" applyFont="1" applyBorder="1" applyAlignment="1">
      <alignment horizontal="center" vertical="center" shrinkToFit="1"/>
    </xf>
    <xf numFmtId="185" fontId="14" fillId="0" borderId="30" xfId="13" applyNumberFormat="1" applyFont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185" fontId="14" fillId="0" borderId="22" xfId="13" applyNumberFormat="1" applyFont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93" fillId="0" borderId="32" xfId="0" applyFont="1" applyBorder="1" applyAlignment="1">
      <alignment horizontal="left" vertical="center"/>
    </xf>
    <xf numFmtId="0" fontId="93" fillId="0" borderId="26" xfId="0" applyFont="1" applyBorder="1" applyAlignment="1">
      <alignment horizontal="left" vertical="center"/>
    </xf>
    <xf numFmtId="0" fontId="93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6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81" fillId="0" borderId="22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60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7" fillId="0" borderId="22" xfId="0" applyFont="1" applyBorder="1" applyAlignment="1">
      <alignment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7" fillId="0" borderId="22" xfId="11" applyFont="1" applyBorder="1" applyAlignment="1">
      <alignment horizontal="center" vertical="center" wrapText="1"/>
    </xf>
    <xf numFmtId="0" fontId="67" fillId="2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70" fillId="0" borderId="23" xfId="11" applyFont="1" applyBorder="1" applyAlignment="1">
      <alignment horizontal="center" vertical="center" wrapText="1" shrinkToFit="1"/>
    </xf>
    <xf numFmtId="0" fontId="70" fillId="0" borderId="29" xfId="11" applyFont="1" applyBorder="1" applyAlignment="1">
      <alignment horizontal="center" vertical="center" wrapText="1" shrinkToFit="1"/>
    </xf>
    <xf numFmtId="0" fontId="70" fillId="0" borderId="30" xfId="11" applyFont="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center" vertical="center" shrinkToFit="1"/>
    </xf>
    <xf numFmtId="0" fontId="81" fillId="0" borderId="3" xfId="11" applyFont="1" applyBorder="1" applyAlignment="1">
      <alignment horizontal="center" vertical="center" shrinkToFit="1"/>
    </xf>
    <xf numFmtId="0" fontId="81" fillId="0" borderId="4" xfId="11" applyFont="1" applyBorder="1" applyAlignment="1">
      <alignment horizontal="center" shrinkToFit="1"/>
    </xf>
    <xf numFmtId="0" fontId="81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left" vertical="center" wrapText="1" shrinkToFit="1"/>
    </xf>
    <xf numFmtId="0" fontId="81" fillId="0" borderId="3" xfId="11" applyFont="1" applyBorder="1" applyAlignment="1">
      <alignment horizontal="left" vertical="center" wrapText="1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95" fillId="0" borderId="4" xfId="11" applyFont="1" applyBorder="1" applyAlignment="1">
      <alignment vertical="center" wrapText="1"/>
    </xf>
    <xf numFmtId="0" fontId="95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vertical="center" wrapText="1"/>
    </xf>
    <xf numFmtId="0" fontId="81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horizontal="left" vertical="top" wrapText="1"/>
    </xf>
    <xf numFmtId="0" fontId="81" fillId="0" borderId="3" xfId="11" applyFont="1" applyBorder="1" applyAlignment="1">
      <alignment horizontal="left" vertical="top" wrapText="1"/>
    </xf>
    <xf numFmtId="0" fontId="81" fillId="0" borderId="4" xfId="11" applyFont="1" applyBorder="1" applyAlignment="1">
      <alignment horizontal="left" vertical="center" wrapText="1"/>
    </xf>
    <xf numFmtId="0" fontId="81" fillId="0" borderId="3" xfId="11" applyFont="1" applyBorder="1" applyAlignment="1">
      <alignment horizontal="left"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81" fillId="0" borderId="4" xfId="11" applyFont="1" applyBorder="1" applyAlignment="1">
      <alignment vertical="top" wrapText="1" shrinkToFit="1"/>
    </xf>
    <xf numFmtId="0" fontId="81" fillId="0" borderId="3" xfId="11" applyFont="1" applyBorder="1" applyAlignment="1">
      <alignment vertical="top" wrapText="1" shrinkToFit="1"/>
    </xf>
    <xf numFmtId="0" fontId="7" fillId="0" borderId="4" xfId="11" applyFont="1" applyBorder="1" applyAlignment="1">
      <alignment vertical="top" shrinkToFit="1"/>
    </xf>
    <xf numFmtId="0" fontId="7" fillId="0" borderId="3" xfId="11" applyFont="1" applyBorder="1" applyAlignment="1">
      <alignment vertical="top" shrinkToFit="1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1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67" fillId="0" borderId="72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100" fillId="0" borderId="4" xfId="11" applyFont="1" applyBorder="1" applyAlignment="1">
      <alignment horizontal="left" vertical="top" wrapText="1"/>
    </xf>
    <xf numFmtId="0" fontId="7" fillId="0" borderId="3" xfId="11" applyFont="1" applyBorder="1" applyAlignment="1">
      <alignment horizontal="left" vertical="top" wrapText="1"/>
    </xf>
    <xf numFmtId="0" fontId="28" fillId="0" borderId="78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0" fontId="28" fillId="0" borderId="25" xfId="11" applyFont="1" applyBorder="1" applyAlignment="1">
      <alignment horizontal="left" vertical="center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87" fillId="9" borderId="22" xfId="15" applyNumberFormat="1" applyFont="1" applyFill="1" applyBorder="1" applyAlignment="1">
      <alignment horizontal="center" vertical="center"/>
    </xf>
    <xf numFmtId="0" fontId="85" fillId="10" borderId="22" xfId="4" applyFont="1" applyFill="1" applyBorder="1" applyAlignment="1">
      <alignment horizontal="center" vertical="center" wrapText="1"/>
    </xf>
    <xf numFmtId="0" fontId="88" fillId="5" borderId="35" xfId="15" applyFont="1" applyFill="1" applyBorder="1" applyAlignment="1">
      <alignment horizontal="center" vertical="center"/>
    </xf>
    <xf numFmtId="0" fontId="88" fillId="5" borderId="26" xfId="15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195" fontId="87" fillId="9" borderId="23" xfId="15" applyNumberFormat="1" applyFont="1" applyFill="1" applyBorder="1" applyAlignment="1">
      <alignment horizontal="center" vertical="center"/>
    </xf>
    <xf numFmtId="195" fontId="87" fillId="9" borderId="29" xfId="15" applyNumberFormat="1" applyFont="1" applyFill="1" applyBorder="1" applyAlignment="1">
      <alignment horizontal="center" vertical="center"/>
    </xf>
    <xf numFmtId="195" fontId="87" fillId="9" borderId="30" xfId="15" applyNumberFormat="1" applyFont="1" applyFill="1" applyBorder="1" applyAlignment="1">
      <alignment horizontal="center" vertical="center"/>
    </xf>
    <xf numFmtId="0" fontId="85" fillId="10" borderId="22" xfId="15" applyFont="1" applyFill="1" applyBorder="1" applyAlignment="1">
      <alignment horizontal="center" vertical="center" wrapText="1"/>
    </xf>
    <xf numFmtId="179" fontId="31" fillId="0" borderId="23" xfId="11" applyNumberFormat="1" applyFont="1" applyBorder="1" applyAlignment="1">
      <alignment horizontal="center" vertical="center"/>
    </xf>
    <xf numFmtId="0" fontId="31" fillId="0" borderId="29" xfId="11" applyFont="1" applyBorder="1" applyAlignment="1">
      <alignment horizontal="center" vertical="center"/>
    </xf>
    <xf numFmtId="0" fontId="31" fillId="0" borderId="30" xfId="11" applyFont="1" applyBorder="1" applyAlignment="1">
      <alignment horizontal="center" vertical="center"/>
    </xf>
    <xf numFmtId="196" fontId="31" fillId="0" borderId="23" xfId="11" applyNumberFormat="1" applyFont="1" applyBorder="1" applyAlignment="1">
      <alignment horizontal="center" vertical="center"/>
    </xf>
    <xf numFmtId="196" fontId="31" fillId="0" borderId="29" xfId="11" applyNumberFormat="1" applyFont="1" applyBorder="1" applyAlignment="1">
      <alignment horizontal="center" vertical="center"/>
    </xf>
    <xf numFmtId="196" fontId="31" fillId="0" borderId="30" xfId="11" applyNumberFormat="1" applyFont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12" applyFont="1" applyFill="1" applyBorder="1" applyAlignment="1">
      <alignment horizontal="center" vertical="center" wrapText="1"/>
    </xf>
    <xf numFmtId="0" fontId="36" fillId="5" borderId="29" xfId="12" applyFont="1" applyFill="1" applyBorder="1" applyAlignment="1">
      <alignment horizontal="center" vertical="center" wrapText="1"/>
    </xf>
    <xf numFmtId="0" fontId="36" fillId="5" borderId="30" xfId="12" applyFont="1" applyFill="1" applyBorder="1" applyAlignment="1">
      <alignment horizontal="center" vertical="center" wrapText="1"/>
    </xf>
    <xf numFmtId="0" fontId="36" fillId="5" borderId="23" xfId="12" applyFont="1" applyFill="1" applyBorder="1" applyAlignment="1">
      <alignment horizontal="center" vertical="center"/>
    </xf>
    <xf numFmtId="0" fontId="36" fillId="5" borderId="30" xfId="12" applyFont="1" applyFill="1" applyBorder="1" applyAlignment="1">
      <alignment horizontal="center" vertical="center"/>
    </xf>
    <xf numFmtId="0" fontId="38" fillId="5" borderId="27" xfId="12" applyFont="1" applyFill="1" applyBorder="1" applyAlignment="1">
      <alignment horizontal="center"/>
    </xf>
    <xf numFmtId="0" fontId="38" fillId="5" borderId="28" xfId="12" applyFont="1" applyFill="1" applyBorder="1" applyAlignment="1">
      <alignment horizontal="center"/>
    </xf>
    <xf numFmtId="0" fontId="38" fillId="5" borderId="25" xfId="12" applyFont="1" applyFill="1" applyBorder="1" applyAlignment="1">
      <alignment horizontal="center"/>
    </xf>
    <xf numFmtId="0" fontId="36" fillId="5" borderId="29" xfId="12" applyFont="1" applyFill="1" applyBorder="1" applyAlignment="1">
      <alignment horizontal="center" vertical="center"/>
    </xf>
    <xf numFmtId="179" fontId="31" fillId="0" borderId="29" xfId="11" applyNumberFormat="1" applyFont="1" applyBorder="1" applyAlignment="1">
      <alignment horizontal="center" vertical="center"/>
    </xf>
    <xf numFmtId="179" fontId="31" fillId="0" borderId="30" xfId="11" applyNumberFormat="1" applyFont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 wrapText="1"/>
    </xf>
    <xf numFmtId="0" fontId="38" fillId="5" borderId="22" xfId="12" applyFont="1" applyFill="1" applyBorder="1" applyAlignment="1">
      <alignment horizont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  <xf numFmtId="0" fontId="104" fillId="0" borderId="23" xfId="0" applyFont="1" applyBorder="1" applyAlignment="1">
      <alignment horizontal="center"/>
    </xf>
    <xf numFmtId="0" fontId="104" fillId="0" borderId="29" xfId="0" applyFont="1" applyBorder="1" applyAlignment="1">
      <alignment horizontal="center"/>
    </xf>
    <xf numFmtId="0" fontId="104" fillId="0" borderId="30" xfId="0" applyFont="1" applyBorder="1" applyAlignment="1">
      <alignment horizontal="center"/>
    </xf>
  </cellXfs>
  <cellStyles count="22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H15" sqref="H15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2" t="s">
        <v>359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100"/>
    </row>
    <row r="2" spans="1:12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2" ht="21.6" customHeight="1">
      <c r="A3" s="116" t="s">
        <v>346</v>
      </c>
      <c r="B3" s="117">
        <v>11</v>
      </c>
      <c r="C3" s="116" t="s">
        <v>20</v>
      </c>
      <c r="D3" s="454" t="s">
        <v>441</v>
      </c>
      <c r="E3" s="454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'（１）收支狀況'!H98/1000</f>
        <v>69217.554460000014</v>
      </c>
      <c r="C6" s="119">
        <v>216033.87418000001</v>
      </c>
      <c r="D6" s="119">
        <f t="shared" ref="D6:D11" si="0">B6-C6</f>
        <v>-146816.31972</v>
      </c>
      <c r="E6" s="109"/>
      <c r="G6" s="108" t="s">
        <v>202</v>
      </c>
      <c r="H6" s="121"/>
      <c r="I6" s="121">
        <f>'（２）ＫＰＩ達成進度'!H98</f>
        <v>405.26003176453156</v>
      </c>
      <c r="J6" s="121">
        <v>404.78464359829883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'（１）收支狀況'!K98</f>
        <v>2171610</v>
      </c>
      <c r="C7" s="119">
        <v>6846388</v>
      </c>
      <c r="D7" s="119">
        <f t="shared" si="0"/>
        <v>-4674778</v>
      </c>
      <c r="E7" s="109"/>
      <c r="G7" s="108" t="s">
        <v>203</v>
      </c>
      <c r="H7" s="120">
        <v>0.8</v>
      </c>
      <c r="I7" s="120">
        <f>'（２）ＫＰＩ達成進度'!K98</f>
        <v>0.81442932428563419</v>
      </c>
      <c r="J7" s="120">
        <v>0.81347396221523105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'（１）收支狀況'!N98/1000</f>
        <v>46125.323013685971</v>
      </c>
      <c r="C8" s="119">
        <v>142949.9526596787</v>
      </c>
      <c r="D8" s="119">
        <f>B8-C8</f>
        <v>-96824.62964599274</v>
      </c>
      <c r="E8" s="109"/>
      <c r="G8" s="108" t="s">
        <v>204</v>
      </c>
      <c r="H8" s="120">
        <v>2.5000000000000001E-3</v>
      </c>
      <c r="I8" s="247">
        <f>'（２）ＫＰＩ達成進度'!N98</f>
        <v>2.4118028824257681E-3</v>
      </c>
      <c r="J8" s="120">
        <v>2.4147136845526327E-3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'（１）收支狀況'!Q98</f>
        <v>0.66638186473839145</v>
      </c>
      <c r="C9" s="120">
        <v>0.66170156510072309</v>
      </c>
      <c r="D9" s="120">
        <f t="shared" si="0"/>
        <v>4.6802996376683614E-3</v>
      </c>
      <c r="E9" s="120"/>
      <c r="G9" s="108" t="s">
        <v>205</v>
      </c>
      <c r="H9" s="120">
        <v>4.0000000000000001E-3</v>
      </c>
      <c r="I9" s="120">
        <f>'（２）ＫＰＩ達成進度'!Q98</f>
        <v>6.7486688767790116E-3</v>
      </c>
      <c r="J9" s="120">
        <v>7.0266314564098502E-3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'（１）收支狀況'!T98/1000</f>
        <v>9034.225989999999</v>
      </c>
      <c r="C10" s="119">
        <v>29741.620030000002</v>
      </c>
      <c r="D10" s="119">
        <f t="shared" si="0"/>
        <v>-20707.394040000003</v>
      </c>
      <c r="E10" s="109"/>
      <c r="G10" s="108" t="s">
        <v>206</v>
      </c>
      <c r="H10" s="120">
        <v>0.8</v>
      </c>
      <c r="I10" s="120">
        <f>'（２）ＫＰＩ達成進度'!T98</f>
        <v>0.90000000000000013</v>
      </c>
      <c r="J10" s="120">
        <v>0.89999999999999947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'（１）收支狀況'!W98</f>
        <v>0.13051928893588358</v>
      </c>
      <c r="C11" s="120">
        <v>0.13767109506733746</v>
      </c>
      <c r="D11" s="120">
        <f t="shared" si="0"/>
        <v>-7.1518061314538861E-3</v>
      </c>
      <c r="E11" s="120"/>
      <c r="G11" s="108" t="s">
        <v>207</v>
      </c>
      <c r="H11" s="120">
        <v>1</v>
      </c>
      <c r="I11" s="120">
        <f>'（２）ＫＰＩ達成進度'!W98</f>
        <v>0.85961538461538445</v>
      </c>
      <c r="J11" s="120">
        <v>0.80521091811414414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615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522</v>
      </c>
      <c r="B15" s="119">
        <f>SUM('（３）業績構成比'!M68:M98)/1000</f>
        <v>59054.440319999987</v>
      </c>
      <c r="C15" s="120">
        <f>IFERROR(B15/$B$6,"")</f>
        <v>0.85317143578262122</v>
      </c>
      <c r="D15" s="120">
        <v>0.27335731743067138</v>
      </c>
      <c r="E15" s="120">
        <f>IFERROR(C15-D15,"")</f>
        <v>0.57981411835194985</v>
      </c>
      <c r="G15" s="108" t="s">
        <v>523</v>
      </c>
      <c r="H15" s="119">
        <f>SUM('（４）訂單數量構成比'!M68:M98)</f>
        <v>3161741</v>
      </c>
      <c r="I15" s="120">
        <f t="shared" ref="I15:I23" si="1">IFERROR(H15/$B$7,"")</f>
        <v>1.4559432863175248</v>
      </c>
      <c r="J15" s="120">
        <v>0.46181154208613362</v>
      </c>
      <c r="K15" s="120">
        <f t="shared" ref="K15:K23" si="2">IFERROR(I15-J15,"")</f>
        <v>0.99413174423139117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>IFERROR(B16/$B$6,"")</f>
        <v>0.23031051131996313</v>
      </c>
      <c r="D16" s="120">
        <v>7.3791808902697695E-2</v>
      </c>
      <c r="E16" s="120">
        <f t="shared" ref="E16:E23" si="3">IFERROR(C16-D16,"")</f>
        <v>0.15651870241726545</v>
      </c>
      <c r="G16" s="108" t="s">
        <v>274</v>
      </c>
      <c r="H16" s="119">
        <f>SUM('（４）訂單數量構成比'!S68:S98)</f>
        <v>687743</v>
      </c>
      <c r="I16" s="120">
        <f t="shared" si="1"/>
        <v>0.31669728910808109</v>
      </c>
      <c r="J16" s="120">
        <v>0.10045340696437303</v>
      </c>
      <c r="K16" s="120">
        <f t="shared" si="2"/>
        <v>0.21624388214370804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>IFERROR(B17/$B$6,"")</f>
        <v>0.3110635135548242</v>
      </c>
      <c r="D17" s="120">
        <v>9.9665183396471721E-2</v>
      </c>
      <c r="E17" s="120">
        <f t="shared" si="3"/>
        <v>0.21139833015835247</v>
      </c>
      <c r="G17" s="108" t="s">
        <v>239</v>
      </c>
      <c r="H17" s="119">
        <f>SUM('（４）訂單數量構成比'!U68:U98)</f>
        <v>650381</v>
      </c>
      <c r="I17" s="120">
        <f t="shared" si="1"/>
        <v>0.29949254239941792</v>
      </c>
      <c r="J17" s="120">
        <v>9.4996222825817059E-2</v>
      </c>
      <c r="K17" s="120">
        <f t="shared" si="2"/>
        <v>0.20449631957360087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ref="C18:C23" si="4">IFERROR(B18/$B$6,"")</f>
        <v>8.4236412937262264E-3</v>
      </c>
      <c r="D18" s="120">
        <v>2.6989464139044678E-3</v>
      </c>
      <c r="E18" s="120">
        <f t="shared" si="3"/>
        <v>5.7246948798217586E-3</v>
      </c>
      <c r="G18" s="108" t="s">
        <v>224</v>
      </c>
      <c r="H18" s="119">
        <f>SUM('（４）訂單數量構成比'!W68:W98)</f>
        <v>21895</v>
      </c>
      <c r="I18" s="120">
        <f t="shared" si="1"/>
        <v>1.0082381274722441E-2</v>
      </c>
      <c r="J18" s="120">
        <v>3.198036687374423E-3</v>
      </c>
      <c r="K18" s="120">
        <f t="shared" si="2"/>
        <v>6.884344587348018E-3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4"/>
        <v>0.54135523874444591</v>
      </c>
      <c r="D19" s="120">
        <v>0.17345097319681826</v>
      </c>
      <c r="E19" s="120">
        <f t="shared" si="3"/>
        <v>0.36790426554762767</v>
      </c>
      <c r="G19" s="108" t="s">
        <v>228</v>
      </c>
      <c r="H19" s="119">
        <f>SUM('（４）訂單數量構成比'!AC68:AC98)</f>
        <v>689243</v>
      </c>
      <c r="I19" s="120">
        <f t="shared" si="1"/>
        <v>0.31738802086930895</v>
      </c>
      <c r="J19" s="120">
        <v>0.10067250059447405</v>
      </c>
      <c r="K19" s="120">
        <f t="shared" si="2"/>
        <v>0.2167155202748349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4"/>
        <v>0.65840590375576202</v>
      </c>
      <c r="D20" s="120">
        <v>0.21095416944672404</v>
      </c>
      <c r="E20" s="120">
        <f t="shared" si="3"/>
        <v>0.44745173430903795</v>
      </c>
      <c r="G20" s="108" t="s">
        <v>230</v>
      </c>
      <c r="H20" s="119">
        <f>SUM('（４）訂單數量構成比'!AE68:AE98)</f>
        <v>738246</v>
      </c>
      <c r="I20" s="120">
        <f t="shared" si="1"/>
        <v>0.33995330653294098</v>
      </c>
      <c r="J20" s="120">
        <v>0.10782999736503394</v>
      </c>
      <c r="K20" s="120">
        <f t="shared" si="2"/>
        <v>0.23212330916790702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ref="C21" si="5">IFERROR(B21/$B$6,"")</f>
        <v>0.10962627153181279</v>
      </c>
      <c r="D21" s="120">
        <v>3.5124410228729253E-2</v>
      </c>
      <c r="E21" s="120">
        <f t="shared" ref="E21" si="6">IFERROR(C21-D21,"")</f>
        <v>7.4501861303083533E-2</v>
      </c>
      <c r="G21" s="108" t="s">
        <v>240</v>
      </c>
      <c r="H21" s="119">
        <f>SUM('（４）訂單數量構成比'!AG68:AG98)</f>
        <v>135899</v>
      </c>
      <c r="I21" s="120">
        <f t="shared" ref="I21" si="7">IFERROR(H21/$B$7,"")</f>
        <v>6.2579837079401915E-2</v>
      </c>
      <c r="J21" s="120">
        <v>1.9849736824731522E-2</v>
      </c>
      <c r="K21" s="120">
        <f t="shared" ref="K21" si="8">IFERROR(I21-J21,"")</f>
        <v>4.2730100254670389E-2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4"/>
        <v>0.28533042353314025</v>
      </c>
      <c r="D22" s="120">
        <v>9.1420265479034798E-2</v>
      </c>
      <c r="E22" s="120">
        <f t="shared" si="3"/>
        <v>0.19391015805410544</v>
      </c>
      <c r="G22" s="108" t="s">
        <v>241</v>
      </c>
      <c r="H22" s="119">
        <f>SUM('（４）訂單數量構成比'!AI68:AI98)</f>
        <v>535660</v>
      </c>
      <c r="I22" s="120">
        <f t="shared" si="1"/>
        <v>0.24666491681287156</v>
      </c>
      <c r="J22" s="120">
        <v>7.8239795933271669E-2</v>
      </c>
      <c r="K22" s="120">
        <f t="shared" si="2"/>
        <v>0.16842512087959988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4"/>
        <v>0.12339810697784652</v>
      </c>
      <c r="D23" s="120">
        <v>3.9536925504948139E-2</v>
      </c>
      <c r="E23" s="120">
        <f t="shared" si="3"/>
        <v>8.386118147289838E-2</v>
      </c>
      <c r="G23" s="108" t="s">
        <v>236</v>
      </c>
      <c r="H23" s="119">
        <f>SUM('（４）訂單數量構成比'!AK68:AK98)</f>
        <v>225580</v>
      </c>
      <c r="I23" s="120">
        <f t="shared" si="1"/>
        <v>0.10387684713185148</v>
      </c>
      <c r="J23" s="120">
        <v>3.2948760718790694E-2</v>
      </c>
      <c r="K23" s="120">
        <f t="shared" si="2"/>
        <v>7.0928086413060781E-2</v>
      </c>
      <c r="L23" s="100"/>
    </row>
    <row r="24" spans="1:17" ht="15.75" customHeight="1">
      <c r="C24" s="114">
        <f>SUM(C15:C23)</f>
        <v>3.1210850464941418</v>
      </c>
      <c r="D24" s="114">
        <f t="shared" ref="D24" si="9">SUM(D15:D23)</f>
        <v>0.99999999999999978</v>
      </c>
      <c r="I24" s="114">
        <f t="shared" ref="I24:J24" si="10">SUM(I15:I23)</f>
        <v>3.1526784275261206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763.04532262086491</v>
      </c>
      <c r="C28" s="236">
        <v>786.79158282222113</v>
      </c>
      <c r="D28" s="249">
        <f t="shared" ref="D28:D36" si="11">B28-C28</f>
        <v>-23.746260201356222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290.22880301281771</v>
      </c>
      <c r="C29" s="236">
        <v>279.19009307947175</v>
      </c>
      <c r="D29" s="249">
        <f t="shared" si="11"/>
        <v>11.038709933345956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331.67457257733901</v>
      </c>
      <c r="C30" s="236">
        <v>328.93369836246939</v>
      </c>
      <c r="D30" s="249">
        <f t="shared" si="11"/>
        <v>2.7408742148696206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0</v>
      </c>
      <c r="C31" s="236">
        <v>475.34232639250843</v>
      </c>
      <c r="D31" s="249">
        <f t="shared" si="11"/>
        <v>-475.34232639250843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81.012887293972284</v>
      </c>
      <c r="C32" s="236">
        <v>79.343759477416413</v>
      </c>
      <c r="D32" s="249">
        <f t="shared" si="11"/>
        <v>1.6691278165558714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76.719060314306816</v>
      </c>
      <c r="C33" s="236">
        <v>76.24199728175536</v>
      </c>
      <c r="D33" s="249">
        <f t="shared" si="11"/>
        <v>0.47706303255145599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63.63347050200484</v>
      </c>
      <c r="C34" s="236">
        <v>66.862962225966257</v>
      </c>
      <c r="D34" s="249">
        <f t="shared" si="11"/>
        <v>-3.2294917239614165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156.57879635200263</v>
      </c>
      <c r="C35" s="236">
        <v>156.4210589539862</v>
      </c>
      <c r="D35" s="249">
        <f t="shared" si="11"/>
        <v>0.1577373980164225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75.883891225696345</v>
      </c>
      <c r="C36" s="236">
        <v>77.128630662309803</v>
      </c>
      <c r="D36" s="249">
        <f t="shared" si="11"/>
        <v>-1.2447394366134574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tabSelected="1" view="pageBreakPreview" zoomScaleNormal="60" zoomScaleSheetLayoutView="100" workbookViewId="0">
      <selection activeCell="H40" sqref="H40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2" t="s">
        <v>442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100"/>
    </row>
    <row r="2" spans="1:16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</row>
    <row r="3" spans="1:16" ht="21.6" customHeight="1">
      <c r="A3" s="116" t="s">
        <v>346</v>
      </c>
      <c r="B3" s="117">
        <v>11</v>
      </c>
      <c r="C3" s="172" t="s">
        <v>347</v>
      </c>
      <c r="D3" s="117" t="s">
        <v>754</v>
      </c>
      <c r="E3" s="116" t="s">
        <v>20</v>
      </c>
      <c r="F3" s="455" t="s">
        <v>441</v>
      </c>
      <c r="G3" s="456"/>
      <c r="H3" s="101"/>
      <c r="I3" s="111"/>
      <c r="J3" s="101"/>
      <c r="K3" s="101"/>
      <c r="M3" s="101"/>
      <c r="N3" s="101"/>
    </row>
    <row r="4" spans="1:16" ht="15.75" customHeight="1">
      <c r="A4" s="112" t="s">
        <v>560</v>
      </c>
      <c r="E4" s="103" t="s">
        <v>567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'（１）收支狀況'!G100/1000</f>
        <v>47807.804470000003</v>
      </c>
      <c r="C6" s="119">
        <v>50222.624539999997</v>
      </c>
      <c r="D6" s="119">
        <f>B6-C6</f>
        <v>-2414.8200699999943</v>
      </c>
      <c r="E6" s="243">
        <f>'（１）收支狀況'!H98:H98/1000</f>
        <v>69217.554460000014</v>
      </c>
      <c r="G6" s="244" t="s">
        <v>563</v>
      </c>
      <c r="H6" s="245"/>
      <c r="I6" s="245">
        <f>'（２）ＫＰＩ達成進度'!G100</f>
        <v>404.62850001166947</v>
      </c>
      <c r="J6" s="245">
        <v>405.78377188419046</v>
      </c>
      <c r="K6" s="245">
        <f>'（２）ＫＰＩ達成進度'!H98</f>
        <v>405.26003176453156</v>
      </c>
      <c r="L6" s="102" t="s">
        <v>198</v>
      </c>
    </row>
    <row r="7" spans="1:16" ht="18" customHeight="1">
      <c r="A7" s="108" t="s">
        <v>25</v>
      </c>
      <c r="B7" s="119">
        <f>'（１）收支狀況'!J100</f>
        <v>1501547</v>
      </c>
      <c r="C7" s="119">
        <v>1583955</v>
      </c>
      <c r="D7" s="119">
        <f t="shared" ref="D7:D11" si="0">B7-C7</f>
        <v>-82408</v>
      </c>
      <c r="E7" s="243">
        <f>'（１）收支狀況'!K98:K98</f>
        <v>2171610</v>
      </c>
      <c r="G7" s="244" t="s">
        <v>564</v>
      </c>
      <c r="H7" s="246">
        <v>0.8</v>
      </c>
      <c r="I7" s="120">
        <f>'（２）ＫＰＩ達成進度'!J100</f>
        <v>0.81316016883374087</v>
      </c>
      <c r="J7" s="120">
        <v>0.81548185668044704</v>
      </c>
      <c r="K7" s="246">
        <f>'（２）ＫＰＩ達成進度'!K98</f>
        <v>0.81442932428563419</v>
      </c>
      <c r="L7" s="102" t="s">
        <v>4</v>
      </c>
    </row>
    <row r="8" spans="1:16" ht="18" customHeight="1">
      <c r="A8" s="108" t="s">
        <v>561</v>
      </c>
      <c r="B8" s="119">
        <f>'（１）收支狀況'!M100/1000</f>
        <v>31995.594180823507</v>
      </c>
      <c r="C8" s="119">
        <v>33328.990303619175</v>
      </c>
      <c r="D8" s="119">
        <f>B8-C8</f>
        <v>-1333.3961227956679</v>
      </c>
      <c r="E8" s="243">
        <f>'（１）收支狀況'!N98:N98/1000</f>
        <v>46125.323013685971</v>
      </c>
      <c r="G8" s="244" t="s">
        <v>204</v>
      </c>
      <c r="H8" s="120">
        <v>2.5000000000000001E-3</v>
      </c>
      <c r="I8" s="247">
        <f>'（２）ＫＰＩ達成進度'!M100</f>
        <v>2.4106608314111151E-3</v>
      </c>
      <c r="J8" s="247">
        <v>2.4152334455899674E-3</v>
      </c>
      <c r="K8" s="247">
        <f>'（２）ＫＰＩ達成進度'!N98</f>
        <v>2.4118028824257681E-3</v>
      </c>
      <c r="L8" s="102" t="s">
        <v>55</v>
      </c>
    </row>
    <row r="9" spans="1:16" ht="18" customHeight="1">
      <c r="A9" s="108" t="s">
        <v>6</v>
      </c>
      <c r="B9" s="246">
        <f>'（１）收支狀況'!P100</f>
        <v>0.66925462349774179</v>
      </c>
      <c r="C9" s="246">
        <v>0.66362502176831029</v>
      </c>
      <c r="D9" s="246">
        <f t="shared" si="0"/>
        <v>5.6296017294314993E-3</v>
      </c>
      <c r="E9" s="246">
        <f>'（１）收支狀況'!Q98</f>
        <v>0.66638186473839145</v>
      </c>
      <c r="G9" s="244" t="s">
        <v>205</v>
      </c>
      <c r="H9" s="120">
        <v>4.0000000000000001E-3</v>
      </c>
      <c r="I9" s="120">
        <f>'（２）ＫＰＩ達成進度'!P100</f>
        <v>6.6856971910548421E-3</v>
      </c>
      <c r="J9" s="120">
        <v>6.895977232729107E-3</v>
      </c>
      <c r="K9" s="120">
        <f>'（２）ＫＰＩ達成進度'!Q98</f>
        <v>6.7486688767790116E-3</v>
      </c>
      <c r="L9" s="102" t="s">
        <v>98</v>
      </c>
    </row>
    <row r="10" spans="1:16" ht="18" customHeight="1">
      <c r="A10" s="108" t="s">
        <v>64</v>
      </c>
      <c r="B10" s="119">
        <f>'（１）收支狀況'!S100/1000</f>
        <v>6885.5089360000002</v>
      </c>
      <c r="C10" s="119">
        <v>7202.544414</v>
      </c>
      <c r="D10" s="119">
        <f t="shared" si="0"/>
        <v>-317.03547799999978</v>
      </c>
      <c r="E10" s="243">
        <f>'（１）收支狀況'!T98/1000</f>
        <v>9034.225989999999</v>
      </c>
      <c r="G10" s="244" t="s">
        <v>565</v>
      </c>
      <c r="H10" s="246">
        <v>0.8</v>
      </c>
      <c r="I10" s="246">
        <f>'（２）ＫＰＩ達成進度'!S100</f>
        <v>0.90000000000000013</v>
      </c>
      <c r="J10" s="246">
        <v>0.90000000000000013</v>
      </c>
      <c r="K10" s="246">
        <f>'（２）ＫＰＩ達成進度'!T98</f>
        <v>0.90000000000000013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'（１）收支狀況'!V100</f>
        <v>0.14402478867902713</v>
      </c>
      <c r="C11" s="246">
        <v>0.14341234612825751</v>
      </c>
      <c r="D11" s="246">
        <f t="shared" si="0"/>
        <v>6.1244255076961518E-4</v>
      </c>
      <c r="E11" s="246">
        <f>'（１）收支狀況'!W98</f>
        <v>0.13051928893588358</v>
      </c>
      <c r="G11" s="244" t="s">
        <v>566</v>
      </c>
      <c r="H11" s="246">
        <v>1</v>
      </c>
      <c r="I11" s="360">
        <f>45/52*100%</f>
        <v>0.86538461538461542</v>
      </c>
      <c r="J11" s="360">
        <v>0.84615384615384615</v>
      </c>
      <c r="K11" s="360">
        <f>'（２）ＫＰＩ達成進度'!W98</f>
        <v>0.85961538461538445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615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522</v>
      </c>
      <c r="B15" s="119">
        <f>SUM('（３）業績構成比'!M102:M108)/1000</f>
        <v>13573.007039999999</v>
      </c>
      <c r="C15" s="246">
        <f>IFERROR(B15/$B$6,"")</f>
        <v>0.28390776758044245</v>
      </c>
      <c r="D15" s="246">
        <v>0.28943633239283512</v>
      </c>
      <c r="E15" s="246">
        <f>IFERROR(C15-D15,"")</f>
        <v>-5.5285648123926667E-3</v>
      </c>
      <c r="G15" s="108" t="s">
        <v>523</v>
      </c>
      <c r="H15" s="119">
        <f>SUM('（４）訂單數量構成比'!M102:M108)</f>
        <v>711130</v>
      </c>
      <c r="I15" s="246">
        <f>IFERROR(H15/$B$7,"")</f>
        <v>0.47359822902646403</v>
      </c>
      <c r="J15" s="246">
        <v>0.47645166687184926</v>
      </c>
      <c r="K15" s="246">
        <f t="shared" ref="K15:K23" si="1">IFERROR(I15-J15,"")</f>
        <v>-2.8534378453852205E-3</v>
      </c>
      <c r="L15" s="100"/>
    </row>
    <row r="16" spans="1:16" ht="18" customHeight="1">
      <c r="A16" s="108" t="s">
        <v>227</v>
      </c>
      <c r="B16" s="119">
        <f>SUM('（３）業績構成比'!S102:S108)/1000</f>
        <v>3411.0536099999999</v>
      </c>
      <c r="C16" s="246">
        <f t="shared" ref="C16:C23" si="2">IFERROR(B16/$B$6,"")</f>
        <v>7.1349304738319005E-2</v>
      </c>
      <c r="D16" s="246">
        <v>7.6181297473865567E-2</v>
      </c>
      <c r="E16" s="246">
        <f t="shared" ref="E16:E23" si="3">IFERROR(C16-D16,"")</f>
        <v>-4.8319927355465614E-3</v>
      </c>
      <c r="G16" s="108" t="s">
        <v>274</v>
      </c>
      <c r="H16" s="119">
        <f>SUM('（４）訂單數量構成比'!S102:S108)</f>
        <v>143224</v>
      </c>
      <c r="I16" s="246">
        <f>IFERROR(H16/$B$7,"")</f>
        <v>9.538429366513336E-2</v>
      </c>
      <c r="J16" s="246">
        <v>0.10413805947769982</v>
      </c>
      <c r="K16" s="246">
        <f t="shared" si="1"/>
        <v>-8.7537658125664553E-3</v>
      </c>
      <c r="L16" s="100"/>
    </row>
    <row r="17" spans="1:17" ht="18" customHeight="1">
      <c r="A17" s="108" t="s">
        <v>223</v>
      </c>
      <c r="B17" s="119">
        <f>SUM('（３）業績構成比'!U102:U108)/1000</f>
        <v>4473.1729299999997</v>
      </c>
      <c r="C17" s="246">
        <f t="shared" si="2"/>
        <v>9.3565746839660291E-2</v>
      </c>
      <c r="D17" s="246">
        <v>9.2643114982855504E-2</v>
      </c>
      <c r="E17" s="246">
        <f t="shared" si="3"/>
        <v>9.2263185680478699E-4</v>
      </c>
      <c r="G17" s="108" t="s">
        <v>239</v>
      </c>
      <c r="H17" s="119">
        <f>SUM('（４）訂單數量構成比'!U102:U108)</f>
        <v>137753</v>
      </c>
      <c r="I17" s="246">
        <f t="shared" ref="I17:I23" si="4">IFERROR(H17/$B$7,"")</f>
        <v>9.1740718072760963E-2</v>
      </c>
      <c r="J17" s="246">
        <v>9.0440700651217995E-2</v>
      </c>
      <c r="K17" s="246">
        <f t="shared" si="1"/>
        <v>1.3000174215429677E-3</v>
      </c>
      <c r="L17" s="100"/>
    </row>
    <row r="18" spans="1:17" ht="18" customHeight="1">
      <c r="A18" s="108" t="s">
        <v>225</v>
      </c>
      <c r="B18" s="119">
        <f>SUM('（３）業績構成比'!W102:W108)/1000</f>
        <v>0</v>
      </c>
      <c r="C18" s="246">
        <f t="shared" si="2"/>
        <v>0</v>
      </c>
      <c r="D18" s="246">
        <v>0</v>
      </c>
      <c r="E18" s="246">
        <f t="shared" si="3"/>
        <v>0</v>
      </c>
      <c r="G18" s="108" t="s">
        <v>224</v>
      </c>
      <c r="H18" s="119">
        <f>SUM('（４）訂單數量構成比'!W102:W108)</f>
        <v>0</v>
      </c>
      <c r="I18" s="246">
        <f t="shared" si="4"/>
        <v>0</v>
      </c>
      <c r="J18" s="246">
        <v>0</v>
      </c>
      <c r="K18" s="246">
        <f t="shared" si="1"/>
        <v>0</v>
      </c>
      <c r="L18" s="100"/>
    </row>
    <row r="19" spans="1:17" ht="18" customHeight="1">
      <c r="A19" s="108" t="s">
        <v>229</v>
      </c>
      <c r="B19" s="119">
        <f>SUM('（３）業績構成比'!AC102:AC108)/1000</f>
        <v>7659.7234799999987</v>
      </c>
      <c r="C19" s="246">
        <f t="shared" si="2"/>
        <v>0.16021910156544777</v>
      </c>
      <c r="D19" s="246">
        <v>0.15836147558687502</v>
      </c>
      <c r="E19" s="246">
        <f t="shared" si="3"/>
        <v>1.8576259785727522E-3</v>
      </c>
      <c r="G19" s="108" t="s">
        <v>228</v>
      </c>
      <c r="H19" s="119">
        <f>SUM('（４）訂單數量構成比'!AC102:AC108)</f>
        <v>141452</v>
      </c>
      <c r="I19" s="246">
        <f t="shared" si="4"/>
        <v>9.4204177425015662E-2</v>
      </c>
      <c r="J19" s="246">
        <v>9.2462222727287074E-2</v>
      </c>
      <c r="K19" s="246">
        <f t="shared" si="1"/>
        <v>1.7419546977285871E-3</v>
      </c>
      <c r="L19" s="100"/>
    </row>
    <row r="20" spans="1:17" ht="18" customHeight="1">
      <c r="A20" s="108" t="s">
        <v>231</v>
      </c>
      <c r="B20" s="119">
        <f>SUM('（３）業績構成比'!AE102:AE108)/1000</f>
        <v>10964.346760000002</v>
      </c>
      <c r="C20" s="246">
        <f t="shared" si="2"/>
        <v>0.22934219384369067</v>
      </c>
      <c r="D20" s="246">
        <v>0.22431487269303113</v>
      </c>
      <c r="E20" s="246">
        <f t="shared" si="3"/>
        <v>5.0273211506595417E-3</v>
      </c>
      <c r="G20" s="108" t="s">
        <v>230</v>
      </c>
      <c r="H20" s="119">
        <f>SUM('（４）訂單數量構成比'!AE102:AE108)</f>
        <v>180518</v>
      </c>
      <c r="I20" s="246">
        <f t="shared" si="4"/>
        <v>0.12022134505280221</v>
      </c>
      <c r="J20" s="246">
        <v>0.11760182580944534</v>
      </c>
      <c r="K20" s="246">
        <f t="shared" si="1"/>
        <v>2.619519243356877E-3</v>
      </c>
      <c r="L20" s="100"/>
    </row>
    <row r="21" spans="1:17" ht="18" customHeight="1">
      <c r="A21" s="108" t="s">
        <v>234</v>
      </c>
      <c r="B21" s="119">
        <f>SUM('（３）業績構成比'!AG102:AG108)/1000</f>
        <v>1711.0352999999998</v>
      </c>
      <c r="C21" s="246">
        <f t="shared" si="2"/>
        <v>3.5789874037693903E-2</v>
      </c>
      <c r="D21" s="246">
        <v>3.9425633728539501E-2</v>
      </c>
      <c r="E21" s="246">
        <f t="shared" si="3"/>
        <v>-3.6357596908455983E-3</v>
      </c>
      <c r="G21" s="108" t="s">
        <v>240</v>
      </c>
      <c r="H21" s="119">
        <f>SUM('（４）訂單數量構成比'!AG102:AG108)</f>
        <v>29861</v>
      </c>
      <c r="I21" s="246">
        <f t="shared" si="4"/>
        <v>1.9886823389477653E-2</v>
      </c>
      <c r="J21" s="246">
        <v>2.1816276346234585E-2</v>
      </c>
      <c r="K21" s="246">
        <f t="shared" si="1"/>
        <v>-1.9294529567569323E-3</v>
      </c>
      <c r="L21" s="100"/>
    </row>
    <row r="22" spans="1:17" ht="18" customHeight="1">
      <c r="A22" s="108" t="s">
        <v>235</v>
      </c>
      <c r="B22" s="119">
        <f>SUM('（３）業績構成比'!AI102:AI108)/1000</f>
        <v>3768.1376600000008</v>
      </c>
      <c r="C22" s="246">
        <f t="shared" si="2"/>
        <v>7.8818462838312398E-2</v>
      </c>
      <c r="D22" s="246">
        <v>6.6305821539608456E-2</v>
      </c>
      <c r="E22" s="246">
        <f t="shared" si="3"/>
        <v>1.2512641298703941E-2</v>
      </c>
      <c r="G22" s="108" t="s">
        <v>241</v>
      </c>
      <c r="H22" s="119">
        <f>SUM('（４）訂單數量構成比'!AI102:AI108)</f>
        <v>102088</v>
      </c>
      <c r="I22" s="246">
        <f t="shared" si="4"/>
        <v>6.798854781102423E-2</v>
      </c>
      <c r="J22" s="246">
        <v>5.7023084620459547E-2</v>
      </c>
      <c r="K22" s="246">
        <f t="shared" si="1"/>
        <v>1.0965463190564684E-2</v>
      </c>
      <c r="L22" s="100"/>
    </row>
    <row r="23" spans="1:17" ht="18" customHeight="1">
      <c r="A23" s="108" t="s">
        <v>237</v>
      </c>
      <c r="B23" s="119">
        <f>SUM('（３）業績構成比'!AK102:AK108)/1000</f>
        <v>2247.3276900000001</v>
      </c>
      <c r="C23" s="246">
        <f t="shared" si="2"/>
        <v>4.7007548556433423E-2</v>
      </c>
      <c r="D23" s="246">
        <v>5.3331451602389723E-2</v>
      </c>
      <c r="E23" s="246">
        <f t="shared" si="3"/>
        <v>-6.3239030459563E-3</v>
      </c>
      <c r="G23" s="108" t="s">
        <v>236</v>
      </c>
      <c r="H23" s="119">
        <f>SUM('（４）訂單數量構成比'!AK102:AK108)</f>
        <v>55521</v>
      </c>
      <c r="I23" s="246">
        <f t="shared" si="4"/>
        <v>3.697586555732188E-2</v>
      </c>
      <c r="J23" s="246">
        <v>4.0066163495806384E-2</v>
      </c>
      <c r="K23" s="246">
        <f t="shared" si="1"/>
        <v>-3.0902979384845042E-3</v>
      </c>
      <c r="L23" s="100"/>
    </row>
    <row r="24" spans="1:17" ht="15.75" customHeight="1">
      <c r="B24" s="103"/>
      <c r="C24" s="114">
        <f>SUM(C15:C23)</f>
        <v>1</v>
      </c>
      <c r="D24" s="114">
        <f>SUM(D15:D23)</f>
        <v>0.99999999999999978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581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523</v>
      </c>
      <c r="B28" s="236">
        <f>'（５-1）品群別人時生產性(18℃-飯糰)'!L520</f>
        <v>762.00661817992125</v>
      </c>
      <c r="C28" s="236">
        <v>764.08402706180857</v>
      </c>
      <c r="D28" s="248">
        <f>B28-C28</f>
        <v>-2.0774088818873224</v>
      </c>
      <c r="E28" s="249">
        <f>'（５-1）品群別人時生產性(18℃-飯糰)'!C1</f>
        <v>763.04532262086491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'（５-2）品群別人時生產性(18℃-壽司手卷)'!L287</f>
        <v>290.32454375948259</v>
      </c>
      <c r="C29" s="236">
        <v>290.13306226615288</v>
      </c>
      <c r="D29" s="248">
        <f>B29-C29</f>
        <v>0.19148149332971798</v>
      </c>
      <c r="E29" s="249">
        <f>'（５-2）品群別人時生產性(18℃-壽司手卷)'!C1</f>
        <v>290.22880301281771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'（５-3）品群別人時生產性(4℃-飯糰)'!L287</f>
        <v>331.61611434748352</v>
      </c>
      <c r="C30" s="236">
        <v>331.7330308071945</v>
      </c>
      <c r="D30" s="248">
        <f t="shared" ref="D30:D36" si="5">B30-C30</f>
        <v>-0.11691645971097842</v>
      </c>
      <c r="E30" s="249">
        <f>'（５-3）品群別人時生產性(4℃-飯糰)'!C1</f>
        <v>331.67457257733901</v>
      </c>
      <c r="L30" s="100"/>
    </row>
    <row r="31" spans="1:17" ht="18" customHeight="1">
      <c r="A31" s="108" t="s">
        <v>224</v>
      </c>
      <c r="B31" s="236">
        <f>'（５-4）品群別人時生產性(4℃-壽司手卷)'!L287</f>
        <v>0</v>
      </c>
      <c r="C31" s="236" t="s">
        <v>8</v>
      </c>
      <c r="D31" s="109" t="e">
        <f>B31-C31</f>
        <v>#VALUE!</v>
      </c>
      <c r="E31" s="249">
        <f>'（５-4）品群別人時生產性(4℃-壽司手卷)'!C1</f>
        <v>0</v>
      </c>
      <c r="L31" s="100"/>
    </row>
    <row r="32" spans="1:17" ht="18" customHeight="1">
      <c r="A32" s="108" t="s">
        <v>228</v>
      </c>
      <c r="B32" s="236">
        <f>'（５-5）品群別人時生產性(微波主食) '!L287</f>
        <v>81.657961513425633</v>
      </c>
      <c r="C32" s="236">
        <v>80.367813074518921</v>
      </c>
      <c r="D32" s="248">
        <f t="shared" si="5"/>
        <v>1.2901484389067122</v>
      </c>
      <c r="E32" s="249">
        <f>'（５-5）品群別人時生產性(微波主食) '!C1</f>
        <v>81.012887293972284</v>
      </c>
      <c r="L32" s="100"/>
    </row>
    <row r="33" spans="1:12" ht="18" customHeight="1">
      <c r="A33" s="108" t="s">
        <v>230</v>
      </c>
      <c r="B33" s="236">
        <f>'（５-6）品群別人時生產性(便當)'!L287</f>
        <v>76.919593548613761</v>
      </c>
      <c r="C33" s="236">
        <v>76.51852707999987</v>
      </c>
      <c r="D33" s="248">
        <f t="shared" si="5"/>
        <v>0.40106646861389095</v>
      </c>
      <c r="E33" s="249">
        <f>'（５-6）品群別人時生產性(便當)'!C1</f>
        <v>76.719060314306816</v>
      </c>
      <c r="L33" s="100"/>
    </row>
    <row r="34" spans="1:12" ht="18" customHeight="1">
      <c r="A34" s="108" t="s">
        <v>240</v>
      </c>
      <c r="B34" s="236">
        <f>'（５-7）品群別人時生產性(熱食義麵) '!L287</f>
        <v>63.639433202650864</v>
      </c>
      <c r="C34" s="236">
        <v>63.627507801358824</v>
      </c>
      <c r="D34" s="248">
        <f t="shared" si="5"/>
        <v>1.1925401292039339E-2</v>
      </c>
      <c r="E34" s="249">
        <f>'（５-7）品群別人時生產性(熱食義麵) '!C1</f>
        <v>63.63347050200484</v>
      </c>
      <c r="L34" s="100"/>
    </row>
    <row r="35" spans="1:12" ht="18" customHeight="1">
      <c r="A35" s="108" t="s">
        <v>241</v>
      </c>
      <c r="B35" s="236">
        <f>'（５-8）品群別人時生產性(季節調理麵) '!L287</f>
        <v>156.77088562594398</v>
      </c>
      <c r="C35" s="236">
        <v>156.38670707806128</v>
      </c>
      <c r="D35" s="248">
        <f t="shared" si="5"/>
        <v>0.38417854788269779</v>
      </c>
      <c r="E35" s="249">
        <f>'（５-8）品群別人時生產性(季節調理麵) '!C1</f>
        <v>156.57879635200263</v>
      </c>
      <c r="L35" s="100"/>
    </row>
    <row r="36" spans="1:12" ht="18" customHeight="1">
      <c r="A36" s="104" t="s">
        <v>236</v>
      </c>
      <c r="B36" s="236">
        <f>'（５-9）品群別人時生產性(微波小吃)'!L287</f>
        <v>75.838389335807094</v>
      </c>
      <c r="C36" s="236">
        <v>75.929393115585611</v>
      </c>
      <c r="D36" s="248">
        <f t="shared" si="5"/>
        <v>-9.1003779778517924E-2</v>
      </c>
      <c r="E36" s="250">
        <f>'（５-9）品群別人時生產性(微波小吃)'!C1</f>
        <v>75.883891225696345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34"/>
  <sheetViews>
    <sheetView zoomScale="80" zoomScaleNormal="80" workbookViewId="0">
      <selection activeCell="R100" sqref="R100:R106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63" t="s">
        <v>127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</row>
    <row r="3" spans="2:23" s="77" customFormat="1" ht="23.45" customHeight="1">
      <c r="B3" s="467" t="s">
        <v>123</v>
      </c>
      <c r="C3" s="468" t="s">
        <v>120</v>
      </c>
      <c r="D3" s="469" t="s">
        <v>105</v>
      </c>
      <c r="E3" s="469"/>
      <c r="F3" s="466" t="s">
        <v>124</v>
      </c>
      <c r="G3" s="466"/>
      <c r="H3" s="466"/>
      <c r="I3" s="464" t="s">
        <v>125</v>
      </c>
      <c r="J3" s="464"/>
      <c r="K3" s="464"/>
      <c r="L3" s="465" t="s">
        <v>126</v>
      </c>
      <c r="M3" s="465"/>
      <c r="N3" s="465"/>
      <c r="O3" s="471" t="s">
        <v>128</v>
      </c>
      <c r="P3" s="471"/>
      <c r="Q3" s="471"/>
      <c r="R3" s="470" t="s">
        <v>129</v>
      </c>
      <c r="S3" s="470"/>
      <c r="T3" s="470"/>
      <c r="U3" s="471" t="s">
        <v>130</v>
      </c>
      <c r="V3" s="471"/>
      <c r="W3" s="471"/>
    </row>
    <row r="4" spans="2:23" s="77" customFormat="1" ht="23.45" customHeight="1">
      <c r="B4" s="467"/>
      <c r="C4" s="468"/>
      <c r="D4" s="469"/>
      <c r="E4" s="469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58">
        <v>45910</v>
      </c>
      <c r="C5" s="459" t="s">
        <v>119</v>
      </c>
      <c r="D5" s="80">
        <v>45870</v>
      </c>
      <c r="E5" s="80" t="s">
        <v>114</v>
      </c>
      <c r="F5" s="184">
        <v>5795364.71</v>
      </c>
      <c r="G5" s="460">
        <f>SUM(F5:F8)</f>
        <v>27982997.23</v>
      </c>
      <c r="H5" s="460">
        <f>SUM(F5:F35)</f>
        <v>225660047.09999999</v>
      </c>
      <c r="I5" s="241">
        <v>183531</v>
      </c>
      <c r="J5" s="461">
        <f>SUM(I5:I8)</f>
        <v>876019</v>
      </c>
      <c r="K5" s="461">
        <f>SUM(I5:I35)</f>
        <v>7168725</v>
      </c>
      <c r="L5" s="184">
        <v>4092107.0217309995</v>
      </c>
      <c r="M5" s="460">
        <f>SUM(L5:L8)</f>
        <v>19436107.376661997</v>
      </c>
      <c r="N5" s="460">
        <f>SUM(L5:L35)</f>
        <v>156124666.694635</v>
      </c>
      <c r="O5" s="169">
        <f>L5/F5</f>
        <v>0.70609999999999995</v>
      </c>
      <c r="P5" s="457">
        <f>M5/G5</f>
        <v>0.69456846301742625</v>
      </c>
      <c r="Q5" s="457">
        <f>N5/H5</f>
        <v>0.69185781311766381</v>
      </c>
      <c r="R5" s="185">
        <v>891841</v>
      </c>
      <c r="S5" s="462">
        <f>SUM(R5:R8)</f>
        <v>4014259.59</v>
      </c>
      <c r="T5" s="460">
        <f>SUM(R5:R35)</f>
        <v>31193590.287999995</v>
      </c>
      <c r="U5" s="169">
        <f t="shared" ref="U5:U68" si="0">R5/F5</f>
        <v>0.15388867562745676</v>
      </c>
      <c r="V5" s="457">
        <f>S5/G5</f>
        <v>0.14345352490320065</v>
      </c>
      <c r="W5" s="457">
        <f>T5/H5</f>
        <v>0.13823266762935987</v>
      </c>
    </row>
    <row r="6" spans="2:23" hidden="1" outlineLevel="1">
      <c r="B6" s="459"/>
      <c r="C6" s="459"/>
      <c r="D6" s="80">
        <v>45871</v>
      </c>
      <c r="E6" s="80" t="s">
        <v>115</v>
      </c>
      <c r="F6" s="184">
        <v>6281760.9800000004</v>
      </c>
      <c r="G6" s="460"/>
      <c r="H6" s="460"/>
      <c r="I6" s="241">
        <v>197498</v>
      </c>
      <c r="J6" s="461"/>
      <c r="K6" s="461"/>
      <c r="L6" s="184">
        <v>4425500.6104100002</v>
      </c>
      <c r="M6" s="460"/>
      <c r="N6" s="460"/>
      <c r="O6" s="169">
        <f t="shared" ref="O6:O38" si="1">L6/F6</f>
        <v>0.70450000000000002</v>
      </c>
      <c r="P6" s="457"/>
      <c r="Q6" s="457"/>
      <c r="R6" s="185">
        <v>933551.28799999994</v>
      </c>
      <c r="S6" s="462"/>
      <c r="T6" s="460"/>
      <c r="U6" s="169">
        <f t="shared" si="0"/>
        <v>0.14861299100240516</v>
      </c>
      <c r="V6" s="457"/>
      <c r="W6" s="457"/>
    </row>
    <row r="7" spans="2:23" hidden="1" outlineLevel="1">
      <c r="B7" s="459"/>
      <c r="C7" s="459"/>
      <c r="D7" s="80">
        <v>45872</v>
      </c>
      <c r="E7" s="80" t="s">
        <v>116</v>
      </c>
      <c r="F7" s="184">
        <v>8003391.1299999999</v>
      </c>
      <c r="G7" s="460"/>
      <c r="H7" s="460"/>
      <c r="I7" s="241">
        <v>248740</v>
      </c>
      <c r="J7" s="461"/>
      <c r="K7" s="461"/>
      <c r="L7" s="184">
        <v>5487124.9587279996</v>
      </c>
      <c r="M7" s="460"/>
      <c r="N7" s="460"/>
      <c r="O7" s="169">
        <f t="shared" si="1"/>
        <v>0.68559999999999999</v>
      </c>
      <c r="P7" s="457"/>
      <c r="Q7" s="457"/>
      <c r="R7" s="185">
        <v>1102691.2860000001</v>
      </c>
      <c r="S7" s="462"/>
      <c r="T7" s="460"/>
      <c r="U7" s="169">
        <f t="shared" si="0"/>
        <v>0.13777800785802657</v>
      </c>
      <c r="V7" s="457"/>
      <c r="W7" s="457"/>
    </row>
    <row r="8" spans="2:23" hidden="1" outlineLevel="1">
      <c r="B8" s="459"/>
      <c r="C8" s="459"/>
      <c r="D8" s="80">
        <v>45873</v>
      </c>
      <c r="E8" s="80" t="s">
        <v>117</v>
      </c>
      <c r="F8" s="184">
        <v>7902480.4100000001</v>
      </c>
      <c r="G8" s="460"/>
      <c r="H8" s="460"/>
      <c r="I8" s="241">
        <v>246250</v>
      </c>
      <c r="J8" s="461"/>
      <c r="K8" s="461"/>
      <c r="L8" s="184">
        <v>5431374.785792999</v>
      </c>
      <c r="M8" s="460"/>
      <c r="N8" s="460"/>
      <c r="O8" s="169">
        <f t="shared" si="1"/>
        <v>0.68729999999999991</v>
      </c>
      <c r="P8" s="457"/>
      <c r="Q8" s="457"/>
      <c r="R8" s="185">
        <v>1086176.0160000001</v>
      </c>
      <c r="S8" s="462"/>
      <c r="T8" s="460"/>
      <c r="U8" s="169">
        <f t="shared" si="0"/>
        <v>0.13744747973377133</v>
      </c>
      <c r="V8" s="457"/>
      <c r="W8" s="457"/>
    </row>
    <row r="9" spans="2:23" hidden="1" outlineLevel="1">
      <c r="B9" s="459"/>
      <c r="C9" s="459"/>
      <c r="D9" s="80">
        <v>45874</v>
      </c>
      <c r="E9" s="80" t="s">
        <v>118</v>
      </c>
      <c r="F9" s="184">
        <v>9130487.0999999996</v>
      </c>
      <c r="G9" s="460">
        <f t="shared" ref="G9" si="2">SUM(F9:F15)</f>
        <v>53787021.75</v>
      </c>
      <c r="H9" s="460"/>
      <c r="I9" s="241">
        <v>275843</v>
      </c>
      <c r="J9" s="461">
        <f t="shared" ref="J9" si="3">SUM(I9:I15)</f>
        <v>1673202</v>
      </c>
      <c r="K9" s="461"/>
      <c r="L9" s="184">
        <v>6235209.640589999</v>
      </c>
      <c r="M9" s="460">
        <f t="shared" ref="M9" si="4">SUM(L9:L15)</f>
        <v>36823749.469319001</v>
      </c>
      <c r="N9" s="460"/>
      <c r="O9" s="169">
        <f t="shared" si="1"/>
        <v>0.68289999999999995</v>
      </c>
      <c r="P9" s="457">
        <f>M9/G9</f>
        <v>0.68462146204105456</v>
      </c>
      <c r="Q9" s="457"/>
      <c r="R9" s="185">
        <v>1198580.9639999999</v>
      </c>
      <c r="S9" s="462">
        <f t="shared" ref="S9" si="5">SUM(R9:R15)</f>
        <v>7406479.7080000006</v>
      </c>
      <c r="T9" s="460"/>
      <c r="U9" s="169">
        <f t="shared" si="0"/>
        <v>0.13127240100914223</v>
      </c>
      <c r="V9" s="457">
        <f t="shared" ref="V9" si="6">S9/G9</f>
        <v>0.13770012666670842</v>
      </c>
      <c r="W9" s="457"/>
    </row>
    <row r="10" spans="2:23" hidden="1" outlineLevel="1">
      <c r="B10" s="459"/>
      <c r="C10" s="459"/>
      <c r="D10" s="80">
        <v>45875</v>
      </c>
      <c r="E10" s="80" t="s">
        <v>112</v>
      </c>
      <c r="F10" s="184">
        <v>8314895.1299999999</v>
      </c>
      <c r="G10" s="460"/>
      <c r="H10" s="460"/>
      <c r="I10" s="241">
        <v>255183</v>
      </c>
      <c r="J10" s="461"/>
      <c r="K10" s="461"/>
      <c r="L10" s="184">
        <v>5738940.6187259993</v>
      </c>
      <c r="M10" s="460"/>
      <c r="N10" s="460"/>
      <c r="O10" s="169">
        <f t="shared" si="1"/>
        <v>0.69019999999999992</v>
      </c>
      <c r="P10" s="457"/>
      <c r="Q10" s="457"/>
      <c r="R10" s="185">
        <v>1101959.0020000001</v>
      </c>
      <c r="S10" s="462"/>
      <c r="T10" s="460"/>
      <c r="U10" s="169">
        <f t="shared" si="0"/>
        <v>0.13252831031195461</v>
      </c>
      <c r="V10" s="457"/>
      <c r="W10" s="457"/>
    </row>
    <row r="11" spans="2:23" hidden="1" outlineLevel="1">
      <c r="B11" s="459"/>
      <c r="C11" s="459"/>
      <c r="D11" s="80">
        <v>45876</v>
      </c>
      <c r="E11" s="80" t="s">
        <v>113</v>
      </c>
      <c r="F11" s="184">
        <v>7555343.1299999999</v>
      </c>
      <c r="G11" s="460"/>
      <c r="H11" s="460"/>
      <c r="I11" s="241">
        <v>235184</v>
      </c>
      <c r="J11" s="461"/>
      <c r="K11" s="461"/>
      <c r="L11" s="184">
        <v>5185987.5244319998</v>
      </c>
      <c r="M11" s="460"/>
      <c r="N11" s="460"/>
      <c r="O11" s="169">
        <f t="shared" si="1"/>
        <v>0.68640000000000001</v>
      </c>
      <c r="P11" s="457"/>
      <c r="Q11" s="457"/>
      <c r="R11" s="185">
        <v>1033014.776</v>
      </c>
      <c r="S11" s="462"/>
      <c r="T11" s="460"/>
      <c r="U11" s="169">
        <f t="shared" si="0"/>
        <v>0.13672638796485739</v>
      </c>
      <c r="V11" s="457"/>
      <c r="W11" s="457"/>
    </row>
    <row r="12" spans="2:23" hidden="1" outlineLevel="1">
      <c r="B12" s="459"/>
      <c r="C12" s="459"/>
      <c r="D12" s="80">
        <v>45877</v>
      </c>
      <c r="E12" s="80" t="s">
        <v>114</v>
      </c>
      <c r="F12" s="184">
        <v>6209389.7300000004</v>
      </c>
      <c r="G12" s="460"/>
      <c r="H12" s="460"/>
      <c r="I12" s="241">
        <v>195967</v>
      </c>
      <c r="J12" s="461"/>
      <c r="K12" s="461"/>
      <c r="L12" s="184">
        <v>4214933.7487239996</v>
      </c>
      <c r="M12" s="460"/>
      <c r="N12" s="460"/>
      <c r="O12" s="169">
        <f t="shared" si="1"/>
        <v>0.67879999999999985</v>
      </c>
      <c r="P12" s="457"/>
      <c r="Q12" s="457"/>
      <c r="R12" s="185">
        <v>940377.96600000001</v>
      </c>
      <c r="S12" s="462"/>
      <c r="T12" s="460"/>
      <c r="U12" s="169">
        <f>R12/F12</f>
        <v>0.15144450693063519</v>
      </c>
      <c r="V12" s="457"/>
      <c r="W12" s="457"/>
    </row>
    <row r="13" spans="2:23" hidden="1" outlineLevel="1">
      <c r="B13" s="459"/>
      <c r="C13" s="459"/>
      <c r="D13" s="80">
        <v>45878</v>
      </c>
      <c r="E13" s="80" t="s">
        <v>115</v>
      </c>
      <c r="F13" s="184">
        <v>6591313.1100000013</v>
      </c>
      <c r="G13" s="460"/>
      <c r="H13" s="460"/>
      <c r="I13" s="241">
        <v>208309</v>
      </c>
      <c r="J13" s="461"/>
      <c r="K13" s="461"/>
      <c r="L13" s="184">
        <v>4526254.7126370007</v>
      </c>
      <c r="M13" s="460"/>
      <c r="N13" s="460"/>
      <c r="O13" s="169">
        <f t="shared" si="1"/>
        <v>0.68669999999999998</v>
      </c>
      <c r="P13" s="457"/>
      <c r="Q13" s="457"/>
      <c r="R13" s="185">
        <v>957572</v>
      </c>
      <c r="S13" s="462"/>
      <c r="T13" s="460"/>
      <c r="U13" s="169">
        <f t="shared" si="0"/>
        <v>0.14527788075295969</v>
      </c>
      <c r="V13" s="457"/>
      <c r="W13" s="457"/>
    </row>
    <row r="14" spans="2:23" hidden="1" outlineLevel="1">
      <c r="B14" s="459"/>
      <c r="C14" s="459"/>
      <c r="D14" s="80">
        <v>45879</v>
      </c>
      <c r="E14" s="80" t="s">
        <v>116</v>
      </c>
      <c r="F14" s="184">
        <v>8170415.25</v>
      </c>
      <c r="G14" s="460"/>
      <c r="H14" s="460"/>
      <c r="I14" s="241">
        <v>256296</v>
      </c>
      <c r="J14" s="461"/>
      <c r="K14" s="461"/>
      <c r="L14" s="184">
        <v>5606538.9445500001</v>
      </c>
      <c r="M14" s="460"/>
      <c r="N14" s="460"/>
      <c r="O14" s="169">
        <f t="shared" si="1"/>
        <v>0.68620000000000003</v>
      </c>
      <c r="P14" s="457"/>
      <c r="Q14" s="457"/>
      <c r="R14" s="185">
        <v>1100462</v>
      </c>
      <c r="S14" s="462"/>
      <c r="T14" s="460"/>
      <c r="U14" s="169">
        <f t="shared" si="0"/>
        <v>0.13468862552610161</v>
      </c>
      <c r="V14" s="457"/>
      <c r="W14" s="457"/>
    </row>
    <row r="15" spans="2:23" hidden="1" outlineLevel="1">
      <c r="B15" s="459"/>
      <c r="C15" s="459"/>
      <c r="D15" s="80">
        <v>45880</v>
      </c>
      <c r="E15" s="80" t="s">
        <v>117</v>
      </c>
      <c r="F15" s="184">
        <v>7815178.3000000007</v>
      </c>
      <c r="G15" s="460"/>
      <c r="H15" s="460"/>
      <c r="I15" s="241">
        <v>246420</v>
      </c>
      <c r="J15" s="461"/>
      <c r="K15" s="461"/>
      <c r="L15" s="184">
        <v>5315884.2796600014</v>
      </c>
      <c r="M15" s="460"/>
      <c r="N15" s="460"/>
      <c r="O15" s="169">
        <f t="shared" si="1"/>
        <v>0.68020000000000014</v>
      </c>
      <c r="P15" s="457"/>
      <c r="Q15" s="457"/>
      <c r="R15" s="185">
        <v>1074513</v>
      </c>
      <c r="S15" s="462"/>
      <c r="T15" s="460"/>
      <c r="U15" s="169">
        <f t="shared" si="0"/>
        <v>0.13749052916681376</v>
      </c>
      <c r="V15" s="457"/>
      <c r="W15" s="457"/>
    </row>
    <row r="16" spans="2:23" hidden="1" outlineLevel="1">
      <c r="B16" s="458">
        <f>D24</f>
        <v>45889</v>
      </c>
      <c r="C16" s="459"/>
      <c r="D16" s="80">
        <v>45881</v>
      </c>
      <c r="E16" s="80" t="s">
        <v>118</v>
      </c>
      <c r="F16" s="184">
        <v>7841558.5099999988</v>
      </c>
      <c r="G16" s="460">
        <f>SUM(F16:F22)</f>
        <v>52217931.870000005</v>
      </c>
      <c r="H16" s="460"/>
      <c r="I16" s="241">
        <v>239747</v>
      </c>
      <c r="J16" s="461">
        <f t="shared" ref="J16" si="7">SUM(I16:I22)</f>
        <v>1628812</v>
      </c>
      <c r="K16" s="461"/>
      <c r="L16" s="184">
        <v>5453803.9437049991</v>
      </c>
      <c r="M16" s="460">
        <f t="shared" ref="M16" si="8">SUM(L16:L22)</f>
        <v>35703456.971395999</v>
      </c>
      <c r="N16" s="460"/>
      <c r="O16" s="169">
        <f t="shared" si="1"/>
        <v>0.69550000000000001</v>
      </c>
      <c r="P16" s="457">
        <f t="shared" ref="P16" si="9">M16/G16</f>
        <v>0.68373939167644782</v>
      </c>
      <c r="Q16" s="457"/>
      <c r="R16" s="185">
        <v>1079138.916</v>
      </c>
      <c r="S16" s="462">
        <f t="shared" ref="S16" si="10">SUM(R16:R22)</f>
        <v>7072355.9059999995</v>
      </c>
      <c r="T16" s="460"/>
      <c r="U16" s="169">
        <f t="shared" si="0"/>
        <v>0.13761791289624645</v>
      </c>
      <c r="V16" s="457">
        <f t="shared" ref="V16" si="11">S16/G16</f>
        <v>0.13543921891826541</v>
      </c>
      <c r="W16" s="457"/>
    </row>
    <row r="17" spans="2:23" hidden="1" outlineLevel="1">
      <c r="B17" s="459"/>
      <c r="C17" s="459"/>
      <c r="D17" s="80">
        <v>45882</v>
      </c>
      <c r="E17" s="80" t="s">
        <v>112</v>
      </c>
      <c r="F17" s="184">
        <v>7976719.9199999999</v>
      </c>
      <c r="G17" s="460"/>
      <c r="H17" s="460"/>
      <c r="I17" s="241">
        <v>246278</v>
      </c>
      <c r="J17" s="461"/>
      <c r="K17" s="461"/>
      <c r="L17" s="184">
        <v>5268623.5071599996</v>
      </c>
      <c r="M17" s="460"/>
      <c r="N17" s="460"/>
      <c r="O17" s="169">
        <f t="shared" si="1"/>
        <v>0.66049999999999998</v>
      </c>
      <c r="P17" s="457"/>
      <c r="Q17" s="457"/>
      <c r="R17" s="185">
        <v>1080253.7080000001</v>
      </c>
      <c r="S17" s="462"/>
      <c r="T17" s="460"/>
      <c r="U17" s="169">
        <f t="shared" si="0"/>
        <v>0.13542580394373432</v>
      </c>
      <c r="V17" s="457"/>
      <c r="W17" s="457"/>
    </row>
    <row r="18" spans="2:23" hidden="1" outlineLevel="1">
      <c r="B18" s="459"/>
      <c r="C18" s="459"/>
      <c r="D18" s="80">
        <v>45883</v>
      </c>
      <c r="E18" s="80" t="s">
        <v>113</v>
      </c>
      <c r="F18" s="184">
        <v>7479649.0499999998</v>
      </c>
      <c r="G18" s="460"/>
      <c r="H18" s="460"/>
      <c r="I18" s="241">
        <v>233538</v>
      </c>
      <c r="J18" s="461"/>
      <c r="K18" s="461"/>
      <c r="L18" s="184">
        <v>5208827.5984199997</v>
      </c>
      <c r="M18" s="460"/>
      <c r="N18" s="460"/>
      <c r="O18" s="169">
        <f t="shared" si="1"/>
        <v>0.69640000000000002</v>
      </c>
      <c r="P18" s="457"/>
      <c r="Q18" s="457"/>
      <c r="R18" s="185">
        <v>1003496.738</v>
      </c>
      <c r="S18" s="462"/>
      <c r="T18" s="460"/>
      <c r="U18" s="169">
        <f t="shared" si="0"/>
        <v>0.13416361266308344</v>
      </c>
      <c r="V18" s="457"/>
      <c r="W18" s="457"/>
    </row>
    <row r="19" spans="2:23" hidden="1" outlineLevel="1">
      <c r="B19" s="459"/>
      <c r="C19" s="459"/>
      <c r="D19" s="80">
        <v>45884</v>
      </c>
      <c r="E19" s="80" t="s">
        <v>114</v>
      </c>
      <c r="F19" s="184">
        <v>6364780.2199999988</v>
      </c>
      <c r="G19" s="460"/>
      <c r="H19" s="460"/>
      <c r="I19" s="241">
        <v>198328</v>
      </c>
      <c r="J19" s="461"/>
      <c r="K19" s="461"/>
      <c r="L19" s="184">
        <v>4519630.4342219997</v>
      </c>
      <c r="M19" s="460"/>
      <c r="N19" s="460"/>
      <c r="O19" s="169">
        <f t="shared" si="1"/>
        <v>0.71010000000000006</v>
      </c>
      <c r="P19" s="457"/>
      <c r="Q19" s="457"/>
      <c r="R19" s="185">
        <v>934083.81</v>
      </c>
      <c r="S19" s="462"/>
      <c r="T19" s="460"/>
      <c r="U19" s="169">
        <f t="shared" si="0"/>
        <v>0.14675821909212761</v>
      </c>
      <c r="V19" s="457"/>
      <c r="W19" s="457"/>
    </row>
    <row r="20" spans="2:23" hidden="1" outlineLevel="1">
      <c r="B20" s="459"/>
      <c r="C20" s="459"/>
      <c r="D20" s="80">
        <v>45885</v>
      </c>
      <c r="E20" s="80" t="s">
        <v>115</v>
      </c>
      <c r="F20" s="184">
        <v>6421067.7599999998</v>
      </c>
      <c r="G20" s="460"/>
      <c r="H20" s="460"/>
      <c r="I20" s="241">
        <v>202709</v>
      </c>
      <c r="J20" s="461"/>
      <c r="K20" s="461"/>
      <c r="L20" s="184">
        <v>4356052.3683839999</v>
      </c>
      <c r="M20" s="460"/>
      <c r="N20" s="460"/>
      <c r="O20" s="169">
        <f t="shared" si="1"/>
        <v>0.6784</v>
      </c>
      <c r="P20" s="457"/>
      <c r="Q20" s="457"/>
      <c r="R20" s="185">
        <v>931231.33200000005</v>
      </c>
      <c r="S20" s="462"/>
      <c r="T20" s="460"/>
      <c r="U20" s="169">
        <f t="shared" si="0"/>
        <v>0.14502748869916926</v>
      </c>
      <c r="V20" s="457"/>
      <c r="W20" s="457"/>
    </row>
    <row r="21" spans="2:23" hidden="1" outlineLevel="1">
      <c r="B21" s="459"/>
      <c r="C21" s="459"/>
      <c r="D21" s="80">
        <v>45886</v>
      </c>
      <c r="E21" s="80" t="s">
        <v>116</v>
      </c>
      <c r="F21" s="184">
        <v>8145084.8600000003</v>
      </c>
      <c r="G21" s="460"/>
      <c r="H21" s="460"/>
      <c r="I21" s="241">
        <v>254386</v>
      </c>
      <c r="J21" s="461"/>
      <c r="K21" s="461"/>
      <c r="L21" s="184">
        <v>5559020.4169500005</v>
      </c>
      <c r="M21" s="460"/>
      <c r="N21" s="460"/>
      <c r="O21" s="169">
        <f t="shared" si="1"/>
        <v>0.6825</v>
      </c>
      <c r="P21" s="457"/>
      <c r="Q21" s="457"/>
      <c r="R21" s="185">
        <v>1090508.2720000001</v>
      </c>
      <c r="S21" s="462"/>
      <c r="T21" s="460"/>
      <c r="U21" s="169">
        <f t="shared" si="0"/>
        <v>0.1338854402064511</v>
      </c>
      <c r="V21" s="457"/>
      <c r="W21" s="457"/>
    </row>
    <row r="22" spans="2:23" hidden="1" outlineLevel="1">
      <c r="B22" s="459"/>
      <c r="C22" s="459"/>
      <c r="D22" s="80">
        <v>45887</v>
      </c>
      <c r="E22" s="80" t="s">
        <v>117</v>
      </c>
      <c r="F22" s="184">
        <v>7989071.5500000007</v>
      </c>
      <c r="G22" s="460"/>
      <c r="H22" s="460"/>
      <c r="I22" s="241">
        <v>253826</v>
      </c>
      <c r="J22" s="461"/>
      <c r="K22" s="461"/>
      <c r="L22" s="184">
        <v>5337498.7025550008</v>
      </c>
      <c r="M22" s="460"/>
      <c r="N22" s="460"/>
      <c r="O22" s="169">
        <f t="shared" si="1"/>
        <v>0.66810000000000003</v>
      </c>
      <c r="P22" s="457"/>
      <c r="Q22" s="457"/>
      <c r="R22" s="185">
        <v>953643.13</v>
      </c>
      <c r="S22" s="462"/>
      <c r="T22" s="460"/>
      <c r="U22" s="169">
        <f t="shared" si="0"/>
        <v>0.11936845527438041</v>
      </c>
      <c r="V22" s="457"/>
      <c r="W22" s="457"/>
    </row>
    <row r="23" spans="2:23" hidden="1" outlineLevel="1">
      <c r="B23" s="458">
        <f>D24</f>
        <v>45889</v>
      </c>
      <c r="C23" s="459"/>
      <c r="D23" s="80">
        <v>45888</v>
      </c>
      <c r="E23" s="80" t="s">
        <v>118</v>
      </c>
      <c r="F23" s="184">
        <v>7909637.04</v>
      </c>
      <c r="G23" s="460">
        <f>SUM(F23:F29)</f>
        <v>50567324.339999996</v>
      </c>
      <c r="H23" s="460"/>
      <c r="I23" s="241">
        <v>255899</v>
      </c>
      <c r="J23" s="461">
        <f t="shared" ref="J23" si="12">SUM(I23:I29)</f>
        <v>1643193</v>
      </c>
      <c r="K23" s="461"/>
      <c r="L23" s="184">
        <v>5546237.4924480002</v>
      </c>
      <c r="M23" s="460">
        <f t="shared" ref="M23" si="13">SUM(L23:L29)</f>
        <v>35420864.124821998</v>
      </c>
      <c r="N23" s="460"/>
      <c r="O23" s="169">
        <f t="shared" si="1"/>
        <v>0.70120000000000005</v>
      </c>
      <c r="P23" s="457">
        <f t="shared" ref="P23" si="14">M23/G23</f>
        <v>0.70046941551944497</v>
      </c>
      <c r="Q23" s="457"/>
      <c r="R23" s="185">
        <v>1069724.3999999999</v>
      </c>
      <c r="S23" s="462">
        <f t="shared" ref="S23" si="15">SUM(R23:R29)</f>
        <v>6924132.9499999993</v>
      </c>
      <c r="T23" s="460"/>
      <c r="U23" s="169">
        <f t="shared" si="0"/>
        <v>0.13524317166391744</v>
      </c>
      <c r="V23" s="457">
        <f t="shared" ref="V23" si="16">S23/G23</f>
        <v>0.13692899595486091</v>
      </c>
      <c r="W23" s="457"/>
    </row>
    <row r="24" spans="2:23" hidden="1" outlineLevel="1">
      <c r="B24" s="459"/>
      <c r="C24" s="459"/>
      <c r="D24" s="80">
        <v>45889</v>
      </c>
      <c r="E24" s="80" t="s">
        <v>112</v>
      </c>
      <c r="F24" s="184">
        <v>7775987.7599999998</v>
      </c>
      <c r="G24" s="460"/>
      <c r="H24" s="460"/>
      <c r="I24" s="241">
        <v>251326</v>
      </c>
      <c r="J24" s="461"/>
      <c r="K24" s="461"/>
      <c r="L24" s="184">
        <v>5404311.4931999994</v>
      </c>
      <c r="M24" s="460"/>
      <c r="N24" s="460"/>
      <c r="O24" s="169">
        <f t="shared" si="1"/>
        <v>0.69499999999999995</v>
      </c>
      <c r="P24" s="457"/>
      <c r="Q24" s="457"/>
      <c r="R24" s="185">
        <v>1044733.132</v>
      </c>
      <c r="S24" s="462"/>
      <c r="T24" s="460"/>
      <c r="U24" s="169">
        <f t="shared" si="0"/>
        <v>0.13435375212061806</v>
      </c>
      <c r="V24" s="457"/>
      <c r="W24" s="457"/>
    </row>
    <row r="25" spans="2:23" hidden="1" outlineLevel="1">
      <c r="B25" s="459"/>
      <c r="C25" s="459"/>
      <c r="D25" s="80">
        <v>45890</v>
      </c>
      <c r="E25" s="80" t="s">
        <v>113</v>
      </c>
      <c r="F25" s="184">
        <v>7246465.3200000003</v>
      </c>
      <c r="G25" s="460"/>
      <c r="H25" s="460"/>
      <c r="I25" s="241">
        <v>234557</v>
      </c>
      <c r="J25" s="461"/>
      <c r="K25" s="461"/>
      <c r="L25" s="184">
        <v>5066003.905212</v>
      </c>
      <c r="M25" s="460"/>
      <c r="N25" s="460"/>
      <c r="O25" s="169">
        <f t="shared" si="1"/>
        <v>0.69909999999999994</v>
      </c>
      <c r="P25" s="457"/>
      <c r="Q25" s="457"/>
      <c r="R25" s="185">
        <v>1004617.7560000001</v>
      </c>
      <c r="S25" s="462"/>
      <c r="T25" s="460"/>
      <c r="U25" s="169">
        <f t="shared" si="0"/>
        <v>0.13863555701112498</v>
      </c>
      <c r="V25" s="457"/>
      <c r="W25" s="457"/>
    </row>
    <row r="26" spans="2:23" hidden="1" outlineLevel="1">
      <c r="B26" s="459"/>
      <c r="C26" s="459"/>
      <c r="D26" s="80">
        <v>45891</v>
      </c>
      <c r="E26" s="80" t="s">
        <v>114</v>
      </c>
      <c r="F26" s="184">
        <v>5933586.3499999996</v>
      </c>
      <c r="G26" s="460"/>
      <c r="H26" s="460"/>
      <c r="I26" s="241">
        <v>195333</v>
      </c>
      <c r="J26" s="461"/>
      <c r="K26" s="461"/>
      <c r="L26" s="184">
        <v>4169531.1281449995</v>
      </c>
      <c r="M26" s="460"/>
      <c r="N26" s="460"/>
      <c r="O26" s="169">
        <f t="shared" si="1"/>
        <v>0.70269999999999999</v>
      </c>
      <c r="P26" s="457"/>
      <c r="Q26" s="457"/>
      <c r="R26" s="185">
        <v>915576.34400000004</v>
      </c>
      <c r="S26" s="462"/>
      <c r="T26" s="460"/>
      <c r="U26" s="169">
        <f t="shared" si="0"/>
        <v>0.15430403974823761</v>
      </c>
      <c r="V26" s="457"/>
      <c r="W26" s="457"/>
    </row>
    <row r="27" spans="2:23" hidden="1" outlineLevel="1">
      <c r="B27" s="459"/>
      <c r="C27" s="459"/>
      <c r="D27" s="80">
        <v>45892</v>
      </c>
      <c r="E27" s="80" t="s">
        <v>115</v>
      </c>
      <c r="F27" s="184">
        <v>6081229.5300000003</v>
      </c>
      <c r="G27" s="460"/>
      <c r="H27" s="460"/>
      <c r="I27" s="241">
        <v>200546</v>
      </c>
      <c r="J27" s="461"/>
      <c r="K27" s="461"/>
      <c r="L27" s="184">
        <v>4329227.3024070002</v>
      </c>
      <c r="M27" s="460"/>
      <c r="N27" s="460"/>
      <c r="O27" s="169">
        <f t="shared" si="1"/>
        <v>0.71189999999999998</v>
      </c>
      <c r="P27" s="457"/>
      <c r="Q27" s="457"/>
      <c r="R27" s="185">
        <v>920449.83799999999</v>
      </c>
      <c r="S27" s="462"/>
      <c r="T27" s="460"/>
      <c r="U27" s="169">
        <f t="shared" si="0"/>
        <v>0.15135916732943971</v>
      </c>
      <c r="V27" s="457"/>
      <c r="W27" s="457"/>
    </row>
    <row r="28" spans="2:23" hidden="1" outlineLevel="1">
      <c r="B28" s="459"/>
      <c r="C28" s="459"/>
      <c r="D28" s="80">
        <v>45893</v>
      </c>
      <c r="E28" s="80" t="s">
        <v>116</v>
      </c>
      <c r="F28" s="184">
        <v>7894027.0499999998</v>
      </c>
      <c r="G28" s="460"/>
      <c r="H28" s="460"/>
      <c r="I28" s="241">
        <v>255114</v>
      </c>
      <c r="J28" s="461"/>
      <c r="K28" s="461"/>
      <c r="L28" s="184">
        <v>5555026.8350849999</v>
      </c>
      <c r="M28" s="460"/>
      <c r="N28" s="460"/>
      <c r="O28" s="169">
        <f t="shared" si="1"/>
        <v>0.70369999999999999</v>
      </c>
      <c r="P28" s="457"/>
      <c r="Q28" s="457"/>
      <c r="R28" s="185">
        <v>1049747.362</v>
      </c>
      <c r="S28" s="462"/>
      <c r="T28" s="460"/>
      <c r="U28" s="169">
        <f t="shared" si="0"/>
        <v>0.13297995501548224</v>
      </c>
      <c r="V28" s="457"/>
      <c r="W28" s="457"/>
    </row>
    <row r="29" spans="2:23" hidden="1" outlineLevel="1">
      <c r="B29" s="459"/>
      <c r="C29" s="459"/>
      <c r="D29" s="80">
        <v>45894</v>
      </c>
      <c r="E29" s="80" t="s">
        <v>117</v>
      </c>
      <c r="F29" s="184">
        <v>7726391.29</v>
      </c>
      <c r="G29" s="460"/>
      <c r="H29" s="460"/>
      <c r="I29" s="241">
        <v>250418</v>
      </c>
      <c r="J29" s="461"/>
      <c r="K29" s="461"/>
      <c r="L29" s="184">
        <v>5350525.9683250003</v>
      </c>
      <c r="M29" s="460"/>
      <c r="N29" s="460"/>
      <c r="O29" s="169">
        <f t="shared" si="1"/>
        <v>0.6925</v>
      </c>
      <c r="P29" s="457"/>
      <c r="Q29" s="457"/>
      <c r="R29" s="185">
        <v>919284.11800000002</v>
      </c>
      <c r="S29" s="462"/>
      <c r="T29" s="460"/>
      <c r="U29" s="169">
        <f t="shared" si="0"/>
        <v>0.11897975180079186</v>
      </c>
      <c r="V29" s="457"/>
      <c r="W29" s="457"/>
    </row>
    <row r="30" spans="2:23" hidden="1" outlineLevel="1">
      <c r="B30" s="458">
        <f>D38</f>
        <v>45903</v>
      </c>
      <c r="C30" s="459"/>
      <c r="D30" s="80">
        <v>45895</v>
      </c>
      <c r="E30" s="80" t="s">
        <v>118</v>
      </c>
      <c r="F30" s="184">
        <v>7423824.2000000002</v>
      </c>
      <c r="G30" s="460">
        <f t="shared" ref="G30" si="17">SUM(F30:F36)</f>
        <v>48911413.240000002</v>
      </c>
      <c r="H30" s="460"/>
      <c r="I30" s="241">
        <v>242071</v>
      </c>
      <c r="J30" s="461">
        <f t="shared" ref="J30" si="18">SUM(I30:I36)</f>
        <v>1600303</v>
      </c>
      <c r="K30" s="461"/>
      <c r="L30" s="184">
        <v>5190737.8806400001</v>
      </c>
      <c r="M30" s="460">
        <f t="shared" ref="M30" si="19">SUM(L30:L36)</f>
        <v>34039749.560413837</v>
      </c>
      <c r="N30" s="460"/>
      <c r="O30" s="169">
        <f t="shared" si="1"/>
        <v>0.69920000000000004</v>
      </c>
      <c r="P30" s="457">
        <f t="shared" ref="P30" si="20">M30/G30</f>
        <v>0.69594696422666347</v>
      </c>
      <c r="Q30" s="457"/>
      <c r="R30" s="185">
        <v>1019343.9080000001</v>
      </c>
      <c r="S30" s="462">
        <f t="shared" ref="S30" si="21">SUM(R30:R36)</f>
        <v>6708813.6340000005</v>
      </c>
      <c r="T30" s="460"/>
      <c r="U30" s="169">
        <f t="shared" si="0"/>
        <v>0.13730711834474746</v>
      </c>
      <c r="V30" s="457">
        <f>S30/G30</f>
        <v>0.13716253916199458</v>
      </c>
      <c r="W30" s="457"/>
    </row>
    <row r="31" spans="2:23" hidden="1" outlineLevel="1">
      <c r="B31" s="459"/>
      <c r="C31" s="459"/>
      <c r="D31" s="80">
        <v>45896</v>
      </c>
      <c r="E31" s="80" t="s">
        <v>112</v>
      </c>
      <c r="F31" s="184">
        <v>7268105.9000000004</v>
      </c>
      <c r="G31" s="460"/>
      <c r="H31" s="460"/>
      <c r="I31" s="241">
        <v>237593</v>
      </c>
      <c r="J31" s="461"/>
      <c r="K31" s="461"/>
      <c r="L31" s="184">
        <v>5102210.3418000005</v>
      </c>
      <c r="M31" s="460"/>
      <c r="N31" s="460"/>
      <c r="O31" s="169">
        <f t="shared" si="1"/>
        <v>0.70200000000000007</v>
      </c>
      <c r="P31" s="457"/>
      <c r="Q31" s="457"/>
      <c r="R31" s="185">
        <v>1002052.8860000001</v>
      </c>
      <c r="S31" s="462"/>
      <c r="T31" s="460"/>
      <c r="U31" s="169">
        <f t="shared" si="0"/>
        <v>0.13786987968901224</v>
      </c>
      <c r="V31" s="457"/>
      <c r="W31" s="457"/>
    </row>
    <row r="32" spans="2:23" hidden="1" outlineLevel="1">
      <c r="B32" s="459"/>
      <c r="C32" s="459"/>
      <c r="D32" s="80">
        <v>45897</v>
      </c>
      <c r="E32" s="80" t="s">
        <v>113</v>
      </c>
      <c r="F32" s="184">
        <v>6765305.7300000004</v>
      </c>
      <c r="G32" s="460"/>
      <c r="H32" s="460"/>
      <c r="I32" s="241">
        <v>223084</v>
      </c>
      <c r="J32" s="461"/>
      <c r="K32" s="461"/>
      <c r="L32" s="184">
        <v>4751274.2141790008</v>
      </c>
      <c r="M32" s="460"/>
      <c r="N32" s="460"/>
      <c r="O32" s="169">
        <f t="shared" si="1"/>
        <v>0.70230000000000004</v>
      </c>
      <c r="P32" s="457"/>
      <c r="Q32" s="457"/>
      <c r="R32" s="185">
        <v>957969.58799999999</v>
      </c>
      <c r="S32" s="462"/>
      <c r="T32" s="460"/>
      <c r="U32" s="169">
        <f t="shared" si="0"/>
        <v>0.14160033947201969</v>
      </c>
      <c r="V32" s="457"/>
      <c r="W32" s="457"/>
    </row>
    <row r="33" spans="2:23" hidden="1" outlineLevel="1">
      <c r="B33" s="459"/>
      <c r="C33" s="459"/>
      <c r="D33" s="80">
        <v>45898</v>
      </c>
      <c r="E33" s="80" t="s">
        <v>114</v>
      </c>
      <c r="F33" s="184">
        <v>5760799.9100000001</v>
      </c>
      <c r="G33" s="460"/>
      <c r="H33" s="460"/>
      <c r="I33" s="241">
        <v>190353</v>
      </c>
      <c r="J33" s="461"/>
      <c r="K33" s="461"/>
      <c r="L33" s="184">
        <v>3966310.7380349995</v>
      </c>
      <c r="M33" s="460"/>
      <c r="N33" s="460"/>
      <c r="O33" s="169">
        <f t="shared" si="1"/>
        <v>0.68849999999999989</v>
      </c>
      <c r="P33" s="457"/>
      <c r="Q33" s="457"/>
      <c r="R33" s="185">
        <v>876104.08200000005</v>
      </c>
      <c r="S33" s="462"/>
      <c r="T33" s="460"/>
      <c r="U33" s="169">
        <f t="shared" si="0"/>
        <v>0.15208028323969336</v>
      </c>
      <c r="V33" s="457"/>
      <c r="W33" s="457"/>
    </row>
    <row r="34" spans="2:23" hidden="1" outlineLevel="1">
      <c r="B34" s="459"/>
      <c r="C34" s="459"/>
      <c r="D34" s="80">
        <v>45899</v>
      </c>
      <c r="E34" s="80" t="s">
        <v>115</v>
      </c>
      <c r="F34" s="184">
        <v>6161593.7999999998</v>
      </c>
      <c r="G34" s="460"/>
      <c r="H34" s="460"/>
      <c r="I34" s="241">
        <v>202704</v>
      </c>
      <c r="J34" s="461"/>
      <c r="K34" s="461"/>
      <c r="L34" s="184">
        <v>4425872.8265399998</v>
      </c>
      <c r="M34" s="460"/>
      <c r="N34" s="460"/>
      <c r="O34" s="169">
        <f t="shared" si="1"/>
        <v>0.71829999999999994</v>
      </c>
      <c r="P34" s="457"/>
      <c r="Q34" s="457"/>
      <c r="R34" s="185">
        <v>907803.99800000002</v>
      </c>
      <c r="S34" s="462"/>
      <c r="T34" s="460"/>
      <c r="U34" s="169">
        <f t="shared" si="0"/>
        <v>0.14733265896236133</v>
      </c>
      <c r="V34" s="457"/>
      <c r="W34" s="457"/>
    </row>
    <row r="35" spans="2:23" hidden="1" outlineLevel="1">
      <c r="B35" s="459"/>
      <c r="C35" s="459"/>
      <c r="D35" s="80">
        <v>45900</v>
      </c>
      <c r="E35" s="80" t="s">
        <v>116</v>
      </c>
      <c r="F35" s="184">
        <v>7725142.3700000001</v>
      </c>
      <c r="G35" s="460"/>
      <c r="H35" s="460"/>
      <c r="I35" s="241">
        <v>251694</v>
      </c>
      <c r="J35" s="461"/>
      <c r="K35" s="461"/>
      <c r="L35" s="184">
        <v>5304082.7512419997</v>
      </c>
      <c r="M35" s="460"/>
      <c r="N35" s="460"/>
      <c r="O35" s="169">
        <f t="shared" si="1"/>
        <v>0.68659999999999999</v>
      </c>
      <c r="P35" s="457"/>
      <c r="Q35" s="457"/>
      <c r="R35" s="185">
        <v>1013087.672</v>
      </c>
      <c r="S35" s="462"/>
      <c r="T35" s="460"/>
      <c r="U35" s="169">
        <f t="shared" si="0"/>
        <v>0.13114161830003918</v>
      </c>
      <c r="V35" s="457"/>
      <c r="W35" s="457"/>
    </row>
    <row r="36" spans="2:23" hidden="1" outlineLevel="1" collapsed="1">
      <c r="B36" s="459"/>
      <c r="D36" s="80">
        <v>45901</v>
      </c>
      <c r="E36" s="80" t="s">
        <v>117</v>
      </c>
      <c r="F36" s="184">
        <v>7806641.3300000001</v>
      </c>
      <c r="G36" s="460"/>
      <c r="H36" s="460">
        <f>SUM(F36:F65)</f>
        <v>213751473.06</v>
      </c>
      <c r="I36" s="241">
        <v>252804</v>
      </c>
      <c r="J36" s="461"/>
      <c r="K36" s="461">
        <f>SUM(I36:I65)</f>
        <v>7022371</v>
      </c>
      <c r="L36" s="184">
        <v>5299260.8079778356</v>
      </c>
      <c r="M36" s="460"/>
      <c r="N36" s="460">
        <f>SUM(L36:L65)</f>
        <v>142400144.41054228</v>
      </c>
      <c r="O36" s="169">
        <f>L36/F36</f>
        <v>0.6788144329896908</v>
      </c>
      <c r="P36" s="457"/>
      <c r="Q36" s="457">
        <f>N36/H36</f>
        <v>0.66619491492613281</v>
      </c>
      <c r="R36" s="185">
        <v>932451.5</v>
      </c>
      <c r="S36" s="462"/>
      <c r="T36" s="460">
        <f>SUM(R36:R65)</f>
        <v>29802750.758000005</v>
      </c>
      <c r="U36" s="169">
        <f t="shared" si="0"/>
        <v>0.11944336374423903</v>
      </c>
      <c r="V36" s="457"/>
      <c r="W36" s="457">
        <f>T36/H36</f>
        <v>0.13942711285846615</v>
      </c>
    </row>
    <row r="37" spans="2:23" hidden="1" outlineLevel="1">
      <c r="B37" s="458">
        <f>B30+7</f>
        <v>45910</v>
      </c>
      <c r="D37" s="80">
        <v>45902</v>
      </c>
      <c r="E37" s="80" t="s">
        <v>118</v>
      </c>
      <c r="F37" s="184">
        <v>8169292.4199999999</v>
      </c>
      <c r="G37" s="460">
        <f>SUM(F37:F43)</f>
        <v>50724262.469999999</v>
      </c>
      <c r="H37" s="460"/>
      <c r="I37" s="241">
        <v>267176</v>
      </c>
      <c r="J37" s="461">
        <f t="shared" ref="J37" si="22">SUM(I37:I43)</f>
        <v>1673814</v>
      </c>
      <c r="K37" s="461"/>
      <c r="L37" s="184">
        <v>5332358.2430134024</v>
      </c>
      <c r="M37" s="460">
        <f t="shared" ref="M37" si="23">SUM(L37:L43)</f>
        <v>33879378.711222164</v>
      </c>
      <c r="N37" s="460"/>
      <c r="O37" s="169">
        <f>L37/F37</f>
        <v>0.6527319587628867</v>
      </c>
      <c r="P37" s="457">
        <f t="shared" ref="P37" si="24">M37/G37</f>
        <v>0.66791269229906591</v>
      </c>
      <c r="Q37" s="457"/>
      <c r="R37" s="185">
        <v>1087307.4080000001</v>
      </c>
      <c r="S37" s="462">
        <f t="shared" ref="S37" si="25">SUM(R37:R43)</f>
        <v>7050306.8660000004</v>
      </c>
      <c r="T37" s="460"/>
      <c r="U37" s="169">
        <f t="shared" si="0"/>
        <v>0.13309688919178145</v>
      </c>
      <c r="V37" s="457">
        <f>S37/G37</f>
        <v>0.13899279206217705</v>
      </c>
      <c r="W37" s="457"/>
    </row>
    <row r="38" spans="2:23" hidden="1" outlineLevel="1">
      <c r="B38" s="459"/>
      <c r="D38" s="80">
        <v>45903</v>
      </c>
      <c r="E38" s="80" t="s">
        <v>112</v>
      </c>
      <c r="F38" s="184">
        <v>7774607.1799999997</v>
      </c>
      <c r="G38" s="460"/>
      <c r="H38" s="460"/>
      <c r="I38" s="241">
        <v>255665</v>
      </c>
      <c r="J38" s="461"/>
      <c r="K38" s="461"/>
      <c r="L38" s="184">
        <v>5250264.364184536</v>
      </c>
      <c r="M38" s="460"/>
      <c r="N38" s="460"/>
      <c r="O38" s="169">
        <f t="shared" si="1"/>
        <v>0.67530927835051546</v>
      </c>
      <c r="P38" s="457"/>
      <c r="Q38" s="457"/>
      <c r="R38" s="185">
        <v>1043986.568</v>
      </c>
      <c r="S38" s="462"/>
      <c r="T38" s="460"/>
      <c r="U38" s="169">
        <f t="shared" si="0"/>
        <v>0.13428158411471022</v>
      </c>
      <c r="V38" s="457"/>
      <c r="W38" s="457"/>
    </row>
    <row r="39" spans="2:23" hidden="1" outlineLevel="1">
      <c r="B39" s="459"/>
      <c r="D39" s="80">
        <v>45904</v>
      </c>
      <c r="E39" s="80" t="s">
        <v>113</v>
      </c>
      <c r="F39" s="184">
        <v>6925705.3300000001</v>
      </c>
      <c r="G39" s="460"/>
      <c r="H39" s="460"/>
      <c r="I39" s="241">
        <v>230570</v>
      </c>
      <c r="J39" s="461"/>
      <c r="K39" s="461"/>
      <c r="L39" s="184">
        <v>4667711.1953479387</v>
      </c>
      <c r="M39" s="460"/>
      <c r="N39" s="460"/>
      <c r="O39" s="169">
        <f t="shared" ref="O39:O42" si="26">L39/F39</f>
        <v>0.6739690721649485</v>
      </c>
      <c r="P39" s="457"/>
      <c r="Q39" s="457"/>
      <c r="R39" s="185">
        <v>1014007.1360000001</v>
      </c>
      <c r="S39" s="462"/>
      <c r="T39" s="460"/>
      <c r="U39" s="169">
        <f t="shared" si="0"/>
        <v>0.14641211077919195</v>
      </c>
      <c r="V39" s="457"/>
      <c r="W39" s="457"/>
    </row>
    <row r="40" spans="2:23" hidden="1" outlineLevel="1">
      <c r="B40" s="459"/>
      <c r="D40" s="80">
        <v>45905</v>
      </c>
      <c r="E40" s="80" t="s">
        <v>114</v>
      </c>
      <c r="F40" s="184">
        <v>5813361.7999999998</v>
      </c>
      <c r="G40" s="460"/>
      <c r="H40" s="460"/>
      <c r="I40" s="241">
        <v>194911</v>
      </c>
      <c r="J40" s="461"/>
      <c r="K40" s="461"/>
      <c r="L40" s="184">
        <v>3942598.0001340201</v>
      </c>
      <c r="M40" s="460"/>
      <c r="N40" s="460"/>
      <c r="O40" s="169">
        <f t="shared" si="26"/>
        <v>0.67819587628865974</v>
      </c>
      <c r="P40" s="457"/>
      <c r="Q40" s="457"/>
      <c r="R40" s="185">
        <v>910686.10400000005</v>
      </c>
      <c r="S40" s="462"/>
      <c r="T40" s="460"/>
      <c r="U40" s="169">
        <f t="shared" si="0"/>
        <v>0.15665395262342008</v>
      </c>
      <c r="V40" s="457"/>
      <c r="W40" s="457"/>
    </row>
    <row r="41" spans="2:23" hidden="1" outlineLevel="1">
      <c r="B41" s="459"/>
      <c r="D41" s="80">
        <v>45906</v>
      </c>
      <c r="E41" s="80" t="s">
        <v>115</v>
      </c>
      <c r="F41" s="184">
        <v>6064269.0899999999</v>
      </c>
      <c r="G41" s="460"/>
      <c r="H41" s="460"/>
      <c r="I41" s="241">
        <v>202561</v>
      </c>
      <c r="J41" s="461"/>
      <c r="K41" s="461"/>
      <c r="L41" s="184">
        <v>4096507.547652062</v>
      </c>
      <c r="M41" s="460"/>
      <c r="N41" s="460"/>
      <c r="O41" s="169">
        <f t="shared" si="26"/>
        <v>0.67551546391752582</v>
      </c>
      <c r="P41" s="457"/>
      <c r="Q41" s="457"/>
      <c r="R41" s="185">
        <v>899985.38199999998</v>
      </c>
      <c r="S41" s="462"/>
      <c r="T41" s="460"/>
      <c r="U41" s="169">
        <f t="shared" si="0"/>
        <v>0.14840789032334975</v>
      </c>
      <c r="V41" s="457"/>
      <c r="W41" s="457"/>
    </row>
    <row r="42" spans="2:23" hidden="1" outlineLevel="1">
      <c r="B42" s="459"/>
      <c r="D42" s="80">
        <v>45907</v>
      </c>
      <c r="E42" s="80" t="s">
        <v>116</v>
      </c>
      <c r="F42" s="184">
        <v>8031264.3600000003</v>
      </c>
      <c r="G42" s="460"/>
      <c r="H42" s="460"/>
      <c r="I42" s="241">
        <v>262932</v>
      </c>
      <c r="J42" s="461"/>
      <c r="K42" s="461"/>
      <c r="L42" s="184">
        <v>5305188.2872886611</v>
      </c>
      <c r="M42" s="460"/>
      <c r="N42" s="460"/>
      <c r="O42" s="169">
        <f t="shared" si="26"/>
        <v>0.66056701030927845</v>
      </c>
      <c r="P42" s="457"/>
      <c r="Q42" s="457"/>
      <c r="R42" s="185">
        <v>1043807.844</v>
      </c>
      <c r="S42" s="462"/>
      <c r="T42" s="460"/>
      <c r="U42" s="169">
        <f t="shared" si="0"/>
        <v>0.129968059475009</v>
      </c>
      <c r="V42" s="457"/>
      <c r="W42" s="457"/>
    </row>
    <row r="43" spans="2:23" hidden="1" outlineLevel="1">
      <c r="B43" s="459"/>
      <c r="D43" s="80">
        <v>45908</v>
      </c>
      <c r="E43" s="80" t="s">
        <v>117</v>
      </c>
      <c r="F43" s="184">
        <v>7945762.29</v>
      </c>
      <c r="G43" s="460"/>
      <c r="H43" s="460"/>
      <c r="I43" s="241">
        <v>259999</v>
      </c>
      <c r="J43" s="461"/>
      <c r="K43" s="461"/>
      <c r="L43" s="184">
        <v>5284751.0736015467</v>
      </c>
      <c r="M43" s="460"/>
      <c r="N43" s="460"/>
      <c r="O43" s="169">
        <f>L43/F43</f>
        <v>0.66510309278350521</v>
      </c>
      <c r="P43" s="457"/>
      <c r="Q43" s="457"/>
      <c r="R43" s="185">
        <v>1050526.4240000001</v>
      </c>
      <c r="S43" s="462"/>
      <c r="T43" s="460"/>
      <c r="U43" s="169">
        <f t="shared" si="0"/>
        <v>0.13221216362363644</v>
      </c>
      <c r="V43" s="457"/>
      <c r="W43" s="457"/>
    </row>
    <row r="44" spans="2:23" hidden="1" outlineLevel="1">
      <c r="B44" s="458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60">
        <f>SUM(F44:F50)</f>
        <v>50242376.230000004</v>
      </c>
      <c r="H44" s="460"/>
      <c r="I44" s="241">
        <v>258026</v>
      </c>
      <c r="J44" s="461">
        <f t="shared" ref="J44:J65" si="28">SUM(I44:I50)</f>
        <v>1658017</v>
      </c>
      <c r="K44" s="461"/>
      <c r="L44" s="184">
        <v>5218988.1872402057</v>
      </c>
      <c r="M44" s="460">
        <f t="shared" ref="M44:M65" si="29">SUM(L44:L50)</f>
        <v>33439915.083561342</v>
      </c>
      <c r="N44" s="460"/>
      <c r="O44" s="169">
        <f t="shared" ref="O44:O71" si="30">L44/F44</f>
        <v>0.66458762886597933</v>
      </c>
      <c r="P44" s="457">
        <f t="shared" ref="P44:P65" si="31">M44/G44</f>
        <v>0.66557192538983023</v>
      </c>
      <c r="Q44" s="457"/>
      <c r="R44" s="185">
        <v>1042922.706</v>
      </c>
      <c r="S44" s="462">
        <f t="shared" ref="S44:S65" si="32">SUM(R44:R50)</f>
        <v>6824366.2379999999</v>
      </c>
      <c r="T44" s="460"/>
      <c r="U44" s="169">
        <f t="shared" si="0"/>
        <v>0.13280611172211687</v>
      </c>
      <c r="V44" s="457">
        <f>S44/G44</f>
        <v>0.13582889087011638</v>
      </c>
      <c r="W44" s="457"/>
    </row>
    <row r="45" spans="2:23" hidden="1" outlineLevel="1">
      <c r="B45" s="459"/>
      <c r="D45" s="80">
        <f t="shared" ref="D45:D108" si="33">D44+1</f>
        <v>45910</v>
      </c>
      <c r="E45" s="80" t="s">
        <v>112</v>
      </c>
      <c r="F45" s="184">
        <v>7585453.29</v>
      </c>
      <c r="G45" s="460"/>
      <c r="H45" s="460"/>
      <c r="I45" s="241">
        <v>250306</v>
      </c>
      <c r="J45" s="461"/>
      <c r="K45" s="461"/>
      <c r="L45" s="184">
        <v>5095938.8004417531</v>
      </c>
      <c r="M45" s="460"/>
      <c r="N45" s="460"/>
      <c r="O45" s="169">
        <f t="shared" si="30"/>
        <v>0.67180412371134024</v>
      </c>
      <c r="P45" s="457"/>
      <c r="Q45" s="457"/>
      <c r="R45" s="185">
        <v>1005024.8419999999</v>
      </c>
      <c r="S45" s="462"/>
      <c r="T45" s="460"/>
      <c r="U45" s="169">
        <f t="shared" si="0"/>
        <v>0.13249370915314146</v>
      </c>
      <c r="V45" s="457"/>
      <c r="W45" s="457"/>
    </row>
    <row r="46" spans="2:23" hidden="1" outlineLevel="1">
      <c r="B46" s="459"/>
      <c r="D46" s="80">
        <f t="shared" si="33"/>
        <v>45911</v>
      </c>
      <c r="E46" s="80" t="s">
        <v>113</v>
      </c>
      <c r="F46" s="184">
        <v>6980689.6500000004</v>
      </c>
      <c r="G46" s="460"/>
      <c r="H46" s="460"/>
      <c r="I46" s="241">
        <v>231245</v>
      </c>
      <c r="J46" s="461"/>
      <c r="K46" s="461"/>
      <c r="L46" s="184">
        <v>4601857.7285489691</v>
      </c>
      <c r="M46" s="460"/>
      <c r="N46" s="460"/>
      <c r="O46" s="169">
        <f t="shared" si="30"/>
        <v>0.65922680412371126</v>
      </c>
      <c r="P46" s="457"/>
      <c r="Q46" s="457"/>
      <c r="R46" s="185">
        <v>961377.96200000006</v>
      </c>
      <c r="S46" s="462"/>
      <c r="T46" s="460"/>
      <c r="U46" s="169">
        <f t="shared" si="0"/>
        <v>0.13771962516626132</v>
      </c>
      <c r="V46" s="457"/>
      <c r="W46" s="457"/>
    </row>
    <row r="47" spans="2:23" hidden="1" outlineLevel="1">
      <c r="B47" s="459"/>
      <c r="D47" s="80">
        <f t="shared" si="33"/>
        <v>45912</v>
      </c>
      <c r="E47" s="80" t="s">
        <v>114</v>
      </c>
      <c r="F47" s="184">
        <v>5798799.4400000004</v>
      </c>
      <c r="G47" s="460"/>
      <c r="H47" s="460"/>
      <c r="I47" s="241">
        <v>191700</v>
      </c>
      <c r="J47" s="461"/>
      <c r="K47" s="461"/>
      <c r="L47" s="184">
        <v>3871146.9869814436</v>
      </c>
      <c r="M47" s="460"/>
      <c r="N47" s="460"/>
      <c r="O47" s="169">
        <f t="shared" si="30"/>
        <v>0.66757731958762889</v>
      </c>
      <c r="P47" s="457"/>
      <c r="Q47" s="457"/>
      <c r="R47" s="185">
        <v>893839.5</v>
      </c>
      <c r="S47" s="462"/>
      <c r="T47" s="460"/>
      <c r="U47" s="169">
        <f t="shared" si="0"/>
        <v>0.15414216498579228</v>
      </c>
      <c r="V47" s="457"/>
      <c r="W47" s="457"/>
    </row>
    <row r="48" spans="2:23" hidden="1" outlineLevel="1">
      <c r="B48" s="459"/>
      <c r="D48" s="80">
        <f t="shared" si="33"/>
        <v>45913</v>
      </c>
      <c r="E48" s="80" t="s">
        <v>115</v>
      </c>
      <c r="F48" s="184">
        <v>6087959.3799999999</v>
      </c>
      <c r="G48" s="460"/>
      <c r="H48" s="460"/>
      <c r="I48" s="241">
        <v>201547</v>
      </c>
      <c r="J48" s="461"/>
      <c r="K48" s="461"/>
      <c r="L48" s="184">
        <v>4069204.6020855666</v>
      </c>
      <c r="M48" s="460"/>
      <c r="N48" s="460"/>
      <c r="O48" s="169">
        <f t="shared" si="30"/>
        <v>0.66840206185567008</v>
      </c>
      <c r="P48" s="457"/>
      <c r="Q48" s="457"/>
      <c r="R48" s="185">
        <v>911296.30799999996</v>
      </c>
      <c r="S48" s="462"/>
      <c r="T48" s="460"/>
      <c r="U48" s="169">
        <f t="shared" si="0"/>
        <v>0.14968830294659424</v>
      </c>
      <c r="V48" s="457"/>
      <c r="W48" s="457"/>
    </row>
    <row r="49" spans="2:23" hidden="1" outlineLevel="1">
      <c r="B49" s="459"/>
      <c r="D49" s="80">
        <f t="shared" si="33"/>
        <v>45914</v>
      </c>
      <c r="E49" s="80" t="s">
        <v>116</v>
      </c>
      <c r="F49" s="184">
        <v>8034432.2199999997</v>
      </c>
      <c r="G49" s="460"/>
      <c r="H49" s="460"/>
      <c r="I49" s="241">
        <v>263020</v>
      </c>
      <c r="J49" s="461"/>
      <c r="K49" s="461"/>
      <c r="L49" s="184">
        <v>5273320.8998587625</v>
      </c>
      <c r="M49" s="460"/>
      <c r="N49" s="460"/>
      <c r="O49" s="169">
        <f t="shared" si="30"/>
        <v>0.65634020618556699</v>
      </c>
      <c r="P49" s="457"/>
      <c r="Q49" s="457"/>
      <c r="R49" s="185">
        <v>1060561.392</v>
      </c>
      <c r="S49" s="462"/>
      <c r="T49" s="460"/>
      <c r="U49" s="169">
        <f t="shared" si="0"/>
        <v>0.1320020336172554</v>
      </c>
      <c r="V49" s="457"/>
      <c r="W49" s="457"/>
    </row>
    <row r="50" spans="2:23" hidden="1" outlineLevel="1">
      <c r="B50" s="459"/>
      <c r="D50" s="80">
        <f t="shared" si="33"/>
        <v>45915</v>
      </c>
      <c r="E50" s="80" t="s">
        <v>117</v>
      </c>
      <c r="F50" s="184">
        <v>7902070.0300000003</v>
      </c>
      <c r="G50" s="460"/>
      <c r="H50" s="460"/>
      <c r="I50" s="241">
        <v>262173</v>
      </c>
      <c r="J50" s="461"/>
      <c r="K50" s="461"/>
      <c r="L50" s="184">
        <v>5309457.8784046397</v>
      </c>
      <c r="M50" s="460"/>
      <c r="N50" s="460"/>
      <c r="O50" s="169">
        <f>L50/F50</f>
        <v>0.67190721649484542</v>
      </c>
      <c r="P50" s="457"/>
      <c r="Q50" s="457"/>
      <c r="R50" s="185">
        <v>949343.52800000005</v>
      </c>
      <c r="S50" s="462"/>
      <c r="T50" s="460"/>
      <c r="U50" s="169">
        <f t="shared" si="0"/>
        <v>0.12013858702793602</v>
      </c>
      <c r="V50" s="457"/>
      <c r="W50" s="457"/>
    </row>
    <row r="51" spans="2:23" hidden="1" outlineLevel="1">
      <c r="B51" s="458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60">
        <f>SUM(F51:F57)</f>
        <v>51456412.949999996</v>
      </c>
      <c r="H51" s="460"/>
      <c r="I51" s="241">
        <v>281350</v>
      </c>
      <c r="J51" s="461">
        <f t="shared" si="28"/>
        <v>1699029</v>
      </c>
      <c r="K51" s="461"/>
      <c r="L51" s="184">
        <v>5676696.7917061904</v>
      </c>
      <c r="M51" s="460">
        <f t="shared" si="29"/>
        <v>34077740.73125001</v>
      </c>
      <c r="N51" s="460"/>
      <c r="O51" s="169">
        <f t="shared" si="30"/>
        <v>0.65675257731958825</v>
      </c>
      <c r="P51" s="457">
        <f t="shared" si="31"/>
        <v>0.66226421115601708</v>
      </c>
      <c r="Q51" s="457"/>
      <c r="R51" s="185">
        <v>1127633.23</v>
      </c>
      <c r="S51" s="462">
        <f t="shared" si="32"/>
        <v>7128295.4699999988</v>
      </c>
      <c r="T51" s="460"/>
      <c r="U51" s="169">
        <f t="shared" si="0"/>
        <v>0.13045897240023702</v>
      </c>
      <c r="V51" s="457">
        <f t="shared" ref="V51" si="35">S51/G51</f>
        <v>0.13853074983921901</v>
      </c>
      <c r="W51" s="457"/>
    </row>
    <row r="52" spans="2:23" hidden="1" outlineLevel="1">
      <c r="B52" s="459"/>
      <c r="D52" s="80">
        <f t="shared" si="33"/>
        <v>45917</v>
      </c>
      <c r="E52" s="80" t="s">
        <v>112</v>
      </c>
      <c r="F52" s="184">
        <v>8026958.5199999996</v>
      </c>
      <c r="G52" s="460"/>
      <c r="H52" s="460"/>
      <c r="I52" s="241">
        <v>265157</v>
      </c>
      <c r="J52" s="461"/>
      <c r="K52" s="461"/>
      <c r="L52" s="184">
        <v>5388406.2271113405</v>
      </c>
      <c r="M52" s="460"/>
      <c r="N52" s="460"/>
      <c r="O52" s="169">
        <f t="shared" si="30"/>
        <v>0.67128865979381447</v>
      </c>
      <c r="P52" s="457"/>
      <c r="Q52" s="457"/>
      <c r="R52" s="185">
        <v>1061955.6459999999</v>
      </c>
      <c r="S52" s="462"/>
      <c r="T52" s="460"/>
      <c r="U52" s="169">
        <f t="shared" si="0"/>
        <v>0.1322986338292427</v>
      </c>
      <c r="V52" s="457"/>
      <c r="W52" s="457"/>
    </row>
    <row r="53" spans="2:23" hidden="1" outlineLevel="1">
      <c r="B53" s="459"/>
      <c r="D53" s="80">
        <f t="shared" si="33"/>
        <v>45918</v>
      </c>
      <c r="E53" s="80" t="s">
        <v>113</v>
      </c>
      <c r="F53" s="184">
        <v>7356980.9800000004</v>
      </c>
      <c r="G53" s="460"/>
      <c r="H53" s="460"/>
      <c r="I53" s="241">
        <v>243355</v>
      </c>
      <c r="J53" s="461"/>
      <c r="K53" s="461"/>
      <c r="L53" s="184">
        <v>4881774.028636083</v>
      </c>
      <c r="M53" s="460"/>
      <c r="N53" s="460"/>
      <c r="O53" s="169">
        <f t="shared" si="30"/>
        <v>0.6635567010309279</v>
      </c>
      <c r="P53" s="457"/>
      <c r="Q53" s="457"/>
      <c r="R53" s="185">
        <v>1010189.692</v>
      </c>
      <c r="S53" s="462"/>
      <c r="T53" s="460"/>
      <c r="U53" s="169">
        <f t="shared" si="0"/>
        <v>0.13731035797784541</v>
      </c>
      <c r="V53" s="457"/>
      <c r="W53" s="457"/>
    </row>
    <row r="54" spans="2:23" hidden="1" outlineLevel="1">
      <c r="B54" s="459"/>
      <c r="D54" s="80">
        <f t="shared" si="33"/>
        <v>45919</v>
      </c>
      <c r="E54" s="80" t="s">
        <v>114</v>
      </c>
      <c r="F54" s="184">
        <v>5796047.9199999999</v>
      </c>
      <c r="G54" s="460"/>
      <c r="H54" s="460"/>
      <c r="I54" s="241">
        <v>194339</v>
      </c>
      <c r="J54" s="461"/>
      <c r="K54" s="461"/>
      <c r="L54" s="184">
        <v>3832860.7611175259</v>
      </c>
      <c r="M54" s="460"/>
      <c r="N54" s="460"/>
      <c r="O54" s="169">
        <f t="shared" si="30"/>
        <v>0.66128865979381446</v>
      </c>
      <c r="P54" s="457"/>
      <c r="Q54" s="457"/>
      <c r="R54" s="185">
        <v>896953.61399999994</v>
      </c>
      <c r="S54" s="462"/>
      <c r="T54" s="460"/>
      <c r="U54" s="169">
        <f t="shared" si="0"/>
        <v>0.15475262219709182</v>
      </c>
      <c r="V54" s="457"/>
      <c r="W54" s="457"/>
    </row>
    <row r="55" spans="2:23" hidden="1" outlineLevel="1">
      <c r="B55" s="459"/>
      <c r="D55" s="80">
        <f t="shared" si="33"/>
        <v>45920</v>
      </c>
      <c r="E55" s="80" t="s">
        <v>115</v>
      </c>
      <c r="F55" s="184">
        <v>5974025.2999999998</v>
      </c>
      <c r="G55" s="460"/>
      <c r="H55" s="460"/>
      <c r="I55" s="241">
        <v>199506</v>
      </c>
      <c r="J55" s="461"/>
      <c r="K55" s="461"/>
      <c r="L55" s="184">
        <v>3973342.7033969075</v>
      </c>
      <c r="M55" s="460"/>
      <c r="N55" s="460"/>
      <c r="O55" s="169">
        <f t="shared" si="30"/>
        <v>0.66510309278350521</v>
      </c>
      <c r="P55" s="457"/>
      <c r="Q55" s="457"/>
      <c r="R55" s="185">
        <v>896330.48600000003</v>
      </c>
      <c r="S55" s="462"/>
      <c r="T55" s="460"/>
      <c r="U55" s="169">
        <f t="shared" si="0"/>
        <v>0.15003794610645524</v>
      </c>
      <c r="V55" s="457"/>
      <c r="W55" s="457"/>
    </row>
    <row r="56" spans="2:23" hidden="1" outlineLevel="1">
      <c r="B56" s="459"/>
      <c r="D56" s="80">
        <f t="shared" si="33"/>
        <v>45921</v>
      </c>
      <c r="E56" s="80" t="s">
        <v>116</v>
      </c>
      <c r="F56" s="184">
        <v>7966442.1900000004</v>
      </c>
      <c r="G56" s="460"/>
      <c r="H56" s="460"/>
      <c r="I56" s="241">
        <v>262326</v>
      </c>
      <c r="J56" s="461"/>
      <c r="K56" s="461"/>
      <c r="L56" s="184">
        <v>5308360.7314499998</v>
      </c>
      <c r="M56" s="460"/>
      <c r="N56" s="460"/>
      <c r="O56" s="169">
        <f t="shared" si="30"/>
        <v>0.666340206185567</v>
      </c>
      <c r="P56" s="457"/>
      <c r="Q56" s="457"/>
      <c r="R56" s="185">
        <v>1067621.622</v>
      </c>
      <c r="S56" s="462"/>
      <c r="T56" s="460"/>
      <c r="U56" s="169">
        <f t="shared" si="0"/>
        <v>0.134014858394397</v>
      </c>
      <c r="V56" s="457"/>
      <c r="W56" s="457"/>
    </row>
    <row r="57" spans="2:23" hidden="1" outlineLevel="1">
      <c r="B57" s="459"/>
      <c r="D57" s="80">
        <f t="shared" si="33"/>
        <v>45922</v>
      </c>
      <c r="E57" s="80" t="s">
        <v>117</v>
      </c>
      <c r="F57" s="184">
        <v>7692372.9400000004</v>
      </c>
      <c r="G57" s="460"/>
      <c r="H57" s="460"/>
      <c r="I57" s="241">
        <v>252996</v>
      </c>
      <c r="J57" s="461"/>
      <c r="K57" s="461"/>
      <c r="L57" s="184">
        <v>5016299.4878319586</v>
      </c>
      <c r="M57" s="460"/>
      <c r="N57" s="460"/>
      <c r="O57" s="169">
        <f t="shared" si="30"/>
        <v>0.65211340206185564</v>
      </c>
      <c r="P57" s="457"/>
      <c r="Q57" s="457"/>
      <c r="R57" s="185">
        <v>1067611.18</v>
      </c>
      <c r="S57" s="462"/>
      <c r="T57" s="460"/>
      <c r="U57" s="169">
        <f t="shared" si="0"/>
        <v>0.13878827617008385</v>
      </c>
      <c r="V57" s="457"/>
      <c r="W57" s="457"/>
    </row>
    <row r="58" spans="2:23" hidden="1" outlineLevel="1">
      <c r="B58" s="458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60">
        <f t="shared" ref="G58:G65" si="37">SUM(F58:F64)</f>
        <v>45017389.120000005</v>
      </c>
      <c r="H58" s="460"/>
      <c r="I58" s="241">
        <v>244725</v>
      </c>
      <c r="J58" s="461">
        <f t="shared" si="28"/>
        <v>1470690</v>
      </c>
      <c r="K58" s="461"/>
      <c r="L58" s="184">
        <v>4928798.4811731959</v>
      </c>
      <c r="M58" s="460">
        <f t="shared" si="29"/>
        <v>29958124.73051443</v>
      </c>
      <c r="N58" s="460"/>
      <c r="O58" s="169">
        <f t="shared" si="30"/>
        <v>0.66077319587628869</v>
      </c>
      <c r="P58" s="457">
        <f t="shared" si="31"/>
        <v>0.66547894749419945</v>
      </c>
      <c r="Q58" s="457"/>
      <c r="R58" s="185">
        <v>1051124.334</v>
      </c>
      <c r="S58" s="462">
        <f t="shared" si="32"/>
        <v>6683738.7560000001</v>
      </c>
      <c r="T58" s="460"/>
      <c r="U58" s="169">
        <f t="shared" si="0"/>
        <v>0.14091766747890885</v>
      </c>
      <c r="V58" s="457">
        <f>S58/G58</f>
        <v>0.14847015534782751</v>
      </c>
      <c r="W58" s="457"/>
    </row>
    <row r="59" spans="2:23" hidden="1" outlineLevel="1">
      <c r="B59" s="459"/>
      <c r="D59" s="80">
        <f t="shared" si="33"/>
        <v>45924</v>
      </c>
      <c r="E59" s="80" t="s">
        <v>112</v>
      </c>
      <c r="F59" s="184">
        <v>7098839.0300000003</v>
      </c>
      <c r="G59" s="460"/>
      <c r="H59" s="460"/>
      <c r="I59" s="241">
        <v>234032</v>
      </c>
      <c r="J59" s="461"/>
      <c r="K59" s="461"/>
      <c r="L59" s="184">
        <v>4760979.1040891744</v>
      </c>
      <c r="M59" s="460"/>
      <c r="N59" s="460"/>
      <c r="O59" s="169">
        <f t="shared" si="30"/>
        <v>0.67067010309278341</v>
      </c>
      <c r="P59" s="457"/>
      <c r="Q59" s="457"/>
      <c r="R59" s="185">
        <v>984610.35400000005</v>
      </c>
      <c r="S59" s="462"/>
      <c r="T59" s="460"/>
      <c r="U59" s="169">
        <f t="shared" si="0"/>
        <v>0.13870019447391244</v>
      </c>
      <c r="V59" s="457"/>
      <c r="W59" s="457"/>
    </row>
    <row r="60" spans="2:23" hidden="1" outlineLevel="1">
      <c r="B60" s="459"/>
      <c r="D60" s="80">
        <f t="shared" si="33"/>
        <v>45925</v>
      </c>
      <c r="E60" s="80" t="s">
        <v>113</v>
      </c>
      <c r="F60" s="184">
        <v>6557727.0999999996</v>
      </c>
      <c r="G60" s="460"/>
      <c r="H60" s="460"/>
      <c r="I60" s="241">
        <v>214931</v>
      </c>
      <c r="J60" s="461"/>
      <c r="K60" s="461"/>
      <c r="L60" s="184">
        <v>4352775.8694175258</v>
      </c>
      <c r="M60" s="460"/>
      <c r="N60" s="460"/>
      <c r="O60" s="169">
        <f t="shared" si="30"/>
        <v>0.66376288659793814</v>
      </c>
      <c r="P60" s="457"/>
      <c r="Q60" s="457"/>
      <c r="R60" s="185">
        <v>963224.58799999999</v>
      </c>
      <c r="S60" s="462"/>
      <c r="T60" s="460"/>
      <c r="U60" s="169">
        <f t="shared" si="0"/>
        <v>0.14688390860302802</v>
      </c>
      <c r="V60" s="457"/>
      <c r="W60" s="457"/>
    </row>
    <row r="61" spans="2:23" hidden="1" outlineLevel="1">
      <c r="B61" s="459"/>
      <c r="D61" s="80">
        <f t="shared" si="33"/>
        <v>45926</v>
      </c>
      <c r="E61" s="80" t="s">
        <v>114</v>
      </c>
      <c r="F61" s="184">
        <v>5226513.2699999996</v>
      </c>
      <c r="G61" s="460"/>
      <c r="H61" s="460"/>
      <c r="I61" s="241">
        <v>169827</v>
      </c>
      <c r="J61" s="461"/>
      <c r="K61" s="461"/>
      <c r="L61" s="184">
        <v>3481019.4825603091</v>
      </c>
      <c r="M61" s="460"/>
      <c r="N61" s="460"/>
      <c r="O61" s="169">
        <f t="shared" si="30"/>
        <v>0.66603092783505158</v>
      </c>
      <c r="P61" s="457"/>
      <c r="Q61" s="457"/>
      <c r="R61" s="185">
        <v>851620.01399999997</v>
      </c>
      <c r="S61" s="462"/>
      <c r="T61" s="460"/>
      <c r="U61" s="169">
        <f t="shared" si="0"/>
        <v>0.16294228484758061</v>
      </c>
      <c r="V61" s="457"/>
      <c r="W61" s="457"/>
    </row>
    <row r="62" spans="2:23" hidden="1" outlineLevel="1">
      <c r="B62" s="459"/>
      <c r="D62" s="80">
        <f t="shared" si="33"/>
        <v>45927</v>
      </c>
      <c r="E62" s="80" t="s">
        <v>115</v>
      </c>
      <c r="F62" s="184">
        <v>5183430.2300000004</v>
      </c>
      <c r="G62" s="460"/>
      <c r="H62" s="460"/>
      <c r="I62" s="241">
        <v>167413</v>
      </c>
      <c r="J62" s="461"/>
      <c r="K62" s="461"/>
      <c r="L62" s="184">
        <v>3422934.2616768042</v>
      </c>
      <c r="M62" s="460"/>
      <c r="N62" s="460"/>
      <c r="O62" s="169">
        <f t="shared" si="30"/>
        <v>0.66036082474226798</v>
      </c>
      <c r="P62" s="457"/>
      <c r="Q62" s="457"/>
      <c r="R62" s="185">
        <v>847921.01</v>
      </c>
      <c r="S62" s="462"/>
      <c r="T62" s="460"/>
      <c r="U62" s="169">
        <f t="shared" si="0"/>
        <v>0.16358298894282597</v>
      </c>
      <c r="V62" s="457"/>
      <c r="W62" s="457"/>
    </row>
    <row r="63" spans="2:23" hidden="1" outlineLevel="1">
      <c r="B63" s="459"/>
      <c r="D63" s="80">
        <f t="shared" si="33"/>
        <v>45928</v>
      </c>
      <c r="E63" s="80" t="s">
        <v>116</v>
      </c>
      <c r="F63" s="184">
        <v>5811925.3600000003</v>
      </c>
      <c r="G63" s="460"/>
      <c r="H63" s="460"/>
      <c r="I63" s="241">
        <v>187314</v>
      </c>
      <c r="J63" s="461"/>
      <c r="K63" s="461"/>
      <c r="L63" s="184">
        <v>3911665.4343051538</v>
      </c>
      <c r="M63" s="460"/>
      <c r="N63" s="460"/>
      <c r="O63" s="169">
        <f t="shared" si="30"/>
        <v>0.67304123711340191</v>
      </c>
      <c r="P63" s="457"/>
      <c r="Q63" s="457"/>
      <c r="R63" s="185">
        <v>917748.09199999995</v>
      </c>
      <c r="S63" s="462"/>
      <c r="T63" s="460"/>
      <c r="U63" s="169">
        <f t="shared" si="0"/>
        <v>0.15790775606244192</v>
      </c>
      <c r="V63" s="457"/>
      <c r="W63" s="457"/>
    </row>
    <row r="64" spans="2:23" hidden="1" outlineLevel="1">
      <c r="B64" s="459"/>
      <c r="D64" s="80">
        <f t="shared" si="33"/>
        <v>45929</v>
      </c>
      <c r="E64" s="80" t="s">
        <v>117</v>
      </c>
      <c r="F64" s="184">
        <v>7679816.0899999999</v>
      </c>
      <c r="G64" s="460"/>
      <c r="H64" s="460"/>
      <c r="I64" s="241">
        <v>252448</v>
      </c>
      <c r="J64" s="461"/>
      <c r="K64" s="461"/>
      <c r="L64" s="184">
        <v>5099952.0972922677</v>
      </c>
      <c r="M64" s="460"/>
      <c r="N64" s="460"/>
      <c r="O64" s="169">
        <f t="shared" si="30"/>
        <v>0.66407216494845356</v>
      </c>
      <c r="P64" s="457"/>
      <c r="Q64" s="457"/>
      <c r="R64" s="185">
        <v>1067490.3640000001</v>
      </c>
      <c r="S64" s="462"/>
      <c r="T64" s="460"/>
      <c r="U64" s="169">
        <f t="shared" si="0"/>
        <v>0.13899946971256183</v>
      </c>
      <c r="V64" s="457"/>
      <c r="W64" s="457"/>
    </row>
    <row r="65" spans="2:23" hidden="1" outlineLevel="1">
      <c r="B65" s="458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60">
        <f t="shared" si="37"/>
        <v>48020961.82</v>
      </c>
      <c r="H65" s="460"/>
      <c r="I65" s="241">
        <v>268017</v>
      </c>
      <c r="J65" s="461">
        <f t="shared" si="28"/>
        <v>1525437</v>
      </c>
      <c r="K65" s="461"/>
      <c r="L65" s="184">
        <v>5745724.3460164964</v>
      </c>
      <c r="M65" s="460">
        <f t="shared" si="29"/>
        <v>32120375.838163927</v>
      </c>
      <c r="N65" s="460"/>
      <c r="O65" s="169">
        <f t="shared" si="30"/>
        <v>0.67561855670103099</v>
      </c>
      <c r="P65" s="457">
        <f t="shared" si="31"/>
        <v>0.66888239262184623</v>
      </c>
      <c r="Q65" s="457"/>
      <c r="R65" s="185">
        <v>1183591.9280000001</v>
      </c>
      <c r="S65" s="462">
        <f t="shared" si="32"/>
        <v>6926418.8140000002</v>
      </c>
      <c r="T65" s="460"/>
      <c r="U65" s="169">
        <f t="shared" si="0"/>
        <v>0.13917421406976332</v>
      </c>
      <c r="V65" s="457">
        <f>S65/G65</f>
        <v>0.14423740282343225</v>
      </c>
      <c r="W65" s="457"/>
    </row>
    <row r="66" spans="2:23" hidden="1" outlineLevel="1" collapsed="1">
      <c r="B66" s="459"/>
      <c r="D66" s="80">
        <f t="shared" si="33"/>
        <v>45931</v>
      </c>
      <c r="E66" s="80" t="s">
        <v>112</v>
      </c>
      <c r="F66" s="184">
        <v>7759690.3600000003</v>
      </c>
      <c r="G66" s="460"/>
      <c r="H66" s="460"/>
      <c r="I66" s="241">
        <v>249452</v>
      </c>
      <c r="J66" s="461"/>
      <c r="K66" s="461"/>
      <c r="L66" s="184">
        <v>5188992.9402206186</v>
      </c>
      <c r="M66" s="460"/>
      <c r="N66" s="460"/>
      <c r="O66" s="169">
        <f t="shared" si="30"/>
        <v>0.6687113402061855</v>
      </c>
      <c r="P66" s="457"/>
      <c r="Q66" s="457"/>
      <c r="R66" s="185">
        <v>1064860.7560000001</v>
      </c>
      <c r="S66" s="462"/>
      <c r="T66" s="460"/>
      <c r="U66" s="169">
        <f t="shared" si="0"/>
        <v>0.13722979997877133</v>
      </c>
      <c r="V66" s="457"/>
      <c r="W66" s="457"/>
    </row>
    <row r="67" spans="2:23" hidden="1" outlineLevel="1">
      <c r="B67" s="459"/>
      <c r="D67" s="80">
        <f t="shared" si="33"/>
        <v>45932</v>
      </c>
      <c r="E67" s="80" t="s">
        <v>113</v>
      </c>
      <c r="F67" s="184">
        <v>7035393.4000000004</v>
      </c>
      <c r="G67" s="460"/>
      <c r="H67" s="460">
        <f>SUM(F66:F96)</f>
        <v>216033874.18000001</v>
      </c>
      <c r="I67" s="241">
        <v>223624</v>
      </c>
      <c r="J67" s="461"/>
      <c r="K67" s="461">
        <f>SUM(I66:I96)</f>
        <v>6846388</v>
      </c>
      <c r="L67" s="184">
        <v>4716252.1220103111</v>
      </c>
      <c r="M67" s="460"/>
      <c r="N67" s="460">
        <f>SUM(L66:L96)</f>
        <v>142949952.6596787</v>
      </c>
      <c r="O67" s="169">
        <f t="shared" si="30"/>
        <v>0.67036082474226821</v>
      </c>
      <c r="P67" s="457"/>
      <c r="Q67" s="457">
        <f>N67/H67</f>
        <v>0.66170156510072309</v>
      </c>
      <c r="R67" s="185">
        <v>996023.804</v>
      </c>
      <c r="S67" s="462"/>
      <c r="T67" s="460">
        <f>SUM(R67:R96)</f>
        <v>29741620.030000001</v>
      </c>
      <c r="U67" s="169">
        <f t="shared" si="0"/>
        <v>0.14157329197824245</v>
      </c>
      <c r="V67" s="457"/>
      <c r="W67" s="457">
        <f>T67/H67</f>
        <v>0.13767109506733746</v>
      </c>
    </row>
    <row r="68" spans="2:23" hidden="1" outlineLevel="1">
      <c r="B68" s="459"/>
      <c r="D68" s="80">
        <f t="shared" si="33"/>
        <v>45933</v>
      </c>
      <c r="E68" s="80" t="s">
        <v>114</v>
      </c>
      <c r="F68" s="184">
        <v>5457658.3200000003</v>
      </c>
      <c r="G68" s="460"/>
      <c r="H68" s="460"/>
      <c r="I68" s="241">
        <v>173626</v>
      </c>
      <c r="J68" s="461"/>
      <c r="K68" s="461"/>
      <c r="L68" s="184">
        <v>3620903.1049855673</v>
      </c>
      <c r="M68" s="460"/>
      <c r="N68" s="460"/>
      <c r="O68" s="169">
        <f t="shared" si="30"/>
        <v>0.66345360824742272</v>
      </c>
      <c r="P68" s="457"/>
      <c r="Q68" s="457"/>
      <c r="R68" s="185">
        <v>865924.87199999997</v>
      </c>
      <c r="S68" s="462"/>
      <c r="T68" s="460"/>
      <c r="U68" s="169">
        <f t="shared" si="0"/>
        <v>0.15866234586851161</v>
      </c>
      <c r="V68" s="457"/>
      <c r="W68" s="457"/>
    </row>
    <row r="69" spans="2:23" hidden="1" outlineLevel="1">
      <c r="B69" s="459"/>
      <c r="D69" s="80">
        <f t="shared" si="33"/>
        <v>45934</v>
      </c>
      <c r="E69" s="80" t="s">
        <v>115</v>
      </c>
      <c r="F69" s="184">
        <v>5378162.0599999996</v>
      </c>
      <c r="G69" s="460"/>
      <c r="H69" s="460"/>
      <c r="I69" s="241">
        <v>169667</v>
      </c>
      <c r="J69" s="461"/>
      <c r="K69" s="461"/>
      <c r="L69" s="184">
        <v>3601982.4559577317</v>
      </c>
      <c r="M69" s="460"/>
      <c r="N69" s="460"/>
      <c r="O69" s="169">
        <f t="shared" si="30"/>
        <v>0.66974226804123715</v>
      </c>
      <c r="P69" s="457"/>
      <c r="Q69" s="457"/>
      <c r="R69" s="185">
        <v>857350.69</v>
      </c>
      <c r="S69" s="462"/>
      <c r="T69" s="460"/>
      <c r="U69" s="169">
        <f t="shared" ref="U69:U75" si="38">R69/F69</f>
        <v>0.15941332381493911</v>
      </c>
      <c r="V69" s="457"/>
      <c r="W69" s="457"/>
    </row>
    <row r="70" spans="2:23" hidden="1" outlineLevel="1">
      <c r="B70" s="459"/>
      <c r="D70" s="80">
        <f t="shared" si="33"/>
        <v>45935</v>
      </c>
      <c r="E70" s="80" t="s">
        <v>116</v>
      </c>
      <c r="F70" s="184">
        <v>5928058.96</v>
      </c>
      <c r="G70" s="460"/>
      <c r="H70" s="460"/>
      <c r="I70" s="241">
        <v>187872</v>
      </c>
      <c r="J70" s="461"/>
      <c r="K70" s="461"/>
      <c r="L70" s="184">
        <v>3996550.6772082471</v>
      </c>
      <c r="M70" s="460"/>
      <c r="N70" s="460"/>
      <c r="O70" s="169">
        <f t="shared" si="30"/>
        <v>0.67417525773195874</v>
      </c>
      <c r="P70" s="457"/>
      <c r="Q70" s="457"/>
      <c r="R70" s="185">
        <v>899972.49800000002</v>
      </c>
      <c r="S70" s="462"/>
      <c r="T70" s="460"/>
      <c r="U70" s="169">
        <f t="shared" si="38"/>
        <v>0.15181571304749641</v>
      </c>
      <c r="V70" s="457"/>
      <c r="W70" s="457"/>
    </row>
    <row r="71" spans="2:23" hidden="1" outlineLevel="1">
      <c r="B71" s="459"/>
      <c r="D71" s="80">
        <f t="shared" si="33"/>
        <v>45936</v>
      </c>
      <c r="E71" s="80" t="s">
        <v>117</v>
      </c>
      <c r="F71" s="184">
        <v>7957607.7599999998</v>
      </c>
      <c r="G71" s="460"/>
      <c r="H71" s="460"/>
      <c r="I71" s="241">
        <v>253179</v>
      </c>
      <c r="J71" s="461"/>
      <c r="K71" s="461"/>
      <c r="L71" s="184">
        <v>5249970.1917649489</v>
      </c>
      <c r="M71" s="460"/>
      <c r="N71" s="460"/>
      <c r="O71" s="169">
        <f t="shared" si="30"/>
        <v>0.65974226804123715</v>
      </c>
      <c r="P71" s="457"/>
      <c r="Q71" s="457"/>
      <c r="R71" s="185">
        <v>1058694.2660000001</v>
      </c>
      <c r="S71" s="462"/>
      <c r="T71" s="460"/>
      <c r="U71" s="169">
        <f t="shared" si="38"/>
        <v>0.1330417756102118</v>
      </c>
      <c r="V71" s="457"/>
      <c r="W71" s="457"/>
    </row>
    <row r="72" spans="2:23" hidden="1" outlineLevel="1">
      <c r="B72" s="458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60">
        <f>SUM(F72:F78)</f>
        <v>46920812.350000001</v>
      </c>
      <c r="H72" s="460"/>
      <c r="I72" s="241">
        <v>244889</v>
      </c>
      <c r="J72" s="461">
        <f>SUM(I72:I78)</f>
        <v>1478940</v>
      </c>
      <c r="K72" s="461"/>
      <c r="L72" s="184">
        <v>5107445.6853546407</v>
      </c>
      <c r="M72" s="460">
        <f t="shared" ref="M72" si="39">SUM(L72:L78)</f>
        <v>31156041.909647938</v>
      </c>
      <c r="N72" s="460"/>
      <c r="O72" s="169">
        <f t="shared" ref="O72:O78" si="40">L72/F72</f>
        <v>0.66025773195876303</v>
      </c>
      <c r="P72" s="457">
        <f t="shared" ref="P72" si="41">M72/G72</f>
        <v>0.66401326723082488</v>
      </c>
      <c r="Q72" s="457"/>
      <c r="R72" s="185">
        <v>1053713.9680000001</v>
      </c>
      <c r="S72" s="462">
        <f t="shared" ref="S72" si="42">SUM(R72:R78)</f>
        <v>6697583.5940000005</v>
      </c>
      <c r="T72" s="460"/>
      <c r="U72" s="169">
        <f t="shared" si="38"/>
        <v>0.13621736529473058</v>
      </c>
      <c r="V72" s="457">
        <f>S72/G72</f>
        <v>0.14274227701004413</v>
      </c>
      <c r="W72" s="457"/>
    </row>
    <row r="73" spans="2:23" hidden="1" outlineLevel="1">
      <c r="B73" s="459"/>
      <c r="D73" s="80">
        <f t="shared" si="33"/>
        <v>45938</v>
      </c>
      <c r="E73" s="80" t="s">
        <v>112</v>
      </c>
      <c r="F73" s="184">
        <v>6990078.5800000001</v>
      </c>
      <c r="G73" s="460"/>
      <c r="H73" s="460"/>
      <c r="I73" s="241">
        <v>220946</v>
      </c>
      <c r="J73" s="461"/>
      <c r="K73" s="461"/>
      <c r="L73" s="184">
        <v>4641195.9891226804</v>
      </c>
      <c r="M73" s="460"/>
      <c r="N73" s="460"/>
      <c r="O73" s="169">
        <f t="shared" si="40"/>
        <v>0.66396907216494849</v>
      </c>
      <c r="P73" s="457"/>
      <c r="Q73" s="457"/>
      <c r="R73" s="185">
        <v>960316.99399999995</v>
      </c>
      <c r="S73" s="462"/>
      <c r="T73" s="460"/>
      <c r="U73" s="169">
        <f t="shared" si="38"/>
        <v>0.13738286100926778</v>
      </c>
      <c r="V73" s="457"/>
      <c r="W73" s="457"/>
    </row>
    <row r="74" spans="2:23" hidden="1" outlineLevel="1">
      <c r="B74" s="459"/>
      <c r="D74" s="80">
        <f t="shared" si="33"/>
        <v>45939</v>
      </c>
      <c r="E74" s="80" t="s">
        <v>113</v>
      </c>
      <c r="F74" s="184">
        <v>5629785.9100000001</v>
      </c>
      <c r="G74" s="460"/>
      <c r="H74" s="460"/>
      <c r="I74" s="241">
        <v>175392</v>
      </c>
      <c r="J74" s="461"/>
      <c r="K74" s="461"/>
      <c r="L74" s="184">
        <v>3696796.0158500005</v>
      </c>
      <c r="M74" s="460"/>
      <c r="N74" s="460"/>
      <c r="O74" s="169">
        <f t="shared" si="40"/>
        <v>0.65664948453608252</v>
      </c>
      <c r="P74" s="457"/>
      <c r="Q74" s="457"/>
      <c r="R74" s="185">
        <v>876289.24800000002</v>
      </c>
      <c r="S74" s="462"/>
      <c r="T74" s="460"/>
      <c r="U74" s="169">
        <f t="shared" si="38"/>
        <v>0.15565232177718816</v>
      </c>
      <c r="V74" s="457"/>
      <c r="W74" s="457"/>
    </row>
    <row r="75" spans="2:23" hidden="1" outlineLevel="1">
      <c r="B75" s="459"/>
      <c r="D75" s="80">
        <f t="shared" si="33"/>
        <v>45940</v>
      </c>
      <c r="E75" s="80" t="s">
        <v>114</v>
      </c>
      <c r="F75" s="184">
        <v>5383668.6200000001</v>
      </c>
      <c r="G75" s="460"/>
      <c r="H75" s="460"/>
      <c r="I75" s="241">
        <v>168610</v>
      </c>
      <c r="J75" s="461"/>
      <c r="K75" s="461"/>
      <c r="L75" s="184">
        <v>3580139.6323000002</v>
      </c>
      <c r="M75" s="460"/>
      <c r="N75" s="460"/>
      <c r="O75" s="169">
        <f t="shared" si="40"/>
        <v>0.66500000000000004</v>
      </c>
      <c r="P75" s="457"/>
      <c r="Q75" s="457"/>
      <c r="R75" s="185">
        <v>853105.63399999996</v>
      </c>
      <c r="S75" s="462"/>
      <c r="T75" s="460"/>
      <c r="U75" s="169">
        <f t="shared" si="38"/>
        <v>0.15846176542715959</v>
      </c>
      <c r="V75" s="457"/>
      <c r="W75" s="457"/>
    </row>
    <row r="76" spans="2:23" hidden="1" outlineLevel="1">
      <c r="B76" s="459"/>
      <c r="D76" s="80">
        <f t="shared" si="33"/>
        <v>45941</v>
      </c>
      <c r="E76" s="80" t="s">
        <v>115</v>
      </c>
      <c r="F76" s="184">
        <v>5813078.5800000001</v>
      </c>
      <c r="G76" s="460"/>
      <c r="H76" s="460"/>
      <c r="I76" s="241">
        <v>183752</v>
      </c>
      <c r="J76" s="461"/>
      <c r="K76" s="461"/>
      <c r="L76" s="184">
        <v>3849516.5215082476</v>
      </c>
      <c r="M76" s="460"/>
      <c r="N76" s="460"/>
      <c r="O76" s="169">
        <f t="shared" si="40"/>
        <v>0.66221649484536083</v>
      </c>
      <c r="P76" s="457"/>
      <c r="Q76" s="457"/>
      <c r="R76" s="185">
        <v>887691</v>
      </c>
      <c r="S76" s="462"/>
      <c r="T76" s="460"/>
      <c r="U76" s="169">
        <f t="shared" ref="U76:U82" si="43">R76/F76</f>
        <v>0.15270583182104516</v>
      </c>
      <c r="V76" s="457"/>
      <c r="W76" s="457"/>
    </row>
    <row r="77" spans="2:23" hidden="1" outlineLevel="1">
      <c r="B77" s="459"/>
      <c r="D77" s="80">
        <f t="shared" si="33"/>
        <v>45942</v>
      </c>
      <c r="E77" s="80" t="s">
        <v>116</v>
      </c>
      <c r="F77" s="184">
        <v>7715093.0099999998</v>
      </c>
      <c r="G77" s="460"/>
      <c r="H77" s="460"/>
      <c r="I77" s="241">
        <v>243434</v>
      </c>
      <c r="J77" s="461"/>
      <c r="K77" s="461"/>
      <c r="L77" s="184">
        <v>5233139.6349788653</v>
      </c>
      <c r="M77" s="460"/>
      <c r="N77" s="460"/>
      <c r="O77" s="169">
        <f t="shared" si="40"/>
        <v>0.67829896907216491</v>
      </c>
      <c r="P77" s="457"/>
      <c r="Q77" s="457"/>
      <c r="R77" s="185">
        <v>1033672.9939999999</v>
      </c>
      <c r="S77" s="462"/>
      <c r="T77" s="460"/>
      <c r="U77" s="169">
        <f t="shared" si="43"/>
        <v>0.13398062637225419</v>
      </c>
      <c r="V77" s="457"/>
      <c r="W77" s="457"/>
    </row>
    <row r="78" spans="2:23" hidden="1" outlineLevel="1">
      <c r="B78" s="459"/>
      <c r="D78" s="80">
        <f t="shared" si="33"/>
        <v>45943</v>
      </c>
      <c r="E78" s="80" t="s">
        <v>117</v>
      </c>
      <c r="F78" s="184">
        <v>7653574.3300000001</v>
      </c>
      <c r="G78" s="460"/>
      <c r="H78" s="460"/>
      <c r="I78" s="241">
        <v>241917</v>
      </c>
      <c r="J78" s="461"/>
      <c r="K78" s="461"/>
      <c r="L78" s="184">
        <v>5047808.430533505</v>
      </c>
      <c r="M78" s="460"/>
      <c r="N78" s="460"/>
      <c r="O78" s="169">
        <f t="shared" si="40"/>
        <v>0.65953608247422679</v>
      </c>
      <c r="P78" s="457"/>
      <c r="Q78" s="457"/>
      <c r="R78" s="185">
        <v>1032793.7560000001</v>
      </c>
      <c r="S78" s="462"/>
      <c r="T78" s="460"/>
      <c r="U78" s="169">
        <f t="shared" si="43"/>
        <v>0.13494267011319402</v>
      </c>
      <c r="V78" s="457"/>
      <c r="W78" s="457"/>
    </row>
    <row r="79" spans="2:23" hidden="1" outlineLevel="1">
      <c r="B79" s="458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60">
        <f t="shared" ref="G79" si="44">SUM(F79:F85)</f>
        <v>52309638.460000001</v>
      </c>
      <c r="H79" s="460"/>
      <c r="I79" s="241">
        <v>261956</v>
      </c>
      <c r="J79" s="461">
        <f t="shared" ref="J79" si="45">SUM(I79:I85)</f>
        <v>1663833</v>
      </c>
      <c r="K79" s="461"/>
      <c r="L79" s="184">
        <v>5409760.130191341</v>
      </c>
      <c r="M79" s="460">
        <f t="shared" ref="M79" si="46">SUM(L79:L85)</f>
        <v>34276642.4361066</v>
      </c>
      <c r="N79" s="460"/>
      <c r="O79" s="169">
        <f t="shared" ref="O79:O92" si="47">L79/F79</f>
        <v>0.65509278350515476</v>
      </c>
      <c r="P79" s="457">
        <f t="shared" ref="P79" si="48">M79/G79</f>
        <v>0.65526437278508765</v>
      </c>
      <c r="Q79" s="457"/>
      <c r="R79" s="185">
        <v>1131236.3500000001</v>
      </c>
      <c r="S79" s="462">
        <f t="shared" ref="S79" si="49">SUM(R79:R85)</f>
        <v>7202642.8539999994</v>
      </c>
      <c r="T79" s="460"/>
      <c r="U79" s="169">
        <f t="shared" si="43"/>
        <v>0.13698662260234085</v>
      </c>
      <c r="V79" s="457">
        <f>S79/G79</f>
        <v>0.13769246100807403</v>
      </c>
      <c r="W79" s="457"/>
    </row>
    <row r="80" spans="2:23" hidden="1" outlineLevel="1">
      <c r="B80" s="459"/>
      <c r="D80" s="80">
        <f t="shared" si="33"/>
        <v>45945</v>
      </c>
      <c r="E80" s="80" t="s">
        <v>112</v>
      </c>
      <c r="F80" s="184">
        <v>8118705.0999999996</v>
      </c>
      <c r="G80" s="460"/>
      <c r="H80" s="460"/>
      <c r="I80" s="241">
        <v>255292</v>
      </c>
      <c r="J80" s="461"/>
      <c r="K80" s="461"/>
      <c r="L80" s="184">
        <v>5220578.4732721644</v>
      </c>
      <c r="M80" s="460"/>
      <c r="N80" s="460"/>
      <c r="O80" s="169">
        <f t="shared" si="47"/>
        <v>0.64303092783505156</v>
      </c>
      <c r="P80" s="457"/>
      <c r="Q80" s="457"/>
      <c r="R80" s="185">
        <v>1100423.8799999999</v>
      </c>
      <c r="S80" s="462"/>
      <c r="T80" s="460"/>
      <c r="U80" s="169">
        <f t="shared" si="43"/>
        <v>0.135541797176498</v>
      </c>
      <c r="V80" s="457"/>
      <c r="W80" s="457"/>
    </row>
    <row r="81" spans="2:23" hidden="1" outlineLevel="1">
      <c r="B81" s="459"/>
      <c r="D81" s="80">
        <f t="shared" si="33"/>
        <v>45946</v>
      </c>
      <c r="E81" s="80" t="s">
        <v>113</v>
      </c>
      <c r="F81" s="184">
        <v>7400190.3099999996</v>
      </c>
      <c r="G81" s="460"/>
      <c r="H81" s="460"/>
      <c r="I81" s="241">
        <v>234908</v>
      </c>
      <c r="J81" s="461"/>
      <c r="K81" s="461"/>
      <c r="L81" s="184">
        <v>4980556.9504952589</v>
      </c>
      <c r="M81" s="460"/>
      <c r="N81" s="460"/>
      <c r="O81" s="169">
        <f t="shared" si="47"/>
        <v>0.6730309278350517</v>
      </c>
      <c r="P81" s="457"/>
      <c r="Q81" s="457"/>
      <c r="R81" s="185">
        <v>1036789.5919999999</v>
      </c>
      <c r="S81" s="462"/>
      <c r="T81" s="460"/>
      <c r="U81" s="169">
        <f t="shared" si="43"/>
        <v>0.14010309851071925</v>
      </c>
      <c r="V81" s="457"/>
      <c r="W81" s="457"/>
    </row>
    <row r="82" spans="2:23" hidden="1" outlineLevel="1">
      <c r="B82" s="459"/>
      <c r="D82" s="80">
        <f t="shared" si="33"/>
        <v>45947</v>
      </c>
      <c r="E82" s="80" t="s">
        <v>114</v>
      </c>
      <c r="F82" s="184">
        <v>6008294.21</v>
      </c>
      <c r="G82" s="460"/>
      <c r="H82" s="460"/>
      <c r="I82" s="241">
        <v>193551</v>
      </c>
      <c r="J82" s="461"/>
      <c r="K82" s="461"/>
      <c r="L82" s="184">
        <v>3922363.1191138141</v>
      </c>
      <c r="M82" s="460"/>
      <c r="N82" s="460"/>
      <c r="O82" s="169">
        <f t="shared" si="47"/>
        <v>0.65282474226804121</v>
      </c>
      <c r="P82" s="457"/>
      <c r="Q82" s="457"/>
      <c r="R82" s="185">
        <v>935126.88600000006</v>
      </c>
      <c r="S82" s="462"/>
      <c r="T82" s="460"/>
      <c r="U82" s="169">
        <f t="shared" si="43"/>
        <v>0.15563933011862283</v>
      </c>
      <c r="V82" s="457"/>
      <c r="W82" s="457"/>
    </row>
    <row r="83" spans="2:23" hidden="1" outlineLevel="1">
      <c r="B83" s="459"/>
      <c r="D83" s="80">
        <f t="shared" si="33"/>
        <v>45948</v>
      </c>
      <c r="E83" s="80" t="s">
        <v>115</v>
      </c>
      <c r="F83" s="184">
        <v>6172282.1100000003</v>
      </c>
      <c r="G83" s="460"/>
      <c r="H83" s="460"/>
      <c r="I83" s="241">
        <v>201109</v>
      </c>
      <c r="J83" s="461"/>
      <c r="K83" s="461"/>
      <c r="L83" s="184">
        <v>4081596.5326169082</v>
      </c>
      <c r="M83" s="460"/>
      <c r="N83" s="460"/>
      <c r="O83" s="169">
        <f t="shared" si="47"/>
        <v>0.66127835051546402</v>
      </c>
      <c r="P83" s="457"/>
      <c r="Q83" s="457"/>
      <c r="R83" s="185">
        <v>938387.08400000003</v>
      </c>
      <c r="S83" s="462"/>
      <c r="T83" s="460"/>
      <c r="U83" s="169">
        <f t="shared" ref="U83:U96" si="50">R83/F83</f>
        <v>0.15203243586025914</v>
      </c>
      <c r="V83" s="457"/>
      <c r="W83" s="457"/>
    </row>
    <row r="84" spans="2:23" hidden="1" outlineLevel="1">
      <c r="B84" s="459"/>
      <c r="D84" s="80">
        <f t="shared" si="33"/>
        <v>45949</v>
      </c>
      <c r="E84" s="80" t="s">
        <v>116</v>
      </c>
      <c r="F84" s="184">
        <v>8298386.9299999997</v>
      </c>
      <c r="G84" s="460"/>
      <c r="H84" s="460"/>
      <c r="I84" s="241">
        <v>262730</v>
      </c>
      <c r="J84" s="461"/>
      <c r="K84" s="461"/>
      <c r="L84" s="184">
        <v>5444768.4306486603</v>
      </c>
      <c r="M84" s="460"/>
      <c r="N84" s="460"/>
      <c r="O84" s="169">
        <f t="shared" si="47"/>
        <v>0.65612371134020631</v>
      </c>
      <c r="P84" s="457"/>
      <c r="Q84" s="457"/>
      <c r="R84" s="185">
        <v>1096856.83</v>
      </c>
      <c r="S84" s="462"/>
      <c r="T84" s="460"/>
      <c r="U84" s="169">
        <f t="shared" si="50"/>
        <v>0.13217711336581411</v>
      </c>
      <c r="V84" s="457"/>
      <c r="W84" s="457"/>
    </row>
    <row r="85" spans="2:23" hidden="1" outlineLevel="1">
      <c r="B85" s="459"/>
      <c r="D85" s="80">
        <f t="shared" si="33"/>
        <v>45950</v>
      </c>
      <c r="E85" s="80" t="s">
        <v>117</v>
      </c>
      <c r="F85" s="184">
        <v>8053773.8100000005</v>
      </c>
      <c r="G85" s="460"/>
      <c r="H85" s="460"/>
      <c r="I85" s="241">
        <v>254287</v>
      </c>
      <c r="J85" s="461"/>
      <c r="K85" s="461"/>
      <c r="L85" s="184">
        <v>5217018.7997684535</v>
      </c>
      <c r="M85" s="460"/>
      <c r="N85" s="460"/>
      <c r="O85" s="169">
        <f t="shared" si="47"/>
        <v>0.64777319587628857</v>
      </c>
      <c r="P85" s="457"/>
      <c r="Q85" s="457"/>
      <c r="R85" s="185">
        <v>963822.23199999996</v>
      </c>
      <c r="S85" s="462"/>
      <c r="T85" s="460"/>
      <c r="U85" s="169">
        <f t="shared" si="50"/>
        <v>0.11967336738502218</v>
      </c>
      <c r="V85" s="457"/>
      <c r="W85" s="457"/>
    </row>
    <row r="86" spans="2:23" hidden="1" outlineLevel="1">
      <c r="B86" s="458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60">
        <f t="shared" ref="G86" si="51">SUM(F86:F92)</f>
        <v>48473977.959999993</v>
      </c>
      <c r="H86" s="460"/>
      <c r="I86" s="241">
        <v>250808</v>
      </c>
      <c r="J86" s="461">
        <f t="shared" ref="J86" si="52">SUM(I86:I92)</f>
        <v>1532303</v>
      </c>
      <c r="K86" s="461"/>
      <c r="L86" s="184">
        <v>5270252.80687897</v>
      </c>
      <c r="M86" s="460">
        <f t="shared" ref="M86" si="53">SUM(L86:L92)</f>
        <v>31943355.351020001</v>
      </c>
      <c r="N86" s="460"/>
      <c r="O86" s="169">
        <f t="shared" si="47"/>
        <v>0.66509278350515477</v>
      </c>
      <c r="P86" s="457">
        <f t="shared" ref="P86" si="54">M86/G86</f>
        <v>0.65897945032238092</v>
      </c>
      <c r="Q86" s="457"/>
      <c r="R86" s="185">
        <v>1084413.638</v>
      </c>
      <c r="S86" s="462">
        <f t="shared" ref="S86" si="55">SUM(R86:R92)</f>
        <v>7030090.1960000005</v>
      </c>
      <c r="T86" s="460"/>
      <c r="U86" s="169">
        <f t="shared" si="50"/>
        <v>0.1368503013796572</v>
      </c>
      <c r="V86" s="457">
        <f>S86/G86</f>
        <v>0.14502812626191164</v>
      </c>
      <c r="W86" s="457"/>
    </row>
    <row r="87" spans="2:23" hidden="1" outlineLevel="1">
      <c r="B87" s="459"/>
      <c r="D87" s="80">
        <f t="shared" si="33"/>
        <v>45952</v>
      </c>
      <c r="E87" s="80" t="s">
        <v>112</v>
      </c>
      <c r="F87" s="184">
        <v>7371808.3499999996</v>
      </c>
      <c r="G87" s="460"/>
      <c r="H87" s="460"/>
      <c r="I87" s="241">
        <v>232098</v>
      </c>
      <c r="J87" s="461"/>
      <c r="K87" s="461"/>
      <c r="L87" s="184">
        <v>4880897.1079422683</v>
      </c>
      <c r="M87" s="460"/>
      <c r="N87" s="460"/>
      <c r="O87" s="169">
        <f t="shared" si="47"/>
        <v>0.66210309278350521</v>
      </c>
      <c r="P87" s="457"/>
      <c r="Q87" s="457"/>
      <c r="R87" s="185">
        <v>1025975.1679999999</v>
      </c>
      <c r="S87" s="462"/>
      <c r="T87" s="460"/>
      <c r="U87" s="169">
        <f t="shared" si="50"/>
        <v>0.1391755074587635</v>
      </c>
      <c r="V87" s="457"/>
      <c r="W87" s="457"/>
    </row>
    <row r="88" spans="2:23" hidden="1" outlineLevel="1">
      <c r="B88" s="459"/>
      <c r="D88" s="80">
        <f t="shared" si="33"/>
        <v>45953</v>
      </c>
      <c r="E88" s="80" t="s">
        <v>113</v>
      </c>
      <c r="F88" s="184">
        <v>5768650.54</v>
      </c>
      <c r="G88" s="460"/>
      <c r="H88" s="460"/>
      <c r="I88" s="241">
        <v>182380</v>
      </c>
      <c r="J88" s="461"/>
      <c r="K88" s="461"/>
      <c r="L88" s="184">
        <v>3800410.7640016498</v>
      </c>
      <c r="M88" s="460"/>
      <c r="N88" s="460"/>
      <c r="O88" s="169">
        <f t="shared" si="47"/>
        <v>0.65880412371134023</v>
      </c>
      <c r="P88" s="457"/>
      <c r="Q88" s="457"/>
      <c r="R88" s="185">
        <v>896063.70400000003</v>
      </c>
      <c r="S88" s="462"/>
      <c r="T88" s="460"/>
      <c r="U88" s="169">
        <f t="shared" si="50"/>
        <v>0.15533333104279187</v>
      </c>
      <c r="V88" s="457"/>
      <c r="W88" s="457"/>
    </row>
    <row r="89" spans="2:23" hidden="1" outlineLevel="1">
      <c r="B89" s="459"/>
      <c r="D89" s="80">
        <f t="shared" si="33"/>
        <v>45954</v>
      </c>
      <c r="E89" s="80" t="s">
        <v>114</v>
      </c>
      <c r="F89" s="184">
        <v>5491721.6600000001</v>
      </c>
      <c r="G89" s="460"/>
      <c r="H89" s="460"/>
      <c r="I89" s="241">
        <v>174764</v>
      </c>
      <c r="J89" s="461"/>
      <c r="K89" s="461"/>
      <c r="L89" s="184">
        <v>3640048.9938973188</v>
      </c>
      <c r="M89" s="460"/>
      <c r="N89" s="460"/>
      <c r="O89" s="169">
        <f t="shared" si="47"/>
        <v>0.66282474226804111</v>
      </c>
      <c r="P89" s="457"/>
      <c r="Q89" s="457"/>
      <c r="R89" s="185">
        <v>881551.38199999998</v>
      </c>
      <c r="S89" s="462"/>
      <c r="T89" s="460"/>
      <c r="U89" s="169">
        <f t="shared" si="50"/>
        <v>0.1605236821124689</v>
      </c>
      <c r="V89" s="457"/>
      <c r="W89" s="457"/>
    </row>
    <row r="90" spans="2:23" hidden="1" outlineLevel="1">
      <c r="B90" s="459"/>
      <c r="D90" s="80">
        <f t="shared" si="33"/>
        <v>45955</v>
      </c>
      <c r="E90" s="80" t="s">
        <v>115</v>
      </c>
      <c r="F90" s="184">
        <v>5829561.6500000004</v>
      </c>
      <c r="G90" s="460"/>
      <c r="H90" s="460"/>
      <c r="I90" s="241">
        <v>186652</v>
      </c>
      <c r="J90" s="461"/>
      <c r="K90" s="461"/>
      <c r="L90" s="184">
        <v>3775632.7948412374</v>
      </c>
      <c r="M90" s="460"/>
      <c r="N90" s="460"/>
      <c r="O90" s="169">
        <f t="shared" si="47"/>
        <v>0.6476701030927835</v>
      </c>
      <c r="P90" s="457"/>
      <c r="Q90" s="457"/>
      <c r="R90" s="185">
        <v>916840.89399999997</v>
      </c>
      <c r="S90" s="462"/>
      <c r="T90" s="460"/>
      <c r="U90" s="169">
        <f t="shared" si="50"/>
        <v>0.15727441427778707</v>
      </c>
      <c r="V90" s="457"/>
      <c r="W90" s="457"/>
    </row>
    <row r="91" spans="2:23" hidden="1" outlineLevel="1">
      <c r="B91" s="459"/>
      <c r="D91" s="80">
        <f t="shared" si="33"/>
        <v>45956</v>
      </c>
      <c r="E91" s="80" t="s">
        <v>116</v>
      </c>
      <c r="F91" s="184">
        <v>8112299.6200000001</v>
      </c>
      <c r="G91" s="460"/>
      <c r="H91" s="460"/>
      <c r="I91" s="241">
        <v>253071</v>
      </c>
      <c r="J91" s="461"/>
      <c r="K91" s="461"/>
      <c r="L91" s="184">
        <v>5356124.9161162898</v>
      </c>
      <c r="M91" s="460"/>
      <c r="N91" s="460"/>
      <c r="O91" s="169">
        <f t="shared" si="47"/>
        <v>0.66024742268041248</v>
      </c>
      <c r="P91" s="457"/>
      <c r="Q91" s="457"/>
      <c r="R91" s="185">
        <v>1120441.628</v>
      </c>
      <c r="S91" s="462"/>
      <c r="T91" s="460"/>
      <c r="U91" s="169">
        <f t="shared" si="50"/>
        <v>0.13811640108036344</v>
      </c>
      <c r="V91" s="457"/>
      <c r="W91" s="457"/>
    </row>
    <row r="92" spans="2:23" hidden="1" outlineLevel="1">
      <c r="B92" s="459"/>
      <c r="D92" s="80">
        <f t="shared" si="33"/>
        <v>45957</v>
      </c>
      <c r="E92" s="80" t="s">
        <v>117</v>
      </c>
      <c r="F92" s="184">
        <v>7975849.5499999998</v>
      </c>
      <c r="G92" s="460"/>
      <c r="H92" s="460"/>
      <c r="I92" s="241">
        <v>252530</v>
      </c>
      <c r="J92" s="461"/>
      <c r="K92" s="461"/>
      <c r="L92" s="184">
        <v>5219987.9673422677</v>
      </c>
      <c r="M92" s="460"/>
      <c r="N92" s="460"/>
      <c r="O92" s="169">
        <f t="shared" si="47"/>
        <v>0.6544742268041237</v>
      </c>
      <c r="P92" s="457"/>
      <c r="Q92" s="457"/>
      <c r="R92" s="185">
        <v>1104803.7819999999</v>
      </c>
      <c r="S92" s="462"/>
      <c r="T92" s="460"/>
      <c r="U92" s="169">
        <f t="shared" si="50"/>
        <v>0.13851863366705555</v>
      </c>
      <c r="V92" s="457"/>
      <c r="W92" s="457"/>
    </row>
    <row r="93" spans="2:23" hidden="1" outlineLevel="1">
      <c r="B93" s="458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60">
        <f>SUM(F93:F99)</f>
        <v>50222624.539999999</v>
      </c>
      <c r="H93" s="460"/>
      <c r="I93" s="241">
        <v>261326</v>
      </c>
      <c r="J93" s="461">
        <f t="shared" ref="J93" si="56">SUM(I93:I99)</f>
        <v>1583955</v>
      </c>
      <c r="K93" s="461"/>
      <c r="L93" s="184">
        <v>5582423.0872560842</v>
      </c>
      <c r="M93" s="460">
        <f t="shared" ref="M93" si="57">SUM(L93:L99)</f>
        <v>33328990.303619176</v>
      </c>
      <c r="N93" s="460"/>
      <c r="O93" s="169">
        <f t="shared" ref="O93:O99" si="58">L93/F93</f>
        <v>0.66725773195876303</v>
      </c>
      <c r="P93" s="457">
        <f t="shared" ref="P93" si="59">M93/G93</f>
        <v>0.66362502176831029</v>
      </c>
      <c r="Q93" s="457"/>
      <c r="R93" s="185">
        <v>1138040.544</v>
      </c>
      <c r="S93" s="462">
        <f t="shared" ref="S93" si="60">SUM(R93:R99)</f>
        <v>7202544.4139999999</v>
      </c>
      <c r="T93" s="460"/>
      <c r="U93" s="169">
        <f t="shared" si="50"/>
        <v>0.13602809038248775</v>
      </c>
      <c r="V93" s="457">
        <f>S93/G93</f>
        <v>0.14341234612825751</v>
      </c>
      <c r="W93" s="457"/>
    </row>
    <row r="94" spans="2:23" hidden="1" outlineLevel="1">
      <c r="B94" s="459"/>
      <c r="D94" s="80">
        <f t="shared" si="33"/>
        <v>45959</v>
      </c>
      <c r="E94" s="80" t="s">
        <v>112</v>
      </c>
      <c r="F94" s="184">
        <v>7818037.5599999996</v>
      </c>
      <c r="G94" s="460"/>
      <c r="H94" s="460"/>
      <c r="I94" s="241">
        <v>248570</v>
      </c>
      <c r="J94" s="461"/>
      <c r="K94" s="461"/>
      <c r="L94" s="184">
        <v>5236795.5919942278</v>
      </c>
      <c r="M94" s="460"/>
      <c r="N94" s="460"/>
      <c r="O94" s="169">
        <f t="shared" si="58"/>
        <v>0.66983505154639189</v>
      </c>
      <c r="P94" s="457"/>
      <c r="Q94" s="457"/>
      <c r="R94" s="185">
        <v>1088879.8160000001</v>
      </c>
      <c r="S94" s="462"/>
      <c r="T94" s="460"/>
      <c r="U94" s="169">
        <f t="shared" si="50"/>
        <v>0.13927789520622361</v>
      </c>
      <c r="V94" s="457"/>
      <c r="W94" s="457"/>
    </row>
    <row r="95" spans="2:23" hidden="1" outlineLevel="1">
      <c r="B95" s="459"/>
      <c r="D95" s="80">
        <f t="shared" si="33"/>
        <v>45960</v>
      </c>
      <c r="E95" s="80" t="s">
        <v>113</v>
      </c>
      <c r="F95" s="184">
        <v>6961611.0600000005</v>
      </c>
      <c r="G95" s="460"/>
      <c r="H95" s="460"/>
      <c r="I95" s="241">
        <v>222624</v>
      </c>
      <c r="J95" s="461"/>
      <c r="K95" s="461"/>
      <c r="L95" s="184">
        <v>4615045.7484767018</v>
      </c>
      <c r="M95" s="460"/>
      <c r="N95" s="460"/>
      <c r="O95" s="169">
        <f t="shared" si="58"/>
        <v>0.6629278350515464</v>
      </c>
      <c r="P95" s="457"/>
      <c r="Q95" s="457"/>
      <c r="R95" s="185">
        <v>1000754.2879999999</v>
      </c>
      <c r="S95" s="462"/>
      <c r="T95" s="460"/>
      <c r="U95" s="169">
        <f t="shared" si="50"/>
        <v>0.14375326047014178</v>
      </c>
      <c r="V95" s="457"/>
      <c r="W95" s="457"/>
    </row>
    <row r="96" spans="2:23" hidden="1" outlineLevel="1">
      <c r="B96" s="459"/>
      <c r="D96" s="80">
        <f t="shared" si="33"/>
        <v>45961</v>
      </c>
      <c r="E96" s="80" t="s">
        <v>114</v>
      </c>
      <c r="F96" s="184">
        <v>5667008.7699999996</v>
      </c>
      <c r="G96" s="460"/>
      <c r="H96" s="460"/>
      <c r="I96" s="241">
        <v>181372</v>
      </c>
      <c r="J96" s="461"/>
      <c r="K96" s="461"/>
      <c r="L96" s="184">
        <v>3764997.0430296902</v>
      </c>
      <c r="M96" s="460"/>
      <c r="N96" s="460"/>
      <c r="O96" s="169">
        <f t="shared" si="58"/>
        <v>0.66437113402061854</v>
      </c>
      <c r="P96" s="457"/>
      <c r="Q96" s="457"/>
      <c r="R96" s="185">
        <v>905662.60800000001</v>
      </c>
      <c r="S96" s="462"/>
      <c r="T96" s="460"/>
      <c r="U96" s="169">
        <f t="shared" si="50"/>
        <v>0.15981316506767998</v>
      </c>
      <c r="V96" s="457"/>
      <c r="W96" s="457"/>
    </row>
    <row r="97" spans="2:23" collapsed="1">
      <c r="B97" s="459"/>
      <c r="D97" s="80">
        <f t="shared" si="33"/>
        <v>45962</v>
      </c>
      <c r="E97" s="80" t="s">
        <v>115</v>
      </c>
      <c r="F97" s="184">
        <v>5815672.830000001</v>
      </c>
      <c r="G97" s="460"/>
      <c r="H97" s="460"/>
      <c r="I97" s="241">
        <v>185184</v>
      </c>
      <c r="J97" s="461"/>
      <c r="K97" s="461"/>
      <c r="L97" s="184">
        <v>3956696.0076600011</v>
      </c>
      <c r="M97" s="460"/>
      <c r="N97" s="460"/>
      <c r="O97" s="169">
        <f t="shared" si="58"/>
        <v>0.68035051546391756</v>
      </c>
      <c r="P97" s="457"/>
      <c r="Q97" s="457"/>
      <c r="R97" s="185">
        <v>920490.10400000005</v>
      </c>
      <c r="S97" s="462"/>
      <c r="T97" s="460"/>
      <c r="U97" s="169">
        <f t="shared" ref="U97:U103" si="61">R97/F97</f>
        <v>0.1582774909984061</v>
      </c>
      <c r="V97" s="457"/>
      <c r="W97" s="457"/>
    </row>
    <row r="98" spans="2:23">
      <c r="B98" s="459"/>
      <c r="D98" s="80">
        <f t="shared" si="33"/>
        <v>45963</v>
      </c>
      <c r="E98" s="80" t="s">
        <v>116</v>
      </c>
      <c r="F98" s="184">
        <v>7928547.3200000012</v>
      </c>
      <c r="G98" s="460"/>
      <c r="H98" s="460">
        <f>SUM(F97:F126)</f>
        <v>69217554.460000008</v>
      </c>
      <c r="I98" s="241">
        <v>245428</v>
      </c>
      <c r="J98" s="461"/>
      <c r="K98" s="461">
        <f>SUM(I97:I126)</f>
        <v>2171610</v>
      </c>
      <c r="L98" s="184">
        <v>5174317.1087142276</v>
      </c>
      <c r="M98" s="460"/>
      <c r="N98" s="460">
        <f>SUM(L97:L126)</f>
        <v>46125323.013685971</v>
      </c>
      <c r="O98" s="169">
        <f t="shared" si="58"/>
        <v>0.65261855670103097</v>
      </c>
      <c r="P98" s="457"/>
      <c r="Q98" s="457">
        <f>N98/H98</f>
        <v>0.66638186473839145</v>
      </c>
      <c r="R98" s="185">
        <v>1089876.4080000001</v>
      </c>
      <c r="S98" s="462"/>
      <c r="T98" s="460">
        <f>SUM(R98:R126)</f>
        <v>9034225.9899999984</v>
      </c>
      <c r="U98" s="169">
        <f t="shared" si="61"/>
        <v>0.13746230728178335</v>
      </c>
      <c r="V98" s="457"/>
      <c r="W98" s="457">
        <f>T98/H98</f>
        <v>0.13051928893588358</v>
      </c>
    </row>
    <row r="99" spans="2:23">
      <c r="B99" s="459"/>
      <c r="D99" s="80">
        <f t="shared" si="33"/>
        <v>45964</v>
      </c>
      <c r="E99" s="80" t="s">
        <v>117</v>
      </c>
      <c r="F99" s="184">
        <v>7665529.8399999989</v>
      </c>
      <c r="G99" s="460"/>
      <c r="H99" s="460"/>
      <c r="I99" s="241">
        <v>239451</v>
      </c>
      <c r="J99" s="461"/>
      <c r="K99" s="461"/>
      <c r="L99" s="184">
        <v>4998715.7164882468</v>
      </c>
      <c r="M99" s="460"/>
      <c r="N99" s="460"/>
      <c r="O99" s="169">
        <f t="shared" si="58"/>
        <v>0.6521030927835052</v>
      </c>
      <c r="P99" s="457"/>
      <c r="Q99" s="457"/>
      <c r="R99" s="185">
        <v>1058840.6459999999</v>
      </c>
      <c r="S99" s="462"/>
      <c r="T99" s="460"/>
      <c r="U99" s="169">
        <f t="shared" si="61"/>
        <v>0.13813013165440891</v>
      </c>
      <c r="V99" s="457"/>
      <c r="W99" s="457"/>
    </row>
    <row r="100" spans="2:23">
      <c r="B100" s="458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460">
        <f>SUM(F100:F106)</f>
        <v>47807804.470000006</v>
      </c>
      <c r="H100" s="460"/>
      <c r="I100" s="241">
        <v>230301</v>
      </c>
      <c r="J100" s="461">
        <f t="shared" ref="J100" si="62">SUM(I100:I106)</f>
        <v>1501547</v>
      </c>
      <c r="K100" s="461"/>
      <c r="L100" s="184">
        <v>4925798.3441639189</v>
      </c>
      <c r="M100" s="460">
        <f>SUM(L100:L106)</f>
        <v>31995594.180823509</v>
      </c>
      <c r="N100" s="460"/>
      <c r="O100" s="169">
        <f t="shared" ref="O100:O106" si="63">L100/F100</f>
        <v>0.67024742268041237</v>
      </c>
      <c r="P100" s="457">
        <f t="shared" ref="P100" si="64">M100/G100</f>
        <v>0.66925462349774179</v>
      </c>
      <c r="Q100" s="457"/>
      <c r="R100" s="185">
        <v>1036511.6</v>
      </c>
      <c r="S100" s="462">
        <f t="shared" ref="S100" si="65">SUM(R100:R106)</f>
        <v>6885508.9359999998</v>
      </c>
      <c r="T100" s="460"/>
      <c r="U100" s="169">
        <f t="shared" si="61"/>
        <v>0.14103687969716691</v>
      </c>
      <c r="V100" s="457">
        <f>S100/G100</f>
        <v>0.14402478867902713</v>
      </c>
      <c r="W100" s="457"/>
    </row>
    <row r="101" spans="2:23">
      <c r="B101" s="459"/>
      <c r="D101" s="80">
        <f t="shared" si="33"/>
        <v>45966</v>
      </c>
      <c r="E101" s="80" t="s">
        <v>112</v>
      </c>
      <c r="F101" s="184">
        <v>7127957.1099999994</v>
      </c>
      <c r="G101" s="460"/>
      <c r="H101" s="460"/>
      <c r="I101" s="241">
        <v>224504</v>
      </c>
      <c r="J101" s="461"/>
      <c r="K101" s="461"/>
      <c r="L101" s="184">
        <v>4751040.6081437105</v>
      </c>
      <c r="M101" s="460"/>
      <c r="N101" s="460"/>
      <c r="O101" s="169">
        <f t="shared" si="63"/>
        <v>0.6665360824742268</v>
      </c>
      <c r="P101" s="457"/>
      <c r="Q101" s="457"/>
      <c r="R101" s="185">
        <v>1008993.542</v>
      </c>
      <c r="S101" s="462"/>
      <c r="T101" s="460"/>
      <c r="U101" s="169">
        <f t="shared" si="61"/>
        <v>0.14155437896567255</v>
      </c>
      <c r="V101" s="457"/>
      <c r="W101" s="457"/>
    </row>
    <row r="102" spans="2:23">
      <c r="B102" s="459"/>
      <c r="D102" s="80">
        <f t="shared" si="33"/>
        <v>45967</v>
      </c>
      <c r="E102" s="80" t="s">
        <v>113</v>
      </c>
      <c r="F102" s="184">
        <v>6913191.3500000006</v>
      </c>
      <c r="G102" s="460"/>
      <c r="H102" s="460"/>
      <c r="I102" s="241">
        <v>214764</v>
      </c>
      <c r="J102" s="461"/>
      <c r="K102" s="461"/>
      <c r="L102" s="184">
        <v>4751144.207797938</v>
      </c>
      <c r="M102" s="460"/>
      <c r="N102" s="460"/>
      <c r="O102" s="169">
        <f t="shared" si="63"/>
        <v>0.68725773195876283</v>
      </c>
      <c r="P102" s="457"/>
      <c r="Q102" s="457"/>
      <c r="R102" s="185">
        <v>970939.96</v>
      </c>
      <c r="S102" s="462"/>
      <c r="T102" s="460"/>
      <c r="U102" s="169">
        <f t="shared" si="61"/>
        <v>0.14044743025954284</v>
      </c>
      <c r="V102" s="457"/>
      <c r="W102" s="457"/>
    </row>
    <row r="103" spans="2:23">
      <c r="B103" s="459"/>
      <c r="D103" s="80">
        <f t="shared" si="33"/>
        <v>45968</v>
      </c>
      <c r="E103" s="80" t="s">
        <v>114</v>
      </c>
      <c r="F103" s="184">
        <v>5603642.5599999996</v>
      </c>
      <c r="G103" s="460"/>
      <c r="H103" s="460"/>
      <c r="I103" s="241">
        <v>177386</v>
      </c>
      <c r="J103" s="461"/>
      <c r="K103" s="461"/>
      <c r="L103" s="184">
        <v>3655885.7295571142</v>
      </c>
      <c r="M103" s="460"/>
      <c r="N103" s="460"/>
      <c r="O103" s="169">
        <f t="shared" si="63"/>
        <v>0.65241237113402084</v>
      </c>
      <c r="P103" s="457"/>
      <c r="Q103" s="457"/>
      <c r="R103" s="185">
        <v>901208.08</v>
      </c>
      <c r="S103" s="462"/>
      <c r="T103" s="460"/>
      <c r="U103" s="169">
        <f t="shared" si="61"/>
        <v>0.1608254042527652</v>
      </c>
      <c r="V103" s="457"/>
      <c r="W103" s="457"/>
    </row>
    <row r="104" spans="2:23">
      <c r="B104" s="459"/>
      <c r="D104" s="80">
        <f t="shared" si="33"/>
        <v>45969</v>
      </c>
      <c r="E104" s="80" t="s">
        <v>115</v>
      </c>
      <c r="F104" s="184">
        <v>5780178.1100000003</v>
      </c>
      <c r="G104" s="460"/>
      <c r="H104" s="460"/>
      <c r="I104" s="241">
        <v>184463</v>
      </c>
      <c r="J104" s="461"/>
      <c r="K104" s="461"/>
      <c r="L104" s="184">
        <v>3920629.2636014437</v>
      </c>
      <c r="M104" s="460"/>
      <c r="N104" s="460"/>
      <c r="O104" s="169">
        <f t="shared" si="63"/>
        <v>0.67828865979381447</v>
      </c>
      <c r="P104" s="457"/>
      <c r="Q104" s="457"/>
      <c r="R104" s="185">
        <v>900259.99199999997</v>
      </c>
      <c r="S104" s="462"/>
      <c r="T104" s="460"/>
      <c r="U104" s="169">
        <f t="shared" ref="U104:U110" si="66">R104/F104</f>
        <v>0.1557495244726983</v>
      </c>
      <c r="V104" s="457"/>
      <c r="W104" s="457"/>
    </row>
    <row r="105" spans="2:23">
      <c r="B105" s="459"/>
      <c r="D105" s="80">
        <f t="shared" si="33"/>
        <v>45970</v>
      </c>
      <c r="E105" s="80" t="s">
        <v>116</v>
      </c>
      <c r="F105" s="184">
        <v>7525846.8600000003</v>
      </c>
      <c r="G105" s="460"/>
      <c r="H105" s="460"/>
      <c r="I105" s="241">
        <v>236075</v>
      </c>
      <c r="J105" s="461"/>
      <c r="K105" s="461"/>
      <c r="L105" s="184">
        <v>5042627.7404004121</v>
      </c>
      <c r="M105" s="460"/>
      <c r="N105" s="460"/>
      <c r="O105" s="169">
        <f t="shared" si="63"/>
        <v>0.67004123711340202</v>
      </c>
      <c r="P105" s="457"/>
      <c r="Q105" s="457"/>
      <c r="R105" s="185">
        <v>1038174.8860000001</v>
      </c>
      <c r="S105" s="462"/>
      <c r="T105" s="460"/>
      <c r="U105" s="169">
        <f t="shared" si="66"/>
        <v>0.13794791540576207</v>
      </c>
      <c r="V105" s="457"/>
      <c r="W105" s="457"/>
    </row>
    <row r="106" spans="2:23">
      <c r="B106" s="459"/>
      <c r="D106" s="80">
        <f t="shared" si="33"/>
        <v>45971</v>
      </c>
      <c r="E106" s="80" t="s">
        <v>117</v>
      </c>
      <c r="F106" s="184">
        <v>7507764.6299999999</v>
      </c>
      <c r="G106" s="460"/>
      <c r="H106" s="460"/>
      <c r="I106" s="241">
        <v>234054</v>
      </c>
      <c r="J106" s="461"/>
      <c r="K106" s="461"/>
      <c r="L106" s="184">
        <v>4948468.2871589698</v>
      </c>
      <c r="M106" s="460"/>
      <c r="N106" s="460"/>
      <c r="O106" s="169">
        <f t="shared" si="63"/>
        <v>0.65911340206185576</v>
      </c>
      <c r="P106" s="457"/>
      <c r="Q106" s="457"/>
      <c r="R106" s="185">
        <v>1029420.876</v>
      </c>
      <c r="S106" s="462"/>
      <c r="T106" s="460"/>
      <c r="U106" s="169">
        <f t="shared" si="66"/>
        <v>0.13711416469911364</v>
      </c>
      <c r="V106" s="457"/>
      <c r="W106" s="457"/>
    </row>
    <row r="107" spans="2:23">
      <c r="B107" s="458">
        <f>B100+7</f>
        <v>45980</v>
      </c>
      <c r="D107" s="80">
        <f t="shared" si="33"/>
        <v>45972</v>
      </c>
      <c r="E107" s="80" t="s">
        <v>118</v>
      </c>
      <c r="F107" s="184"/>
      <c r="G107" s="460">
        <f>SUM(F107:F113)</f>
        <v>0</v>
      </c>
      <c r="H107" s="460"/>
      <c r="I107" s="241"/>
      <c r="J107" s="461">
        <f t="shared" ref="J107" si="67">SUM(I107:I113)</f>
        <v>0</v>
      </c>
      <c r="K107" s="461"/>
      <c r="L107" s="184"/>
      <c r="M107" s="460">
        <f t="shared" ref="M107" si="68">SUM(L107:L113)</f>
        <v>0</v>
      </c>
      <c r="N107" s="460"/>
      <c r="O107" s="169" t="e">
        <f t="shared" ref="O107:O120" si="69">L107/F107</f>
        <v>#DIV/0!</v>
      </c>
      <c r="P107" s="457" t="e">
        <f t="shared" ref="P107" si="70">M107/G107</f>
        <v>#DIV/0!</v>
      </c>
      <c r="Q107" s="457"/>
      <c r="R107" s="185"/>
      <c r="S107" s="462">
        <f t="shared" ref="S107" si="71">SUM(R107:R113)</f>
        <v>0</v>
      </c>
      <c r="T107" s="460"/>
      <c r="U107" s="169" t="e">
        <f t="shared" si="66"/>
        <v>#DIV/0!</v>
      </c>
      <c r="V107" s="457" t="e">
        <f>S107/G107</f>
        <v>#DIV/0!</v>
      </c>
      <c r="W107" s="457"/>
    </row>
    <row r="108" spans="2:23">
      <c r="B108" s="459"/>
      <c r="D108" s="80">
        <f t="shared" si="33"/>
        <v>45973</v>
      </c>
      <c r="E108" s="80" t="s">
        <v>112</v>
      </c>
      <c r="F108" s="184"/>
      <c r="G108" s="460"/>
      <c r="H108" s="460"/>
      <c r="I108" s="241"/>
      <c r="J108" s="461"/>
      <c r="K108" s="461"/>
      <c r="L108" s="184"/>
      <c r="M108" s="460"/>
      <c r="N108" s="460"/>
      <c r="O108" s="169" t="e">
        <f t="shared" si="69"/>
        <v>#DIV/0!</v>
      </c>
      <c r="P108" s="457"/>
      <c r="Q108" s="457"/>
      <c r="R108" s="185"/>
      <c r="S108" s="462"/>
      <c r="T108" s="460"/>
      <c r="U108" s="169" t="e">
        <f t="shared" si="66"/>
        <v>#DIV/0!</v>
      </c>
      <c r="V108" s="457"/>
      <c r="W108" s="457"/>
    </row>
    <row r="109" spans="2:23">
      <c r="B109" s="459"/>
      <c r="D109" s="80">
        <f t="shared" ref="D109:D134" si="72">D108+1</f>
        <v>45974</v>
      </c>
      <c r="E109" s="80" t="s">
        <v>113</v>
      </c>
      <c r="F109" s="184"/>
      <c r="G109" s="460"/>
      <c r="H109" s="460"/>
      <c r="I109" s="241"/>
      <c r="J109" s="461"/>
      <c r="K109" s="461"/>
      <c r="L109" s="184"/>
      <c r="M109" s="460"/>
      <c r="N109" s="460"/>
      <c r="O109" s="169" t="e">
        <f t="shared" si="69"/>
        <v>#DIV/0!</v>
      </c>
      <c r="P109" s="457"/>
      <c r="Q109" s="457"/>
      <c r="R109" s="185"/>
      <c r="S109" s="462"/>
      <c r="T109" s="460"/>
      <c r="U109" s="169" t="e">
        <f t="shared" si="66"/>
        <v>#DIV/0!</v>
      </c>
      <c r="V109" s="457"/>
      <c r="W109" s="457"/>
    </row>
    <row r="110" spans="2:23">
      <c r="B110" s="459"/>
      <c r="D110" s="80">
        <f t="shared" si="72"/>
        <v>45975</v>
      </c>
      <c r="E110" s="80" t="s">
        <v>114</v>
      </c>
      <c r="F110" s="184"/>
      <c r="G110" s="460"/>
      <c r="H110" s="460"/>
      <c r="I110" s="241"/>
      <c r="J110" s="461"/>
      <c r="K110" s="461"/>
      <c r="L110" s="184"/>
      <c r="M110" s="460"/>
      <c r="N110" s="460"/>
      <c r="O110" s="169" t="e">
        <f t="shared" si="69"/>
        <v>#DIV/0!</v>
      </c>
      <c r="P110" s="457"/>
      <c r="Q110" s="457"/>
      <c r="R110" s="185"/>
      <c r="S110" s="462"/>
      <c r="T110" s="460"/>
      <c r="U110" s="169" t="e">
        <f t="shared" si="66"/>
        <v>#DIV/0!</v>
      </c>
      <c r="V110" s="457"/>
      <c r="W110" s="457"/>
    </row>
    <row r="111" spans="2:23">
      <c r="B111" s="459"/>
      <c r="D111" s="80">
        <f t="shared" si="72"/>
        <v>45976</v>
      </c>
      <c r="E111" s="80" t="s">
        <v>115</v>
      </c>
      <c r="F111" s="184"/>
      <c r="G111" s="460"/>
      <c r="H111" s="460"/>
      <c r="I111" s="241"/>
      <c r="J111" s="461"/>
      <c r="K111" s="461"/>
      <c r="L111" s="184"/>
      <c r="M111" s="460"/>
      <c r="N111" s="460"/>
      <c r="O111" s="169" t="e">
        <f t="shared" si="69"/>
        <v>#DIV/0!</v>
      </c>
      <c r="P111" s="457"/>
      <c r="Q111" s="457"/>
      <c r="R111" s="185"/>
      <c r="S111" s="462"/>
      <c r="T111" s="460"/>
      <c r="U111" s="169" t="e">
        <f t="shared" ref="U111:U124" si="73">R111/F111</f>
        <v>#DIV/0!</v>
      </c>
      <c r="V111" s="457"/>
      <c r="W111" s="457"/>
    </row>
    <row r="112" spans="2:23">
      <c r="B112" s="459"/>
      <c r="D112" s="80">
        <f t="shared" si="72"/>
        <v>45977</v>
      </c>
      <c r="E112" s="80" t="s">
        <v>116</v>
      </c>
      <c r="F112" s="184"/>
      <c r="G112" s="460"/>
      <c r="H112" s="460"/>
      <c r="I112" s="241"/>
      <c r="J112" s="461"/>
      <c r="K112" s="461"/>
      <c r="L112" s="184"/>
      <c r="M112" s="460"/>
      <c r="N112" s="460"/>
      <c r="O112" s="169" t="e">
        <f t="shared" si="69"/>
        <v>#DIV/0!</v>
      </c>
      <c r="P112" s="457"/>
      <c r="Q112" s="457"/>
      <c r="R112" s="185"/>
      <c r="S112" s="462"/>
      <c r="T112" s="460"/>
      <c r="U112" s="169" t="e">
        <f t="shared" si="73"/>
        <v>#DIV/0!</v>
      </c>
      <c r="V112" s="457"/>
      <c r="W112" s="457"/>
    </row>
    <row r="113" spans="2:23">
      <c r="B113" s="459"/>
      <c r="D113" s="80">
        <f t="shared" si="72"/>
        <v>45978</v>
      </c>
      <c r="E113" s="80" t="s">
        <v>117</v>
      </c>
      <c r="F113" s="184"/>
      <c r="G113" s="460"/>
      <c r="H113" s="460"/>
      <c r="I113" s="241"/>
      <c r="J113" s="461"/>
      <c r="K113" s="461"/>
      <c r="L113" s="184"/>
      <c r="M113" s="460"/>
      <c r="N113" s="460"/>
      <c r="O113" s="169" t="e">
        <f t="shared" si="69"/>
        <v>#DIV/0!</v>
      </c>
      <c r="P113" s="457"/>
      <c r="Q113" s="457"/>
      <c r="R113" s="185"/>
      <c r="S113" s="462"/>
      <c r="T113" s="460"/>
      <c r="U113" s="169" t="e">
        <f t="shared" si="73"/>
        <v>#DIV/0!</v>
      </c>
      <c r="V113" s="457"/>
      <c r="W113" s="457"/>
    </row>
    <row r="114" spans="2:23">
      <c r="B114" s="458">
        <f>B107+7</f>
        <v>45987</v>
      </c>
      <c r="D114" s="80">
        <f t="shared" si="72"/>
        <v>45979</v>
      </c>
      <c r="E114" s="80" t="s">
        <v>118</v>
      </c>
      <c r="F114" s="184"/>
      <c r="G114" s="460">
        <f>SUM(F114:F120)</f>
        <v>0</v>
      </c>
      <c r="H114" s="460"/>
      <c r="I114" s="241"/>
      <c r="J114" s="461">
        <f t="shared" ref="J114" si="74">SUM(I114:I120)</f>
        <v>0</v>
      </c>
      <c r="K114" s="461"/>
      <c r="L114" s="184"/>
      <c r="M114" s="460">
        <f t="shared" ref="M114" si="75">SUM(L114:L120)</f>
        <v>0</v>
      </c>
      <c r="N114" s="460"/>
      <c r="O114" s="169" t="e">
        <f t="shared" si="69"/>
        <v>#DIV/0!</v>
      </c>
      <c r="P114" s="457" t="e">
        <f t="shared" ref="P114" si="76">M114/G114</f>
        <v>#DIV/0!</v>
      </c>
      <c r="Q114" s="457"/>
      <c r="R114" s="185"/>
      <c r="S114" s="462">
        <f t="shared" ref="S114" si="77">SUM(R114:R120)</f>
        <v>0</v>
      </c>
      <c r="T114" s="460"/>
      <c r="U114" s="169" t="e">
        <f t="shared" si="73"/>
        <v>#DIV/0!</v>
      </c>
      <c r="V114" s="457" t="e">
        <f>S114/G114</f>
        <v>#DIV/0!</v>
      </c>
      <c r="W114" s="457"/>
    </row>
    <row r="115" spans="2:23">
      <c r="B115" s="459"/>
      <c r="D115" s="80">
        <f t="shared" si="72"/>
        <v>45980</v>
      </c>
      <c r="E115" s="80" t="s">
        <v>112</v>
      </c>
      <c r="F115" s="184"/>
      <c r="G115" s="460"/>
      <c r="H115" s="460"/>
      <c r="I115" s="241"/>
      <c r="J115" s="461"/>
      <c r="K115" s="461"/>
      <c r="L115" s="184"/>
      <c r="M115" s="460"/>
      <c r="N115" s="460"/>
      <c r="O115" s="169" t="e">
        <f t="shared" si="69"/>
        <v>#DIV/0!</v>
      </c>
      <c r="P115" s="457"/>
      <c r="Q115" s="457"/>
      <c r="R115" s="185"/>
      <c r="S115" s="462"/>
      <c r="T115" s="460"/>
      <c r="U115" s="169" t="e">
        <f t="shared" si="73"/>
        <v>#DIV/0!</v>
      </c>
      <c r="V115" s="457"/>
      <c r="W115" s="457"/>
    </row>
    <row r="116" spans="2:23">
      <c r="B116" s="459"/>
      <c r="D116" s="80">
        <f t="shared" si="72"/>
        <v>45981</v>
      </c>
      <c r="E116" s="80" t="s">
        <v>113</v>
      </c>
      <c r="F116" s="184"/>
      <c r="G116" s="460"/>
      <c r="H116" s="460"/>
      <c r="I116" s="241"/>
      <c r="J116" s="461"/>
      <c r="K116" s="461"/>
      <c r="L116" s="184"/>
      <c r="M116" s="460"/>
      <c r="N116" s="460"/>
      <c r="O116" s="169" t="e">
        <f t="shared" si="69"/>
        <v>#DIV/0!</v>
      </c>
      <c r="P116" s="457"/>
      <c r="Q116" s="457"/>
      <c r="R116" s="185"/>
      <c r="S116" s="462"/>
      <c r="T116" s="460"/>
      <c r="U116" s="169" t="e">
        <f t="shared" si="73"/>
        <v>#DIV/0!</v>
      </c>
      <c r="V116" s="457"/>
      <c r="W116" s="457"/>
    </row>
    <row r="117" spans="2:23">
      <c r="B117" s="459"/>
      <c r="D117" s="80">
        <f t="shared" si="72"/>
        <v>45982</v>
      </c>
      <c r="E117" s="80" t="s">
        <v>114</v>
      </c>
      <c r="F117" s="184"/>
      <c r="G117" s="460"/>
      <c r="H117" s="460"/>
      <c r="I117" s="241"/>
      <c r="J117" s="461"/>
      <c r="K117" s="461"/>
      <c r="L117" s="184"/>
      <c r="M117" s="460"/>
      <c r="N117" s="460"/>
      <c r="O117" s="169" t="e">
        <f t="shared" si="69"/>
        <v>#DIV/0!</v>
      </c>
      <c r="P117" s="457"/>
      <c r="Q117" s="457"/>
      <c r="R117" s="185"/>
      <c r="S117" s="462"/>
      <c r="T117" s="460"/>
      <c r="U117" s="169" t="e">
        <f t="shared" si="73"/>
        <v>#DIV/0!</v>
      </c>
      <c r="V117" s="457"/>
      <c r="W117" s="457"/>
    </row>
    <row r="118" spans="2:23">
      <c r="B118" s="459"/>
      <c r="D118" s="80">
        <f t="shared" si="72"/>
        <v>45983</v>
      </c>
      <c r="E118" s="80" t="s">
        <v>115</v>
      </c>
      <c r="F118" s="184"/>
      <c r="G118" s="460"/>
      <c r="H118" s="460"/>
      <c r="I118" s="241"/>
      <c r="J118" s="461"/>
      <c r="K118" s="461"/>
      <c r="L118" s="184"/>
      <c r="M118" s="460"/>
      <c r="N118" s="460"/>
      <c r="O118" s="169" t="e">
        <f t="shared" si="69"/>
        <v>#DIV/0!</v>
      </c>
      <c r="P118" s="457"/>
      <c r="Q118" s="457"/>
      <c r="R118" s="185"/>
      <c r="S118" s="462"/>
      <c r="T118" s="460"/>
      <c r="U118" s="169" t="e">
        <f t="shared" si="73"/>
        <v>#DIV/0!</v>
      </c>
      <c r="V118" s="457"/>
      <c r="W118" s="457"/>
    </row>
    <row r="119" spans="2:23">
      <c r="B119" s="459"/>
      <c r="D119" s="80">
        <f t="shared" si="72"/>
        <v>45984</v>
      </c>
      <c r="E119" s="80" t="s">
        <v>116</v>
      </c>
      <c r="F119" s="184"/>
      <c r="G119" s="460"/>
      <c r="H119" s="460"/>
      <c r="I119" s="241"/>
      <c r="J119" s="461"/>
      <c r="K119" s="461"/>
      <c r="L119" s="184"/>
      <c r="M119" s="460"/>
      <c r="N119" s="460"/>
      <c r="O119" s="169" t="e">
        <f t="shared" si="69"/>
        <v>#DIV/0!</v>
      </c>
      <c r="P119" s="457"/>
      <c r="Q119" s="457"/>
      <c r="R119" s="185"/>
      <c r="S119" s="462"/>
      <c r="T119" s="460"/>
      <c r="U119" s="169" t="e">
        <f t="shared" si="73"/>
        <v>#DIV/0!</v>
      </c>
      <c r="V119" s="457"/>
      <c r="W119" s="457"/>
    </row>
    <row r="120" spans="2:23">
      <c r="B120" s="459"/>
      <c r="D120" s="80">
        <f t="shared" si="72"/>
        <v>45985</v>
      </c>
      <c r="E120" s="80" t="s">
        <v>117</v>
      </c>
      <c r="F120" s="184"/>
      <c r="G120" s="460"/>
      <c r="H120" s="460"/>
      <c r="I120" s="241"/>
      <c r="J120" s="461"/>
      <c r="K120" s="461"/>
      <c r="L120" s="184"/>
      <c r="M120" s="460"/>
      <c r="N120" s="460"/>
      <c r="O120" s="169" t="e">
        <f t="shared" si="69"/>
        <v>#DIV/0!</v>
      </c>
      <c r="P120" s="457"/>
      <c r="Q120" s="457"/>
      <c r="R120" s="185"/>
      <c r="S120" s="462"/>
      <c r="T120" s="460"/>
      <c r="U120" s="169" t="e">
        <f t="shared" si="73"/>
        <v>#DIV/0!</v>
      </c>
      <c r="V120" s="457"/>
      <c r="W120" s="457"/>
    </row>
    <row r="121" spans="2:23">
      <c r="B121" s="458">
        <f>B114+7</f>
        <v>45994</v>
      </c>
      <c r="D121" s="80">
        <f t="shared" si="72"/>
        <v>45986</v>
      </c>
      <c r="E121" s="80" t="s">
        <v>118</v>
      </c>
      <c r="F121" s="184"/>
      <c r="G121" s="460">
        <f>SUM(F121:F127)</f>
        <v>0</v>
      </c>
      <c r="H121" s="460"/>
      <c r="I121" s="241"/>
      <c r="J121" s="461">
        <f t="shared" ref="J121" si="78">SUM(I121:I127)</f>
        <v>0</v>
      </c>
      <c r="K121" s="461"/>
      <c r="L121" s="184"/>
      <c r="M121" s="460">
        <f t="shared" ref="M121" si="79">SUM(L121:L127)</f>
        <v>0</v>
      </c>
      <c r="N121" s="460"/>
      <c r="O121" s="169" t="e">
        <f t="shared" ref="O121:O127" si="80">L121/F121</f>
        <v>#DIV/0!</v>
      </c>
      <c r="P121" s="457" t="e">
        <f t="shared" ref="P121" si="81">M121/G121</f>
        <v>#DIV/0!</v>
      </c>
      <c r="Q121" s="457"/>
      <c r="R121" s="185"/>
      <c r="S121" s="462">
        <f t="shared" ref="S121" si="82">SUM(R121:R127)</f>
        <v>0</v>
      </c>
      <c r="T121" s="460"/>
      <c r="U121" s="169" t="e">
        <f t="shared" si="73"/>
        <v>#DIV/0!</v>
      </c>
      <c r="V121" s="457" t="e">
        <f>S121/G121</f>
        <v>#DIV/0!</v>
      </c>
      <c r="W121" s="457"/>
    </row>
    <row r="122" spans="2:23">
      <c r="B122" s="459"/>
      <c r="D122" s="80">
        <f t="shared" si="72"/>
        <v>45987</v>
      </c>
      <c r="E122" s="80" t="s">
        <v>112</v>
      </c>
      <c r="F122" s="184"/>
      <c r="G122" s="460"/>
      <c r="H122" s="460"/>
      <c r="I122" s="241"/>
      <c r="J122" s="461"/>
      <c r="K122" s="461"/>
      <c r="L122" s="184"/>
      <c r="M122" s="460"/>
      <c r="N122" s="460"/>
      <c r="O122" s="169" t="e">
        <f t="shared" si="80"/>
        <v>#DIV/0!</v>
      </c>
      <c r="P122" s="457"/>
      <c r="Q122" s="457"/>
      <c r="R122" s="185"/>
      <c r="S122" s="462"/>
      <c r="T122" s="460"/>
      <c r="U122" s="169" t="e">
        <f t="shared" si="73"/>
        <v>#DIV/0!</v>
      </c>
      <c r="V122" s="457"/>
      <c r="W122" s="457"/>
    </row>
    <row r="123" spans="2:23">
      <c r="B123" s="459"/>
      <c r="D123" s="80">
        <f t="shared" si="72"/>
        <v>45988</v>
      </c>
      <c r="E123" s="80" t="s">
        <v>113</v>
      </c>
      <c r="F123" s="184"/>
      <c r="G123" s="460"/>
      <c r="H123" s="460"/>
      <c r="I123" s="241"/>
      <c r="J123" s="461"/>
      <c r="K123" s="461"/>
      <c r="L123" s="184"/>
      <c r="M123" s="460"/>
      <c r="N123" s="460"/>
      <c r="O123" s="169" t="e">
        <f t="shared" si="80"/>
        <v>#DIV/0!</v>
      </c>
      <c r="P123" s="457"/>
      <c r="Q123" s="457"/>
      <c r="R123" s="185"/>
      <c r="S123" s="462"/>
      <c r="T123" s="460"/>
      <c r="U123" s="169" t="e">
        <f t="shared" si="73"/>
        <v>#DIV/0!</v>
      </c>
      <c r="V123" s="457"/>
      <c r="W123" s="457"/>
    </row>
    <row r="124" spans="2:23">
      <c r="B124" s="459"/>
      <c r="D124" s="80">
        <f t="shared" si="72"/>
        <v>45989</v>
      </c>
      <c r="E124" s="80" t="s">
        <v>114</v>
      </c>
      <c r="F124" s="184"/>
      <c r="G124" s="460"/>
      <c r="H124" s="460"/>
      <c r="I124" s="241"/>
      <c r="J124" s="461"/>
      <c r="K124" s="461"/>
      <c r="L124" s="184"/>
      <c r="M124" s="460"/>
      <c r="N124" s="460"/>
      <c r="O124" s="169" t="e">
        <f t="shared" si="80"/>
        <v>#DIV/0!</v>
      </c>
      <c r="P124" s="457"/>
      <c r="Q124" s="457"/>
      <c r="R124" s="185"/>
      <c r="S124" s="462"/>
      <c r="T124" s="460"/>
      <c r="U124" s="169" t="e">
        <f t="shared" si="73"/>
        <v>#DIV/0!</v>
      </c>
      <c r="V124" s="457"/>
      <c r="W124" s="457"/>
    </row>
    <row r="125" spans="2:23">
      <c r="B125" s="459"/>
      <c r="D125" s="80">
        <f t="shared" si="72"/>
        <v>45990</v>
      </c>
      <c r="E125" s="80" t="s">
        <v>115</v>
      </c>
      <c r="F125" s="184"/>
      <c r="G125" s="460"/>
      <c r="H125" s="460"/>
      <c r="I125" s="241"/>
      <c r="J125" s="461"/>
      <c r="K125" s="461"/>
      <c r="L125" s="184"/>
      <c r="M125" s="460"/>
      <c r="N125" s="460"/>
      <c r="O125" s="169" t="e">
        <f t="shared" si="80"/>
        <v>#DIV/0!</v>
      </c>
      <c r="P125" s="457"/>
      <c r="Q125" s="457"/>
      <c r="R125" s="185"/>
      <c r="S125" s="462"/>
      <c r="T125" s="460"/>
      <c r="U125" s="169" t="e">
        <f t="shared" ref="U125:U131" si="83">R125/F125</f>
        <v>#DIV/0!</v>
      </c>
      <c r="V125" s="457"/>
      <c r="W125" s="457"/>
    </row>
    <row r="126" spans="2:23">
      <c r="B126" s="459"/>
      <c r="D126" s="80">
        <f t="shared" si="72"/>
        <v>45991</v>
      </c>
      <c r="E126" s="80" t="s">
        <v>116</v>
      </c>
      <c r="F126" s="184"/>
      <c r="G126" s="460"/>
      <c r="H126" s="460"/>
      <c r="I126" s="241"/>
      <c r="J126" s="461"/>
      <c r="K126" s="461"/>
      <c r="L126" s="184"/>
      <c r="M126" s="460"/>
      <c r="N126" s="460"/>
      <c r="O126" s="169" t="e">
        <f t="shared" si="80"/>
        <v>#DIV/0!</v>
      </c>
      <c r="P126" s="457"/>
      <c r="Q126" s="457"/>
      <c r="R126" s="185"/>
      <c r="S126" s="462"/>
      <c r="T126" s="460"/>
      <c r="U126" s="169" t="e">
        <f t="shared" si="83"/>
        <v>#DIV/0!</v>
      </c>
      <c r="V126" s="457"/>
      <c r="W126" s="457"/>
    </row>
    <row r="127" spans="2:23">
      <c r="B127" s="459"/>
      <c r="D127" s="80">
        <f t="shared" si="72"/>
        <v>45992</v>
      </c>
      <c r="E127" s="80" t="s">
        <v>117</v>
      </c>
      <c r="F127" s="184"/>
      <c r="G127" s="460"/>
      <c r="H127" s="460"/>
      <c r="I127" s="241"/>
      <c r="J127" s="461"/>
      <c r="K127" s="461"/>
      <c r="L127" s="184"/>
      <c r="M127" s="460"/>
      <c r="N127" s="460"/>
      <c r="O127" s="169" t="e">
        <f t="shared" si="80"/>
        <v>#DIV/0!</v>
      </c>
      <c r="P127" s="457"/>
      <c r="Q127" s="457"/>
      <c r="R127" s="185"/>
      <c r="S127" s="462"/>
      <c r="T127" s="460"/>
      <c r="U127" s="169" t="e">
        <f t="shared" si="83"/>
        <v>#DIV/0!</v>
      </c>
      <c r="V127" s="457"/>
      <c r="W127" s="457"/>
    </row>
    <row r="128" spans="2:23">
      <c r="B128" s="458">
        <f>B121+7</f>
        <v>46001</v>
      </c>
      <c r="D128" s="80">
        <f t="shared" si="72"/>
        <v>45993</v>
      </c>
      <c r="E128" s="80" t="s">
        <v>118</v>
      </c>
      <c r="F128" s="184"/>
      <c r="G128" s="460">
        <f>SUM(F128:F134)</f>
        <v>0</v>
      </c>
      <c r="H128" s="460"/>
      <c r="I128" s="241"/>
      <c r="J128" s="461">
        <f t="shared" ref="J128" si="84">SUM(I128:I134)</f>
        <v>0</v>
      </c>
      <c r="K128" s="461"/>
      <c r="L128" s="184"/>
      <c r="M128" s="460">
        <f t="shared" ref="M128" si="85">SUM(L128:L134)</f>
        <v>0</v>
      </c>
      <c r="N128" s="460"/>
      <c r="O128" s="169" t="e">
        <f t="shared" ref="O128:O134" si="86">L128/F128</f>
        <v>#DIV/0!</v>
      </c>
      <c r="P128" s="457" t="e">
        <f t="shared" ref="P128" si="87">M128/G128</f>
        <v>#DIV/0!</v>
      </c>
      <c r="Q128" s="457"/>
      <c r="R128" s="185"/>
      <c r="S128" s="462">
        <f t="shared" ref="S128" si="88">SUM(R128:R134)</f>
        <v>0</v>
      </c>
      <c r="T128" s="460"/>
      <c r="U128" s="169" t="e">
        <f t="shared" si="83"/>
        <v>#DIV/0!</v>
      </c>
      <c r="V128" s="457" t="e">
        <f>S128/G128</f>
        <v>#DIV/0!</v>
      </c>
      <c r="W128" s="457"/>
    </row>
    <row r="129" spans="2:22">
      <c r="B129" s="459"/>
      <c r="D129" s="80">
        <f t="shared" si="72"/>
        <v>45994</v>
      </c>
      <c r="E129" s="80" t="s">
        <v>112</v>
      </c>
      <c r="F129" s="184"/>
      <c r="G129" s="460"/>
      <c r="I129" s="241"/>
      <c r="J129" s="461"/>
      <c r="L129" s="184"/>
      <c r="M129" s="460"/>
      <c r="O129" s="169" t="e">
        <f t="shared" si="86"/>
        <v>#DIV/0!</v>
      </c>
      <c r="P129" s="457"/>
      <c r="R129" s="185"/>
      <c r="S129" s="462"/>
      <c r="U129" s="169" t="e">
        <f t="shared" si="83"/>
        <v>#DIV/0!</v>
      </c>
      <c r="V129" s="457"/>
    </row>
    <row r="130" spans="2:22">
      <c r="B130" s="459"/>
      <c r="D130" s="80">
        <f t="shared" si="72"/>
        <v>45995</v>
      </c>
      <c r="E130" s="80" t="s">
        <v>113</v>
      </c>
      <c r="F130" s="184"/>
      <c r="G130" s="460"/>
      <c r="I130" s="241"/>
      <c r="J130" s="461"/>
      <c r="L130" s="184"/>
      <c r="M130" s="460"/>
      <c r="O130" s="169" t="e">
        <f t="shared" si="86"/>
        <v>#DIV/0!</v>
      </c>
      <c r="P130" s="457"/>
      <c r="R130" s="185"/>
      <c r="S130" s="462"/>
      <c r="U130" s="169" t="e">
        <f t="shared" si="83"/>
        <v>#DIV/0!</v>
      </c>
      <c r="V130" s="457"/>
    </row>
    <row r="131" spans="2:22">
      <c r="B131" s="459"/>
      <c r="D131" s="80">
        <f t="shared" si="72"/>
        <v>45996</v>
      </c>
      <c r="E131" s="80" t="s">
        <v>114</v>
      </c>
      <c r="F131" s="184"/>
      <c r="G131" s="460"/>
      <c r="I131" s="241"/>
      <c r="J131" s="461"/>
      <c r="L131" s="184"/>
      <c r="M131" s="460"/>
      <c r="O131" s="169" t="e">
        <f t="shared" si="86"/>
        <v>#DIV/0!</v>
      </c>
      <c r="P131" s="457"/>
      <c r="R131" s="185"/>
      <c r="S131" s="462"/>
      <c r="U131" s="169" t="e">
        <f t="shared" si="83"/>
        <v>#DIV/0!</v>
      </c>
      <c r="V131" s="457"/>
    </row>
    <row r="132" spans="2:22">
      <c r="B132" s="459"/>
      <c r="D132" s="80">
        <f t="shared" si="72"/>
        <v>45997</v>
      </c>
      <c r="E132" s="80" t="s">
        <v>115</v>
      </c>
      <c r="F132" s="184"/>
      <c r="G132" s="460"/>
      <c r="I132" s="241"/>
      <c r="J132" s="461"/>
      <c r="L132" s="184"/>
      <c r="M132" s="460"/>
      <c r="O132" s="169" t="e">
        <f t="shared" si="86"/>
        <v>#DIV/0!</v>
      </c>
      <c r="P132" s="457"/>
      <c r="R132" s="185"/>
      <c r="S132" s="462"/>
      <c r="U132" s="169" t="e">
        <f t="shared" ref="U132:U134" si="89">R132/F132</f>
        <v>#DIV/0!</v>
      </c>
      <c r="V132" s="457"/>
    </row>
    <row r="133" spans="2:22">
      <c r="B133" s="459"/>
      <c r="D133" s="80">
        <f t="shared" si="72"/>
        <v>45998</v>
      </c>
      <c r="E133" s="80" t="s">
        <v>116</v>
      </c>
      <c r="F133" s="184"/>
      <c r="G133" s="460"/>
      <c r="I133" s="241"/>
      <c r="J133" s="461"/>
      <c r="L133" s="184"/>
      <c r="M133" s="460"/>
      <c r="O133" s="169" t="e">
        <f t="shared" si="86"/>
        <v>#DIV/0!</v>
      </c>
      <c r="P133" s="457"/>
      <c r="R133" s="185"/>
      <c r="S133" s="462"/>
      <c r="U133" s="169" t="e">
        <f t="shared" si="89"/>
        <v>#DIV/0!</v>
      </c>
      <c r="V133" s="457"/>
    </row>
    <row r="134" spans="2:22">
      <c r="B134" s="459"/>
      <c r="D134" s="80">
        <f t="shared" si="72"/>
        <v>45999</v>
      </c>
      <c r="E134" s="80" t="s">
        <v>117</v>
      </c>
      <c r="F134" s="184"/>
      <c r="G134" s="460"/>
      <c r="I134" s="241"/>
      <c r="J134" s="461"/>
      <c r="L134" s="184"/>
      <c r="M134" s="460"/>
      <c r="O134" s="169" t="e">
        <f t="shared" si="86"/>
        <v>#DIV/0!</v>
      </c>
      <c r="P134" s="457"/>
      <c r="R134" s="185"/>
      <c r="S134" s="462"/>
      <c r="U134" s="169" t="e">
        <f t="shared" si="89"/>
        <v>#DIV/0!</v>
      </c>
      <c r="V134" s="457"/>
    </row>
  </sheetData>
  <mergeCells count="167"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34"/>
  <sheetViews>
    <sheetView zoomScale="85" zoomScaleNormal="85" workbookViewId="0">
      <selection activeCell="H98" sqref="H98:H128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430</v>
      </c>
      <c r="C1" s="186">
        <v>497.6</v>
      </c>
    </row>
    <row r="2" spans="2:23" ht="38.1" customHeight="1">
      <c r="B2" s="463" t="s">
        <v>132</v>
      </c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</row>
    <row r="3" spans="2:23" s="71" customFormat="1" ht="23.45" customHeight="1">
      <c r="B3" s="467" t="s">
        <v>123</v>
      </c>
      <c r="C3" s="468" t="s">
        <v>120</v>
      </c>
      <c r="D3" s="469" t="s">
        <v>105</v>
      </c>
      <c r="E3" s="469"/>
      <c r="F3" s="476" t="s">
        <v>107</v>
      </c>
      <c r="G3" s="476"/>
      <c r="H3" s="476"/>
      <c r="I3" s="478" t="s">
        <v>108</v>
      </c>
      <c r="J3" s="478"/>
      <c r="K3" s="478"/>
      <c r="L3" s="477" t="s">
        <v>345</v>
      </c>
      <c r="M3" s="477"/>
      <c r="N3" s="477"/>
      <c r="O3" s="477" t="s">
        <v>106</v>
      </c>
      <c r="P3" s="477"/>
      <c r="Q3" s="477"/>
      <c r="R3" s="477" t="s">
        <v>429</v>
      </c>
      <c r="S3" s="477"/>
      <c r="T3" s="477"/>
      <c r="U3" s="477" t="s">
        <v>621</v>
      </c>
      <c r="V3" s="477"/>
      <c r="W3" s="477"/>
    </row>
    <row r="4" spans="2:23" ht="15.75">
      <c r="B4" s="467"/>
      <c r="C4" s="468"/>
      <c r="D4" s="469"/>
      <c r="E4" s="469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58">
        <f>D17</f>
        <v>45882</v>
      </c>
      <c r="C5" s="459" t="s">
        <v>119</v>
      </c>
      <c r="D5" s="80">
        <v>45870</v>
      </c>
      <c r="E5" s="80" t="s">
        <v>114</v>
      </c>
      <c r="F5" s="87">
        <v>415.52699999999999</v>
      </c>
      <c r="G5" s="472">
        <f>AVERAGE(F5:F8)</f>
        <v>418.38175000000001</v>
      </c>
      <c r="H5" s="472">
        <f>AVERAGEIF(F5:F35,"&lt;&gt;0")</f>
        <v>413.83356131814418</v>
      </c>
      <c r="I5" s="169">
        <f>F5/$C$1</f>
        <v>0.83506229903536966</v>
      </c>
      <c r="J5" s="457">
        <f>AVERAGE(I5:I8)</f>
        <v>0.84079933681672026</v>
      </c>
      <c r="K5" s="457">
        <f>AVERAGEIF(I5:I35,"&lt;&gt;0")</f>
        <v>0.83165908625028984</v>
      </c>
      <c r="L5" s="182">
        <v>2.4175379809703115E-3</v>
      </c>
      <c r="M5" s="473">
        <f>AVERAGE(L5:L8)</f>
        <v>2.4205689124696074E-3</v>
      </c>
      <c r="N5" s="473">
        <f>AVERAGEIF(L5:L35,"&lt;&gt;0")</f>
        <v>2.4177653881523086E-3</v>
      </c>
      <c r="O5" s="84">
        <v>8.5448905768693139E-3</v>
      </c>
      <c r="P5" s="474">
        <f>AVERAGE(O5:O8)</f>
        <v>8.5892866301938535E-3</v>
      </c>
      <c r="Q5" s="474">
        <f>AVERAGEIF(O5:O35,"&lt;&gt;0")</f>
        <v>8.142809467805167E-3</v>
      </c>
      <c r="R5" s="169">
        <v>0.9</v>
      </c>
      <c r="S5" s="457">
        <f>AVERAGE(R5:R8)</f>
        <v>0.9</v>
      </c>
      <c r="T5" s="457">
        <f>AVERAGEIF(R5:R35,"&lt;&gt;0")</f>
        <v>0.89999999999999947</v>
      </c>
      <c r="U5" s="169">
        <f>31/52*100%</f>
        <v>0.59615384615384615</v>
      </c>
      <c r="V5" s="457">
        <f>AVERAGE(U5:U8)</f>
        <v>0.59615384615384615</v>
      </c>
      <c r="W5" s="457">
        <f>AVERAGEIF(U5:U35,"&lt;&gt;0")</f>
        <v>0.63709677419354838</v>
      </c>
    </row>
    <row r="6" spans="2:23" ht="14.45" hidden="1" customHeight="1" outlineLevel="1">
      <c r="B6" s="459"/>
      <c r="C6" s="459"/>
      <c r="D6" s="80">
        <v>45871</v>
      </c>
      <c r="E6" s="80" t="s">
        <v>115</v>
      </c>
      <c r="F6" s="87">
        <v>418.1</v>
      </c>
      <c r="G6" s="472"/>
      <c r="H6" s="472"/>
      <c r="I6" s="169">
        <f t="shared" ref="I6:I69" si="0">F6/$C$1</f>
        <v>0.84023311897106112</v>
      </c>
      <c r="J6" s="457"/>
      <c r="K6" s="457"/>
      <c r="L6" s="182">
        <v>2.4160532927504029E-3</v>
      </c>
      <c r="M6" s="473"/>
      <c r="N6" s="473"/>
      <c r="O6" s="84">
        <v>8.6255173784087549E-3</v>
      </c>
      <c r="P6" s="474"/>
      <c r="Q6" s="474"/>
      <c r="R6" s="169">
        <v>0.9</v>
      </c>
      <c r="S6" s="457"/>
      <c r="T6" s="457"/>
      <c r="U6" s="169">
        <f>31/52*100%</f>
        <v>0.59615384615384615</v>
      </c>
      <c r="V6" s="457"/>
      <c r="W6" s="457"/>
    </row>
    <row r="7" spans="2:23" ht="14.45" hidden="1" customHeight="1" outlineLevel="1">
      <c r="B7" s="459"/>
      <c r="C7" s="459"/>
      <c r="D7" s="80">
        <v>45872</v>
      </c>
      <c r="E7" s="80" t="s">
        <v>116</v>
      </c>
      <c r="F7" s="87">
        <v>419.9</v>
      </c>
      <c r="G7" s="472"/>
      <c r="H7" s="472"/>
      <c r="I7" s="169">
        <f t="shared" si="0"/>
        <v>0.8438504823151125</v>
      </c>
      <c r="J7" s="457"/>
      <c r="K7" s="457"/>
      <c r="L7" s="182">
        <v>2.426318067501469E-3</v>
      </c>
      <c r="M7" s="473"/>
      <c r="N7" s="473"/>
      <c r="O7" s="84">
        <v>8.6427574232524201E-3</v>
      </c>
      <c r="P7" s="474"/>
      <c r="Q7" s="474"/>
      <c r="R7" s="169">
        <v>0.9</v>
      </c>
      <c r="S7" s="457"/>
      <c r="T7" s="457"/>
      <c r="U7" s="169">
        <f>31/52*100%</f>
        <v>0.59615384615384615</v>
      </c>
      <c r="V7" s="457"/>
      <c r="W7" s="457"/>
    </row>
    <row r="8" spans="2:23" ht="14.45" hidden="1" customHeight="1" outlineLevel="1">
      <c r="B8" s="459"/>
      <c r="C8" s="459"/>
      <c r="D8" s="80">
        <v>45873</v>
      </c>
      <c r="E8" s="80" t="s">
        <v>117</v>
      </c>
      <c r="F8" s="87">
        <v>420</v>
      </c>
      <c r="G8" s="472"/>
      <c r="H8" s="472"/>
      <c r="I8" s="169">
        <f t="shared" si="0"/>
        <v>0.84405144694533762</v>
      </c>
      <c r="J8" s="457"/>
      <c r="K8" s="457"/>
      <c r="L8" s="182">
        <v>2.4223663086562464E-3</v>
      </c>
      <c r="M8" s="473"/>
      <c r="N8" s="473"/>
      <c r="O8" s="84">
        <v>8.5439811422449267E-3</v>
      </c>
      <c r="P8" s="474"/>
      <c r="Q8" s="474"/>
      <c r="R8" s="169">
        <v>0.9</v>
      </c>
      <c r="S8" s="457"/>
      <c r="T8" s="457"/>
      <c r="U8" s="169">
        <f>31/52*100%</f>
        <v>0.59615384615384615</v>
      </c>
      <c r="V8" s="457"/>
      <c r="W8" s="457"/>
    </row>
    <row r="9" spans="2:23" ht="14.45" hidden="1" customHeight="1" outlineLevel="1">
      <c r="B9" s="459"/>
      <c r="C9" s="459"/>
      <c r="D9" s="80">
        <v>45874</v>
      </c>
      <c r="E9" s="80" t="s">
        <v>118</v>
      </c>
      <c r="F9" s="87">
        <v>419.8</v>
      </c>
      <c r="G9" s="472">
        <f t="shared" ref="G9" si="1">AVERAGE(F9:F15)</f>
        <v>419.83518749099255</v>
      </c>
      <c r="H9" s="472"/>
      <c r="I9" s="169">
        <f t="shared" si="0"/>
        <v>0.8436495176848875</v>
      </c>
      <c r="J9" s="457">
        <f t="shared" ref="J9" si="2">AVERAGE(I9:I15)</f>
        <v>0.84372023209604607</v>
      </c>
      <c r="K9" s="457"/>
      <c r="L9" s="182">
        <v>2.4296154802080604E-3</v>
      </c>
      <c r="M9" s="473">
        <f t="shared" ref="M9" si="3">AVERAGE(L9:L15)</f>
        <v>2.4214906578015386E-3</v>
      </c>
      <c r="N9" s="473"/>
      <c r="O9" s="84">
        <v>8.6847829071463305E-3</v>
      </c>
      <c r="P9" s="474">
        <f t="shared" ref="P9" si="4">AVERAGE(O9:O15)</f>
        <v>8.5040813562671617E-3</v>
      </c>
      <c r="Q9" s="474"/>
      <c r="R9" s="169">
        <v>0.9</v>
      </c>
      <c r="S9" s="457">
        <f t="shared" ref="S9" si="5">AVERAGE(R9:R15)</f>
        <v>0.90000000000000013</v>
      </c>
      <c r="T9" s="457"/>
      <c r="U9" s="169">
        <f t="shared" ref="U9:U15" si="6">32/52*100%</f>
        <v>0.61538461538461542</v>
      </c>
      <c r="V9" s="457">
        <f>AVERAGE(U9:U15)</f>
        <v>0.61538461538461553</v>
      </c>
      <c r="W9" s="457"/>
    </row>
    <row r="10" spans="2:23" ht="14.45" hidden="1" customHeight="1" outlineLevel="1">
      <c r="B10" s="459"/>
      <c r="C10" s="459"/>
      <c r="D10" s="80">
        <v>45875</v>
      </c>
      <c r="E10" s="80" t="s">
        <v>112</v>
      </c>
      <c r="F10" s="87">
        <v>421</v>
      </c>
      <c r="G10" s="472"/>
      <c r="H10" s="472"/>
      <c r="I10" s="169">
        <f t="shared" si="0"/>
        <v>0.84606109324758838</v>
      </c>
      <c r="J10" s="457"/>
      <c r="K10" s="457"/>
      <c r="L10" s="182">
        <v>2.4244780583300022E-3</v>
      </c>
      <c r="M10" s="473"/>
      <c r="N10" s="473"/>
      <c r="O10" s="84">
        <v>8.5008289815917352E-3</v>
      </c>
      <c r="P10" s="474"/>
      <c r="Q10" s="474"/>
      <c r="R10" s="169">
        <v>0.9</v>
      </c>
      <c r="S10" s="457"/>
      <c r="T10" s="457"/>
      <c r="U10" s="169">
        <f t="shared" si="6"/>
        <v>0.61538461538461542</v>
      </c>
      <c r="V10" s="457"/>
      <c r="W10" s="457"/>
    </row>
    <row r="11" spans="2:23" ht="14.45" hidden="1" customHeight="1" outlineLevel="1">
      <c r="B11" s="459"/>
      <c r="C11" s="459"/>
      <c r="D11" s="80">
        <v>45876</v>
      </c>
      <c r="E11" s="80" t="s">
        <v>113</v>
      </c>
      <c r="F11" s="87">
        <v>420.6</v>
      </c>
      <c r="G11" s="472"/>
      <c r="H11" s="472"/>
      <c r="I11" s="169">
        <f t="shared" si="0"/>
        <v>0.84525723472668812</v>
      </c>
      <c r="J11" s="457"/>
      <c r="K11" s="457"/>
      <c r="L11" s="182">
        <v>2.4176818161268598E-3</v>
      </c>
      <c r="M11" s="473"/>
      <c r="N11" s="473"/>
      <c r="O11" s="84">
        <v>8.4839302592998166E-3</v>
      </c>
      <c r="P11" s="474"/>
      <c r="Q11" s="474"/>
      <c r="R11" s="169">
        <v>0.9</v>
      </c>
      <c r="S11" s="457"/>
      <c r="T11" s="457"/>
      <c r="U11" s="169">
        <f t="shared" si="6"/>
        <v>0.61538461538461542</v>
      </c>
      <c r="V11" s="457"/>
      <c r="W11" s="457"/>
    </row>
    <row r="12" spans="2:23" ht="14.45" hidden="1" customHeight="1" outlineLevel="1">
      <c r="B12" s="459"/>
      <c r="C12" s="459"/>
      <c r="D12" s="80">
        <v>45877</v>
      </c>
      <c r="E12" s="80" t="s">
        <v>114</v>
      </c>
      <c r="F12" s="87">
        <v>419.4</v>
      </c>
      <c r="G12" s="472"/>
      <c r="H12" s="472"/>
      <c r="I12" s="169">
        <f t="shared" si="0"/>
        <v>0.84284565916398702</v>
      </c>
      <c r="J12" s="457"/>
      <c r="K12" s="457"/>
      <c r="L12" s="182">
        <v>2.4163613257369167E-3</v>
      </c>
      <c r="M12" s="473"/>
      <c r="N12" s="473"/>
      <c r="O12" s="84">
        <v>8.559027345832259E-3</v>
      </c>
      <c r="P12" s="474"/>
      <c r="Q12" s="474"/>
      <c r="R12" s="169">
        <v>0.9</v>
      </c>
      <c r="S12" s="457"/>
      <c r="T12" s="457"/>
      <c r="U12" s="169">
        <f t="shared" si="6"/>
        <v>0.61538461538461542</v>
      </c>
      <c r="V12" s="457"/>
      <c r="W12" s="457"/>
    </row>
    <row r="13" spans="2:23" ht="14.45" hidden="1" customHeight="1" outlineLevel="1">
      <c r="B13" s="459"/>
      <c r="C13" s="459"/>
      <c r="D13" s="80">
        <v>45878</v>
      </c>
      <c r="E13" s="80" t="s">
        <v>115</v>
      </c>
      <c r="F13" s="87">
        <v>420.2</v>
      </c>
      <c r="G13" s="472"/>
      <c r="H13" s="472"/>
      <c r="I13" s="169">
        <f t="shared" si="0"/>
        <v>0.84445337620578775</v>
      </c>
      <c r="J13" s="457"/>
      <c r="K13" s="457"/>
      <c r="L13" s="182">
        <v>2.4199999999999998E-3</v>
      </c>
      <c r="M13" s="473"/>
      <c r="N13" s="473"/>
      <c r="O13" s="84">
        <v>8.3999999999999995E-3</v>
      </c>
      <c r="P13" s="474"/>
      <c r="Q13" s="474"/>
      <c r="R13" s="169">
        <v>0.9</v>
      </c>
      <c r="S13" s="457"/>
      <c r="T13" s="457"/>
      <c r="U13" s="169">
        <f t="shared" si="6"/>
        <v>0.61538461538461542</v>
      </c>
      <c r="V13" s="457"/>
      <c r="W13" s="457"/>
    </row>
    <row r="14" spans="2:23" ht="14.45" hidden="1" customHeight="1" outlineLevel="1">
      <c r="B14" s="459"/>
      <c r="C14" s="459"/>
      <c r="D14" s="80">
        <v>45879</v>
      </c>
      <c r="E14" s="80" t="s">
        <v>116</v>
      </c>
      <c r="F14" s="87">
        <v>418.68017808214302</v>
      </c>
      <c r="G14" s="472"/>
      <c r="H14" s="472"/>
      <c r="I14" s="169">
        <f t="shared" si="0"/>
        <v>0.84139907170848671</v>
      </c>
      <c r="J14" s="457"/>
      <c r="K14" s="457"/>
      <c r="L14" s="182">
        <v>2.4222979242089315E-3</v>
      </c>
      <c r="M14" s="473"/>
      <c r="N14" s="473"/>
      <c r="O14" s="84">
        <v>8.5000000000000006E-3</v>
      </c>
      <c r="P14" s="474"/>
      <c r="Q14" s="474"/>
      <c r="R14" s="169">
        <v>0.9</v>
      </c>
      <c r="S14" s="457"/>
      <c r="T14" s="457"/>
      <c r="U14" s="169">
        <f t="shared" si="6"/>
        <v>0.61538461538461542</v>
      </c>
      <c r="V14" s="457"/>
      <c r="W14" s="457"/>
    </row>
    <row r="15" spans="2:23" ht="14.45" hidden="1" customHeight="1" outlineLevel="1">
      <c r="B15" s="459"/>
      <c r="C15" s="459"/>
      <c r="D15" s="80">
        <v>45880</v>
      </c>
      <c r="E15" s="80" t="s">
        <v>117</v>
      </c>
      <c r="F15" s="87">
        <v>419.16613435480502</v>
      </c>
      <c r="G15" s="472"/>
      <c r="H15" s="472"/>
      <c r="I15" s="169">
        <f t="shared" si="0"/>
        <v>0.84237567193489749</v>
      </c>
      <c r="J15" s="457"/>
      <c r="K15" s="457"/>
      <c r="L15" s="182">
        <v>2.4199999999999998E-3</v>
      </c>
      <c r="M15" s="473"/>
      <c r="N15" s="473"/>
      <c r="O15" s="84">
        <v>8.3999999999999995E-3</v>
      </c>
      <c r="P15" s="474"/>
      <c r="Q15" s="474"/>
      <c r="R15" s="169">
        <v>0.9</v>
      </c>
      <c r="S15" s="457"/>
      <c r="T15" s="457"/>
      <c r="U15" s="169">
        <f t="shared" si="6"/>
        <v>0.61538461538461542</v>
      </c>
      <c r="V15" s="457"/>
      <c r="W15" s="457"/>
    </row>
    <row r="16" spans="2:23" ht="14.45" hidden="1" customHeight="1" outlineLevel="1">
      <c r="B16" s="458">
        <f>D24</f>
        <v>45889</v>
      </c>
      <c r="C16" s="459"/>
      <c r="D16" s="80">
        <v>45881</v>
      </c>
      <c r="E16" s="80" t="s">
        <v>118</v>
      </c>
      <c r="F16" s="87">
        <v>419.23662787903999</v>
      </c>
      <c r="G16" s="472">
        <f t="shared" ref="G16" si="7">AVERAGE(F16:F22)</f>
        <v>420.94938645767314</v>
      </c>
      <c r="H16" s="472"/>
      <c r="I16" s="169">
        <f t="shared" si="0"/>
        <v>0.84251733898520897</v>
      </c>
      <c r="J16" s="457">
        <f t="shared" ref="J16" si="8">AVERAGE(I16:I22)</f>
        <v>0.84595937792940734</v>
      </c>
      <c r="K16" s="457"/>
      <c r="L16" s="182">
        <v>2.4217026214601303E-3</v>
      </c>
      <c r="M16" s="473">
        <f t="shared" ref="M16" si="9">AVERAGE(L16:L22)</f>
        <v>2.4187520401608505E-3</v>
      </c>
      <c r="N16" s="473"/>
      <c r="O16" s="84">
        <v>8.4720067651449654E-3</v>
      </c>
      <c r="P16" s="474">
        <f t="shared" ref="P16" si="10">AVERAGE(O16:O22)</f>
        <v>8.1582527749698135E-3</v>
      </c>
      <c r="Q16" s="474"/>
      <c r="R16" s="169">
        <v>0.9</v>
      </c>
      <c r="S16" s="457">
        <f t="shared" ref="S16" si="11">AVERAGE(R16:R22)</f>
        <v>0.90000000000000013</v>
      </c>
      <c r="T16" s="457"/>
      <c r="U16" s="169">
        <f>33/52*100%</f>
        <v>0.63461538461538458</v>
      </c>
      <c r="V16" s="457">
        <f t="shared" ref="V16" si="12">AVERAGE(U16:U22)</f>
        <v>0.63461538461538447</v>
      </c>
      <c r="W16" s="457"/>
    </row>
    <row r="17" spans="2:23" ht="14.45" hidden="1" customHeight="1" outlineLevel="1">
      <c r="B17" s="459"/>
      <c r="C17" s="459"/>
      <c r="D17" s="80">
        <v>45882</v>
      </c>
      <c r="E17" s="80" t="s">
        <v>112</v>
      </c>
      <c r="F17" s="87">
        <v>427.85641990183501</v>
      </c>
      <c r="G17" s="472"/>
      <c r="H17" s="472"/>
      <c r="I17" s="169">
        <f t="shared" si="0"/>
        <v>0.85984007214998992</v>
      </c>
      <c r="J17" s="457"/>
      <c r="K17" s="457"/>
      <c r="L17" s="182">
        <v>2.4241149111325438E-3</v>
      </c>
      <c r="M17" s="473"/>
      <c r="N17" s="473"/>
      <c r="O17" s="84">
        <v>8.1359946507937649E-3</v>
      </c>
      <c r="P17" s="474"/>
      <c r="Q17" s="474"/>
      <c r="R17" s="169">
        <v>0.9</v>
      </c>
      <c r="S17" s="457"/>
      <c r="T17" s="457"/>
      <c r="U17" s="169">
        <f t="shared" ref="U17:U21" si="13">33/52*100%</f>
        <v>0.63461538461538458</v>
      </c>
      <c r="V17" s="457"/>
      <c r="W17" s="457"/>
    </row>
    <row r="18" spans="2:23" ht="14.45" hidden="1" customHeight="1" outlineLevel="1">
      <c r="B18" s="459"/>
      <c r="C18" s="459"/>
      <c r="D18" s="80">
        <v>45883</v>
      </c>
      <c r="E18" s="80" t="s">
        <v>113</v>
      </c>
      <c r="F18" s="87">
        <v>418.61209372604998</v>
      </c>
      <c r="G18" s="472"/>
      <c r="H18" s="472"/>
      <c r="I18" s="169">
        <f t="shared" si="0"/>
        <v>0.84126224623402324</v>
      </c>
      <c r="J18" s="457"/>
      <c r="K18" s="457"/>
      <c r="L18" s="182">
        <v>2.4201767862357111E-3</v>
      </c>
      <c r="M18" s="473"/>
      <c r="N18" s="473"/>
      <c r="O18" s="84">
        <v>8.1898479314346951E-3</v>
      </c>
      <c r="P18" s="474"/>
      <c r="Q18" s="474"/>
      <c r="R18" s="169">
        <v>0.9</v>
      </c>
      <c r="S18" s="457"/>
      <c r="T18" s="457"/>
      <c r="U18" s="169">
        <f t="shared" si="13"/>
        <v>0.63461538461538458</v>
      </c>
      <c r="V18" s="457"/>
      <c r="W18" s="457"/>
    </row>
    <row r="19" spans="2:23" ht="14.45" hidden="1" customHeight="1" outlineLevel="1">
      <c r="B19" s="459"/>
      <c r="C19" s="459"/>
      <c r="D19" s="80">
        <v>45884</v>
      </c>
      <c r="E19" s="80" t="s">
        <v>114</v>
      </c>
      <c r="F19" s="87">
        <v>420.16324541714499</v>
      </c>
      <c r="G19" s="472"/>
      <c r="H19" s="472"/>
      <c r="I19" s="169">
        <f t="shared" si="0"/>
        <v>0.84437951249426235</v>
      </c>
      <c r="J19" s="457"/>
      <c r="K19" s="457"/>
      <c r="L19" s="182">
        <v>2.4141276947344465E-3</v>
      </c>
      <c r="M19" s="473"/>
      <c r="N19" s="473"/>
      <c r="O19" s="84">
        <v>8.1708847128110235E-3</v>
      </c>
      <c r="P19" s="474"/>
      <c r="Q19" s="474"/>
      <c r="R19" s="169">
        <v>0.9</v>
      </c>
      <c r="S19" s="457"/>
      <c r="T19" s="457"/>
      <c r="U19" s="169">
        <f t="shared" si="13"/>
        <v>0.63461538461538458</v>
      </c>
      <c r="V19" s="457"/>
      <c r="W19" s="457"/>
    </row>
    <row r="20" spans="2:23" ht="14.45" hidden="1" customHeight="1" outlineLevel="1">
      <c r="B20" s="459"/>
      <c r="C20" s="459"/>
      <c r="D20" s="80">
        <v>45885</v>
      </c>
      <c r="E20" s="80" t="s">
        <v>115</v>
      </c>
      <c r="F20" s="87">
        <v>419.93987184664297</v>
      </c>
      <c r="G20" s="472"/>
      <c r="H20" s="472"/>
      <c r="I20" s="169">
        <f t="shared" si="0"/>
        <v>0.84393061062428243</v>
      </c>
      <c r="J20" s="457"/>
      <c r="K20" s="457"/>
      <c r="L20" s="182">
        <v>2.4138604168849318E-3</v>
      </c>
      <c r="M20" s="473"/>
      <c r="N20" s="473"/>
      <c r="O20" s="84">
        <v>8.0622202622574433E-3</v>
      </c>
      <c r="P20" s="474"/>
      <c r="Q20" s="474"/>
      <c r="R20" s="169">
        <v>0.9</v>
      </c>
      <c r="S20" s="457"/>
      <c r="T20" s="457"/>
      <c r="U20" s="169">
        <f t="shared" si="13"/>
        <v>0.63461538461538458</v>
      </c>
      <c r="V20" s="457"/>
      <c r="W20" s="457"/>
    </row>
    <row r="21" spans="2:23" ht="14.45" hidden="1" customHeight="1" outlineLevel="1">
      <c r="B21" s="459"/>
      <c r="C21" s="459"/>
      <c r="D21" s="80">
        <v>45886</v>
      </c>
      <c r="E21" s="80" t="s">
        <v>116</v>
      </c>
      <c r="F21" s="87">
        <v>419.34527959495398</v>
      </c>
      <c r="G21" s="472"/>
      <c r="H21" s="472"/>
      <c r="I21" s="169">
        <f t="shared" si="0"/>
        <v>0.84273569050432873</v>
      </c>
      <c r="J21" s="457"/>
      <c r="K21" s="457"/>
      <c r="L21" s="182">
        <v>2.4195530972037044E-3</v>
      </c>
      <c r="M21" s="473"/>
      <c r="N21" s="473"/>
      <c r="O21" s="84">
        <v>8.0721648122890153E-3</v>
      </c>
      <c r="P21" s="474"/>
      <c r="Q21" s="474"/>
      <c r="R21" s="169">
        <v>0.9</v>
      </c>
      <c r="S21" s="457"/>
      <c r="T21" s="457"/>
      <c r="U21" s="169">
        <f t="shared" si="13"/>
        <v>0.63461538461538458</v>
      </c>
      <c r="V21" s="457"/>
      <c r="W21" s="457"/>
    </row>
    <row r="22" spans="2:23" ht="14.45" hidden="1" customHeight="1" outlineLevel="1">
      <c r="B22" s="459"/>
      <c r="C22" s="459"/>
      <c r="D22" s="80">
        <v>45887</v>
      </c>
      <c r="E22" s="80" t="s">
        <v>117</v>
      </c>
      <c r="F22" s="87">
        <v>421.49216683804502</v>
      </c>
      <c r="G22" s="472"/>
      <c r="H22" s="472"/>
      <c r="I22" s="169">
        <f t="shared" si="0"/>
        <v>0.84705017451375608</v>
      </c>
      <c r="J22" s="457"/>
      <c r="K22" s="457"/>
      <c r="L22" s="182">
        <v>2.4177287534744869E-3</v>
      </c>
      <c r="M22" s="473"/>
      <c r="N22" s="473"/>
      <c r="O22" s="84">
        <v>8.0046502900577906E-3</v>
      </c>
      <c r="P22" s="474"/>
      <c r="Q22" s="474"/>
      <c r="R22" s="169">
        <v>0.9</v>
      </c>
      <c r="S22" s="457"/>
      <c r="T22" s="457"/>
      <c r="U22" s="169">
        <f>33/52*100%</f>
        <v>0.63461538461538458</v>
      </c>
      <c r="V22" s="457"/>
      <c r="W22" s="457"/>
    </row>
    <row r="23" spans="2:23" ht="14.45" hidden="1" customHeight="1" outlineLevel="1">
      <c r="B23" s="458">
        <f>D24</f>
        <v>45889</v>
      </c>
      <c r="C23" s="459"/>
      <c r="D23" s="80">
        <v>45888</v>
      </c>
      <c r="E23" s="80" t="s">
        <v>118</v>
      </c>
      <c r="F23" s="87">
        <v>401.41203981970898</v>
      </c>
      <c r="G23" s="472">
        <f t="shared" ref="G23" si="14">AVERAGE(F23:F29)</f>
        <v>403.24594107474917</v>
      </c>
      <c r="H23" s="472"/>
      <c r="I23" s="169">
        <f t="shared" si="0"/>
        <v>0.80669622150263054</v>
      </c>
      <c r="J23" s="457">
        <f t="shared" ref="J23" si="15">AVERAGE(I23:I29)</f>
        <v>0.81038171437851514</v>
      </c>
      <c r="K23" s="457"/>
      <c r="L23" s="182">
        <v>2.4143458168088068E-3</v>
      </c>
      <c r="M23" s="473">
        <f t="shared" ref="M23" si="16">AVERAGE(L23:L29)</f>
        <v>2.4149587817623862E-3</v>
      </c>
      <c r="N23" s="473"/>
      <c r="O23" s="84">
        <v>7.9890110229381608E-3</v>
      </c>
      <c r="P23" s="474">
        <f t="shared" ref="P23" si="17">AVERAGE(O23:O29)</f>
        <v>7.9209009152169541E-3</v>
      </c>
      <c r="Q23" s="474"/>
      <c r="R23" s="169">
        <v>0.9</v>
      </c>
      <c r="S23" s="457">
        <f t="shared" ref="S23" si="18">AVERAGE(R23:R29)</f>
        <v>0.90000000000000013</v>
      </c>
      <c r="T23" s="457"/>
      <c r="U23" s="169">
        <f>34/52*100%</f>
        <v>0.65384615384615385</v>
      </c>
      <c r="V23" s="457">
        <f>AVERAGE(U23:U29)</f>
        <v>0.65384615384615385</v>
      </c>
      <c r="W23" s="457"/>
    </row>
    <row r="24" spans="2:23" ht="14.45" hidden="1" customHeight="1" outlineLevel="1">
      <c r="B24" s="459"/>
      <c r="C24" s="459"/>
      <c r="D24" s="80">
        <v>45889</v>
      </c>
      <c r="E24" s="80" t="s">
        <v>112</v>
      </c>
      <c r="F24" s="87">
        <v>402.00153342662497</v>
      </c>
      <c r="G24" s="472"/>
      <c r="H24" s="472"/>
      <c r="I24" s="169">
        <f t="shared" si="0"/>
        <v>0.80788089514996975</v>
      </c>
      <c r="J24" s="457"/>
      <c r="K24" s="457"/>
      <c r="L24" s="182">
        <v>2.4116917720045363E-3</v>
      </c>
      <c r="M24" s="473"/>
      <c r="N24" s="473"/>
      <c r="O24" s="84">
        <v>7.9602811128910555E-3</v>
      </c>
      <c r="P24" s="474"/>
      <c r="Q24" s="474"/>
      <c r="R24" s="169">
        <v>0.9</v>
      </c>
      <c r="S24" s="457"/>
      <c r="T24" s="457"/>
      <c r="U24" s="169">
        <f>34/52*100%</f>
        <v>0.65384615384615385</v>
      </c>
      <c r="V24" s="457"/>
      <c r="W24" s="457"/>
    </row>
    <row r="25" spans="2:23" ht="14.45" hidden="1" customHeight="1" outlineLevel="1">
      <c r="B25" s="459"/>
      <c r="C25" s="459"/>
      <c r="D25" s="80">
        <v>45890</v>
      </c>
      <c r="E25" s="80" t="s">
        <v>113</v>
      </c>
      <c r="F25" s="87">
        <v>403.35327136993999</v>
      </c>
      <c r="G25" s="472"/>
      <c r="H25" s="472"/>
      <c r="I25" s="169">
        <f t="shared" si="0"/>
        <v>0.81059741030936494</v>
      </c>
      <c r="J25" s="457"/>
      <c r="K25" s="457"/>
      <c r="L25" s="182">
        <v>2.4104642234042991E-3</v>
      </c>
      <c r="M25" s="473"/>
      <c r="N25" s="473"/>
      <c r="O25" s="84">
        <v>7.9450512570727397E-3</v>
      </c>
      <c r="P25" s="474"/>
      <c r="Q25" s="474"/>
      <c r="R25" s="169">
        <v>0.9</v>
      </c>
      <c r="S25" s="457"/>
      <c r="T25" s="457"/>
      <c r="U25" s="169">
        <f t="shared" ref="U25:U29" si="19">34/52*100%</f>
        <v>0.65384615384615385</v>
      </c>
      <c r="V25" s="457"/>
      <c r="W25" s="457"/>
    </row>
    <row r="26" spans="2:23" ht="14.45" hidden="1" customHeight="1" outlineLevel="1">
      <c r="B26" s="459"/>
      <c r="C26" s="459"/>
      <c r="D26" s="80">
        <v>45891</v>
      </c>
      <c r="E26" s="80" t="s">
        <v>114</v>
      </c>
      <c r="F26" s="87">
        <v>404.16453559750698</v>
      </c>
      <c r="G26" s="472"/>
      <c r="H26" s="472"/>
      <c r="I26" s="169">
        <f t="shared" si="0"/>
        <v>0.81222776446444322</v>
      </c>
      <c r="J26" s="457"/>
      <c r="K26" s="457"/>
      <c r="L26" s="182">
        <v>2.4195755573692798E-3</v>
      </c>
      <c r="M26" s="473"/>
      <c r="N26" s="473"/>
      <c r="O26" s="84">
        <v>7.9444846201656826E-3</v>
      </c>
      <c r="P26" s="474"/>
      <c r="Q26" s="474"/>
      <c r="R26" s="169">
        <v>0.9</v>
      </c>
      <c r="S26" s="457"/>
      <c r="T26" s="457"/>
      <c r="U26" s="169">
        <f t="shared" si="19"/>
        <v>0.65384615384615385</v>
      </c>
      <c r="V26" s="457"/>
      <c r="W26" s="457"/>
    </row>
    <row r="27" spans="2:23" ht="14.45" hidden="1" customHeight="1" outlineLevel="1">
      <c r="B27" s="459"/>
      <c r="C27" s="459"/>
      <c r="D27" s="80">
        <v>45892</v>
      </c>
      <c r="E27" s="80" t="s">
        <v>115</v>
      </c>
      <c r="F27" s="87">
        <v>404.34743390554502</v>
      </c>
      <c r="G27" s="472"/>
      <c r="H27" s="472"/>
      <c r="I27" s="169">
        <f t="shared" si="0"/>
        <v>0.81259532537287982</v>
      </c>
      <c r="J27" s="457"/>
      <c r="K27" s="457"/>
      <c r="L27" s="182">
        <v>2.4159401034810129E-3</v>
      </c>
      <c r="M27" s="473"/>
      <c r="N27" s="473"/>
      <c r="O27" s="84">
        <v>7.9281099261517291E-3</v>
      </c>
      <c r="P27" s="474"/>
      <c r="Q27" s="474"/>
      <c r="R27" s="169">
        <v>0.9</v>
      </c>
      <c r="S27" s="457"/>
      <c r="T27" s="457"/>
      <c r="U27" s="169">
        <f t="shared" si="19"/>
        <v>0.65384615384615385</v>
      </c>
      <c r="V27" s="457"/>
      <c r="W27" s="457"/>
    </row>
    <row r="28" spans="2:23" ht="14.45" hidden="1" customHeight="1" outlineLevel="1">
      <c r="B28" s="459"/>
      <c r="C28" s="459"/>
      <c r="D28" s="80">
        <v>45893</v>
      </c>
      <c r="E28" s="80" t="s">
        <v>116</v>
      </c>
      <c r="F28" s="87">
        <v>403.524407367653</v>
      </c>
      <c r="G28" s="472"/>
      <c r="H28" s="472"/>
      <c r="I28" s="169">
        <f t="shared" si="0"/>
        <v>0.81094133313435079</v>
      </c>
      <c r="J28" s="457"/>
      <c r="K28" s="457"/>
      <c r="L28" s="182">
        <v>2.4182022786455983E-3</v>
      </c>
      <c r="M28" s="473"/>
      <c r="N28" s="473"/>
      <c r="O28" s="84">
        <v>7.8440616820536439E-3</v>
      </c>
      <c r="P28" s="474"/>
      <c r="Q28" s="474"/>
      <c r="R28" s="169">
        <v>0.9</v>
      </c>
      <c r="S28" s="457"/>
      <c r="T28" s="457"/>
      <c r="U28" s="169">
        <f t="shared" si="19"/>
        <v>0.65384615384615385</v>
      </c>
      <c r="V28" s="457"/>
      <c r="W28" s="457"/>
    </row>
    <row r="29" spans="2:23" ht="14.45" hidden="1" customHeight="1" outlineLevel="1">
      <c r="B29" s="459"/>
      <c r="C29" s="459"/>
      <c r="D29" s="80">
        <v>45894</v>
      </c>
      <c r="E29" s="80" t="s">
        <v>117</v>
      </c>
      <c r="F29" s="87">
        <v>403.91836603626501</v>
      </c>
      <c r="G29" s="472"/>
      <c r="H29" s="472"/>
      <c r="I29" s="169">
        <f t="shared" si="0"/>
        <v>0.81173305071596658</v>
      </c>
      <c r="J29" s="457"/>
      <c r="K29" s="457"/>
      <c r="L29" s="182">
        <v>2.4144917206231709E-3</v>
      </c>
      <c r="M29" s="473"/>
      <c r="N29" s="473"/>
      <c r="O29" s="84">
        <v>7.8353067852456656E-3</v>
      </c>
      <c r="P29" s="474"/>
      <c r="Q29" s="474"/>
      <c r="R29" s="169">
        <v>0.9</v>
      </c>
      <c r="S29" s="457"/>
      <c r="T29" s="457"/>
      <c r="U29" s="169">
        <f t="shared" si="19"/>
        <v>0.65384615384615385</v>
      </c>
      <c r="V29" s="457"/>
      <c r="W29" s="457"/>
    </row>
    <row r="30" spans="2:23" ht="14.45" hidden="1" customHeight="1" outlineLevel="1">
      <c r="B30" s="458">
        <f>D38</f>
        <v>45903</v>
      </c>
      <c r="C30" s="459"/>
      <c r="D30" s="80">
        <v>45895</v>
      </c>
      <c r="E30" s="80" t="s">
        <v>118</v>
      </c>
      <c r="F30" s="87">
        <v>405.17091450498998</v>
      </c>
      <c r="G30" s="472">
        <f t="shared" ref="G30" si="20">AVERAGE(F30:F36)</f>
        <v>408.19611761025908</v>
      </c>
      <c r="H30" s="472"/>
      <c r="I30" s="169">
        <f t="shared" si="0"/>
        <v>0.81425023011452968</v>
      </c>
      <c r="J30" s="457">
        <f t="shared" ref="J30" si="21">AVERAGE(I30:I36)</f>
        <v>0.82032981834859153</v>
      </c>
      <c r="K30" s="457"/>
      <c r="L30" s="182">
        <v>2.4095767650316939E-3</v>
      </c>
      <c r="M30" s="473">
        <f t="shared" ref="M30" si="22">AVERAGE(L30:L36)</f>
        <v>2.4145539955588192E-3</v>
      </c>
      <c r="N30" s="473"/>
      <c r="O30" s="84">
        <v>7.8142648905937216E-3</v>
      </c>
      <c r="P30" s="474">
        <f t="shared" ref="P30" si="23">AVERAGE(O30:O36)</f>
        <v>7.6270768246166709E-3</v>
      </c>
      <c r="Q30" s="474"/>
      <c r="R30" s="169">
        <v>0.9</v>
      </c>
      <c r="S30" s="457">
        <f t="shared" ref="S30" si="24">AVERAGE(R30:R36)</f>
        <v>0.90000000000000013</v>
      </c>
      <c r="T30" s="457"/>
      <c r="U30" s="169">
        <f>35/52*100%</f>
        <v>0.67307692307692313</v>
      </c>
      <c r="V30" s="457">
        <f t="shared" ref="V30" si="25">AVERAGE(U30:U36)</f>
        <v>0.67307692307692324</v>
      </c>
      <c r="W30" s="457"/>
    </row>
    <row r="31" spans="2:23" ht="14.45" hidden="1" customHeight="1" outlineLevel="1">
      <c r="B31" s="459"/>
      <c r="C31" s="459"/>
      <c r="D31" s="80">
        <v>45896</v>
      </c>
      <c r="E31" s="80" t="s">
        <v>112</v>
      </c>
      <c r="F31" s="87">
        <v>405.63529728502402</v>
      </c>
      <c r="G31" s="472"/>
      <c r="H31" s="472"/>
      <c r="I31" s="169">
        <f t="shared" si="0"/>
        <v>0.81518347525125401</v>
      </c>
      <c r="J31" s="457"/>
      <c r="K31" s="457"/>
      <c r="L31" s="182">
        <v>2.4120074254834383E-3</v>
      </c>
      <c r="M31" s="473"/>
      <c r="N31" s="473"/>
      <c r="O31" s="84">
        <v>7.7428535404251561E-3</v>
      </c>
      <c r="P31" s="474"/>
      <c r="Q31" s="474"/>
      <c r="R31" s="169">
        <v>0.9</v>
      </c>
      <c r="S31" s="457"/>
      <c r="T31" s="457"/>
      <c r="U31" s="169">
        <f>35/52*100%</f>
        <v>0.67307692307692313</v>
      </c>
      <c r="V31" s="457"/>
      <c r="W31" s="457"/>
    </row>
    <row r="32" spans="2:23" ht="14.45" hidden="1" customHeight="1" outlineLevel="1">
      <c r="B32" s="459"/>
      <c r="C32" s="459"/>
      <c r="D32" s="80">
        <v>45897</v>
      </c>
      <c r="E32" s="80" t="s">
        <v>113</v>
      </c>
      <c r="F32" s="87">
        <v>405.53459916348999</v>
      </c>
      <c r="G32" s="472"/>
      <c r="H32" s="472"/>
      <c r="I32" s="169">
        <f t="shared" si="0"/>
        <v>0.8149811076436696</v>
      </c>
      <c r="J32" s="457"/>
      <c r="K32" s="457"/>
      <c r="L32" s="182">
        <v>2.4118157628332331E-3</v>
      </c>
      <c r="M32" s="473"/>
      <c r="N32" s="473"/>
      <c r="O32" s="84">
        <v>7.6901970844117313E-3</v>
      </c>
      <c r="P32" s="474"/>
      <c r="Q32" s="474"/>
      <c r="R32" s="169">
        <v>0.9</v>
      </c>
      <c r="S32" s="457"/>
      <c r="T32" s="457"/>
      <c r="U32" s="169">
        <f t="shared" ref="U32:U36" si="26">35/52*100%</f>
        <v>0.67307692307692313</v>
      </c>
      <c r="V32" s="457"/>
      <c r="W32" s="457"/>
    </row>
    <row r="33" spans="2:23" ht="14.45" hidden="1" customHeight="1" outlineLevel="1">
      <c r="B33" s="459"/>
      <c r="C33" s="459"/>
      <c r="D33" s="80">
        <v>45898</v>
      </c>
      <c r="E33" s="80" t="s">
        <v>114</v>
      </c>
      <c r="F33" s="87">
        <v>403.04509539053299</v>
      </c>
      <c r="G33" s="472"/>
      <c r="H33" s="472"/>
      <c r="I33" s="169">
        <f t="shared" si="0"/>
        <v>0.80997808559190709</v>
      </c>
      <c r="J33" s="457"/>
      <c r="K33" s="457"/>
      <c r="L33" s="182">
        <v>2.4182681081870785E-3</v>
      </c>
      <c r="M33" s="473"/>
      <c r="N33" s="473"/>
      <c r="O33" s="84">
        <v>7.7024090218748772E-3</v>
      </c>
      <c r="P33" s="474"/>
      <c r="Q33" s="474"/>
      <c r="R33" s="169">
        <v>0.9</v>
      </c>
      <c r="S33" s="457"/>
      <c r="T33" s="457"/>
      <c r="U33" s="169">
        <f t="shared" si="26"/>
        <v>0.67307692307692313</v>
      </c>
      <c r="V33" s="457"/>
      <c r="W33" s="457"/>
    </row>
    <row r="34" spans="2:23" ht="14.45" hidden="1" customHeight="1" outlineLevel="1">
      <c r="B34" s="459"/>
      <c r="C34" s="459"/>
      <c r="D34" s="80">
        <v>45899</v>
      </c>
      <c r="E34" s="80" t="s">
        <v>115</v>
      </c>
      <c r="F34" s="87">
        <v>406.13913710699302</v>
      </c>
      <c r="G34" s="472"/>
      <c r="H34" s="472"/>
      <c r="I34" s="169">
        <f t="shared" si="0"/>
        <v>0.81619601508640072</v>
      </c>
      <c r="J34" s="457"/>
      <c r="K34" s="457"/>
      <c r="L34" s="182">
        <v>2.4161210042765225E-3</v>
      </c>
      <c r="M34" s="473"/>
      <c r="N34" s="473"/>
      <c r="O34" s="84">
        <v>7.6018122940853389E-3</v>
      </c>
      <c r="P34" s="474"/>
      <c r="Q34" s="474"/>
      <c r="R34" s="169">
        <v>0.9</v>
      </c>
      <c r="S34" s="457"/>
      <c r="T34" s="457"/>
      <c r="U34" s="169">
        <f t="shared" si="26"/>
        <v>0.67307692307692313</v>
      </c>
      <c r="V34" s="457"/>
      <c r="W34" s="457"/>
    </row>
    <row r="35" spans="2:23" hidden="1" outlineLevel="1">
      <c r="B35" s="459"/>
      <c r="C35" s="459"/>
      <c r="D35" s="80">
        <v>45900</v>
      </c>
      <c r="E35" s="80" t="s">
        <v>116</v>
      </c>
      <c r="F35" s="87">
        <v>421.57475224753603</v>
      </c>
      <c r="G35" s="472"/>
      <c r="H35" s="472"/>
      <c r="I35" s="169">
        <f t="shared" si="0"/>
        <v>0.84721614197655948</v>
      </c>
      <c r="J35" s="457"/>
      <c r="K35" s="457"/>
      <c r="L35" s="182">
        <v>2.4142519589577475E-3</v>
      </c>
      <c r="M35" s="473"/>
      <c r="N35" s="473"/>
      <c r="O35" s="84">
        <v>7.4357648246164308E-3</v>
      </c>
      <c r="P35" s="474"/>
      <c r="Q35" s="474"/>
      <c r="R35" s="169">
        <v>0.9</v>
      </c>
      <c r="S35" s="457"/>
      <c r="T35" s="457"/>
      <c r="U35" s="169">
        <f t="shared" si="26"/>
        <v>0.67307692307692313</v>
      </c>
      <c r="V35" s="457"/>
      <c r="W35" s="457"/>
    </row>
    <row r="36" spans="2:23" hidden="1" outlineLevel="1" collapsed="1">
      <c r="B36" s="459"/>
      <c r="D36" s="80">
        <v>45901</v>
      </c>
      <c r="E36" s="80" t="s">
        <v>117</v>
      </c>
      <c r="F36" s="87">
        <v>410.27302757324799</v>
      </c>
      <c r="G36" s="472"/>
      <c r="H36" s="472">
        <f>AVERAGEIF(F36:F65,"&lt;&gt;0")</f>
        <v>412.06070241041812</v>
      </c>
      <c r="I36" s="169">
        <f t="shared" si="0"/>
        <v>0.82450367277581982</v>
      </c>
      <c r="J36" s="457"/>
      <c r="K36" s="457">
        <f>AVERAGEIF(I36:I65,"&lt;&gt;0")</f>
        <v>0.82809626690196592</v>
      </c>
      <c r="L36" s="182">
        <v>2.4198369441420201E-3</v>
      </c>
      <c r="M36" s="473"/>
      <c r="N36" s="473">
        <f>AVERAGEIF(L36:L65,"&lt;&gt;0")</f>
        <v>2.4176905865490291E-3</v>
      </c>
      <c r="O36" s="84">
        <v>7.4022361163094408E-3</v>
      </c>
      <c r="P36" s="474"/>
      <c r="Q36" s="474">
        <f>AVERAGEIF(O36:O65,"&lt;&gt;0")</f>
        <v>7.1953777427839049E-3</v>
      </c>
      <c r="R36" s="169">
        <v>0.9</v>
      </c>
      <c r="S36" s="457"/>
      <c r="T36" s="457">
        <f>AVERAGEIF(R36:R65,"&lt;&gt;0")</f>
        <v>0.89999999999999958</v>
      </c>
      <c r="U36" s="169">
        <f t="shared" si="26"/>
        <v>0.67307692307692313</v>
      </c>
      <c r="V36" s="457"/>
      <c r="W36" s="457">
        <f>AVERAGEIF(U36:U65,"&lt;&gt;0")</f>
        <v>0.72115384615384615</v>
      </c>
    </row>
    <row r="37" spans="2:23" hidden="1" outlineLevel="1">
      <c r="B37" s="458">
        <f>B30+7</f>
        <v>45910</v>
      </c>
      <c r="D37" s="80">
        <v>45902</v>
      </c>
      <c r="E37" s="80" t="s">
        <v>118</v>
      </c>
      <c r="F37" s="87">
        <v>387.26986098846601</v>
      </c>
      <c r="G37" s="472">
        <f t="shared" ref="G37" si="27">AVERAGE(F37:F43)</f>
        <v>393.305149727328</v>
      </c>
      <c r="H37" s="472"/>
      <c r="I37" s="169">
        <f t="shared" si="0"/>
        <v>0.77827544410865357</v>
      </c>
      <c r="J37" s="457">
        <f t="shared" ref="J37" si="28">AVERAGE(I37:I43)</f>
        <v>0.79040423980572327</v>
      </c>
      <c r="K37" s="457"/>
      <c r="L37" s="182">
        <v>2.4242642791822105E-3</v>
      </c>
      <c r="M37" s="473">
        <f t="shared" ref="M37" si="29">AVERAGE(L37:L43)</f>
        <v>2.4162569751672038E-3</v>
      </c>
      <c r="N37" s="473"/>
      <c r="O37" s="84">
        <v>7.405403710594562E-3</v>
      </c>
      <c r="P37" s="474">
        <f t="shared" ref="P37" si="30">AVERAGE(O37:O43)</f>
        <v>7.2948302616777398E-3</v>
      </c>
      <c r="Q37" s="474"/>
      <c r="R37" s="169">
        <v>0.9</v>
      </c>
      <c r="S37" s="457">
        <f t="shared" ref="S37" si="31">AVERAGE(R37:R43)</f>
        <v>0.90000000000000013</v>
      </c>
      <c r="T37" s="457"/>
      <c r="U37" s="169">
        <f>36/52*100%</f>
        <v>0.69230769230769229</v>
      </c>
      <c r="V37" s="457">
        <f t="shared" ref="V37" si="32">AVERAGE(U37:U43)</f>
        <v>0.6923076923076924</v>
      </c>
      <c r="W37" s="457"/>
    </row>
    <row r="38" spans="2:23" hidden="1" outlineLevel="1">
      <c r="B38" s="459"/>
      <c r="D38" s="80">
        <v>45903</v>
      </c>
      <c r="E38" s="80" t="s">
        <v>112</v>
      </c>
      <c r="F38" s="87">
        <v>386.40390867429198</v>
      </c>
      <c r="G38" s="472"/>
      <c r="H38" s="472"/>
      <c r="I38" s="169">
        <f t="shared" si="0"/>
        <v>0.77653518624254814</v>
      </c>
      <c r="J38" s="457"/>
      <c r="K38" s="457"/>
      <c r="L38" s="182">
        <v>2.4176219280058848E-3</v>
      </c>
      <c r="M38" s="473"/>
      <c r="N38" s="473"/>
      <c r="O38" s="84">
        <v>7.3548234368800607E-3</v>
      </c>
      <c r="P38" s="474"/>
      <c r="Q38" s="474"/>
      <c r="R38" s="169">
        <v>0.9</v>
      </c>
      <c r="S38" s="457"/>
      <c r="T38" s="457"/>
      <c r="U38" s="169">
        <f t="shared" ref="U38:U43" si="33">36/52*100%</f>
        <v>0.69230769230769229</v>
      </c>
      <c r="V38" s="457"/>
      <c r="W38" s="457"/>
    </row>
    <row r="39" spans="2:23" hidden="1" outlineLevel="1">
      <c r="B39" s="459"/>
      <c r="D39" s="80">
        <v>45904</v>
      </c>
      <c r="E39" s="80" t="s">
        <v>113</v>
      </c>
      <c r="F39" s="87">
        <v>400.03121108887098</v>
      </c>
      <c r="G39" s="472"/>
      <c r="H39" s="472"/>
      <c r="I39" s="169">
        <f t="shared" si="0"/>
        <v>0.80392124414966026</v>
      </c>
      <c r="J39" s="457"/>
      <c r="K39" s="457"/>
      <c r="L39" s="182">
        <v>2.414389611346632E-3</v>
      </c>
      <c r="M39" s="473"/>
      <c r="N39" s="473"/>
      <c r="O39" s="84">
        <v>7.3418689761090379E-3</v>
      </c>
      <c r="P39" s="474"/>
      <c r="Q39" s="474"/>
      <c r="R39" s="169">
        <v>0.9</v>
      </c>
      <c r="S39" s="457"/>
      <c r="T39" s="457"/>
      <c r="U39" s="169">
        <f t="shared" si="33"/>
        <v>0.69230769230769229</v>
      </c>
      <c r="V39" s="457"/>
      <c r="W39" s="457"/>
    </row>
    <row r="40" spans="2:23" hidden="1" outlineLevel="1">
      <c r="B40" s="459"/>
      <c r="D40" s="80">
        <v>45905</v>
      </c>
      <c r="E40" s="80" t="s">
        <v>114</v>
      </c>
      <c r="F40" s="87">
        <v>402.82661169443298</v>
      </c>
      <c r="G40" s="472"/>
      <c r="H40" s="472"/>
      <c r="I40" s="169">
        <f t="shared" si="0"/>
        <v>0.80953901063993761</v>
      </c>
      <c r="J40" s="457"/>
      <c r="K40" s="457"/>
      <c r="L40" s="182">
        <v>2.4101885074484797E-3</v>
      </c>
      <c r="M40" s="473"/>
      <c r="N40" s="473"/>
      <c r="O40" s="84">
        <v>7.2093819104807793E-3</v>
      </c>
      <c r="P40" s="474"/>
      <c r="Q40" s="474"/>
      <c r="R40" s="169">
        <v>0.9</v>
      </c>
      <c r="S40" s="457"/>
      <c r="T40" s="457"/>
      <c r="U40" s="169">
        <f t="shared" si="33"/>
        <v>0.69230769230769229</v>
      </c>
      <c r="V40" s="457"/>
      <c r="W40" s="457"/>
    </row>
    <row r="41" spans="2:23" hidden="1" outlineLevel="1">
      <c r="B41" s="459"/>
      <c r="D41" s="80">
        <v>45906</v>
      </c>
      <c r="E41" s="80" t="s">
        <v>115</v>
      </c>
      <c r="F41" s="87">
        <v>387.43051530140599</v>
      </c>
      <c r="G41" s="472"/>
      <c r="H41" s="472"/>
      <c r="I41" s="169">
        <f t="shared" si="0"/>
        <v>0.77859830245459405</v>
      </c>
      <c r="J41" s="457"/>
      <c r="K41" s="457"/>
      <c r="L41" s="182">
        <v>2.4098843377677367E-3</v>
      </c>
      <c r="M41" s="473"/>
      <c r="N41" s="473"/>
      <c r="O41" s="84">
        <v>7.2252045134758381E-3</v>
      </c>
      <c r="P41" s="474"/>
      <c r="Q41" s="474"/>
      <c r="R41" s="169">
        <v>0.9</v>
      </c>
      <c r="S41" s="457"/>
      <c r="T41" s="457"/>
      <c r="U41" s="169">
        <f t="shared" si="33"/>
        <v>0.69230769230769229</v>
      </c>
      <c r="V41" s="457"/>
      <c r="W41" s="457"/>
    </row>
    <row r="42" spans="2:23" hidden="1" outlineLevel="1">
      <c r="B42" s="459"/>
      <c r="D42" s="80">
        <v>45907</v>
      </c>
      <c r="E42" s="80" t="s">
        <v>116</v>
      </c>
      <c r="F42" s="87">
        <v>387.58529625238202</v>
      </c>
      <c r="G42" s="472"/>
      <c r="H42" s="472"/>
      <c r="I42" s="169">
        <f t="shared" si="0"/>
        <v>0.77890935742038181</v>
      </c>
      <c r="J42" s="457"/>
      <c r="K42" s="457"/>
      <c r="L42" s="182">
        <v>2.4177604085242684E-3</v>
      </c>
      <c r="M42" s="473"/>
      <c r="N42" s="473"/>
      <c r="O42" s="84">
        <v>7.3022167956627955E-3</v>
      </c>
      <c r="P42" s="474"/>
      <c r="Q42" s="474"/>
      <c r="R42" s="169">
        <v>0.9</v>
      </c>
      <c r="S42" s="457"/>
      <c r="T42" s="457"/>
      <c r="U42" s="169">
        <f t="shared" si="33"/>
        <v>0.69230769230769229</v>
      </c>
      <c r="V42" s="457"/>
      <c r="W42" s="457"/>
    </row>
    <row r="43" spans="2:23" hidden="1" outlineLevel="1">
      <c r="B43" s="459"/>
      <c r="D43" s="80">
        <v>45908</v>
      </c>
      <c r="E43" s="80" t="s">
        <v>117</v>
      </c>
      <c r="F43" s="87">
        <v>401.58864409144599</v>
      </c>
      <c r="G43" s="472"/>
      <c r="H43" s="472"/>
      <c r="I43" s="169">
        <f t="shared" si="0"/>
        <v>0.80705113362428849</v>
      </c>
      <c r="J43" s="457"/>
      <c r="K43" s="457"/>
      <c r="L43" s="182">
        <v>2.4196897538952163E-3</v>
      </c>
      <c r="M43" s="473"/>
      <c r="N43" s="473"/>
      <c r="O43" s="84">
        <v>7.2249124885411095E-3</v>
      </c>
      <c r="P43" s="474"/>
      <c r="Q43" s="474"/>
      <c r="R43" s="169">
        <v>0.9</v>
      </c>
      <c r="S43" s="457"/>
      <c r="T43" s="457"/>
      <c r="U43" s="169">
        <f t="shared" si="33"/>
        <v>0.69230769230769229</v>
      </c>
      <c r="V43" s="457"/>
      <c r="W43" s="457"/>
    </row>
    <row r="44" spans="2:23" hidden="1" outlineLevel="1">
      <c r="B44" s="458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72">
        <f t="shared" ref="G44:G65" si="35">AVERAGE(F44:F50)</f>
        <v>405.13281041972431</v>
      </c>
      <c r="H44" s="472"/>
      <c r="I44" s="169">
        <f t="shared" si="0"/>
        <v>0.81372199728338424</v>
      </c>
      <c r="J44" s="457">
        <f t="shared" ref="J44:J65" si="36">AVERAGE(I44:I50)</f>
        <v>0.81417365438047473</v>
      </c>
      <c r="K44" s="457"/>
      <c r="L44" s="182">
        <v>2.4180739556977585E-3</v>
      </c>
      <c r="M44" s="473">
        <f t="shared" ref="M44:M65" si="37">AVERAGE(L44:L50)</f>
        <v>2.4153093005939499E-3</v>
      </c>
      <c r="N44" s="473"/>
      <c r="O44" s="84">
        <v>7.2319181208054728E-3</v>
      </c>
      <c r="P44" s="474">
        <f t="shared" ref="P44:P65" si="38">AVERAGE(O44:O50)</f>
        <v>7.1487457405787847E-3</v>
      </c>
      <c r="Q44" s="474"/>
      <c r="R44" s="169">
        <v>0.9</v>
      </c>
      <c r="S44" s="457">
        <f t="shared" ref="S44:S65" si="39">AVERAGE(R44:R50)</f>
        <v>0.90000000000000013</v>
      </c>
      <c r="T44" s="457"/>
      <c r="U44" s="169">
        <f>37/52*100%</f>
        <v>0.71153846153846156</v>
      </c>
      <c r="V44" s="457">
        <f t="shared" ref="V44:V65" si="40">AVERAGE(U44:U50)</f>
        <v>0.71153846153846156</v>
      </c>
      <c r="W44" s="457"/>
    </row>
    <row r="45" spans="2:23" hidden="1" outlineLevel="1">
      <c r="B45" s="459"/>
      <c r="D45" s="80">
        <f t="shared" ref="D45:D108" si="41">D44+1</f>
        <v>45910</v>
      </c>
      <c r="E45" s="80" t="s">
        <v>112</v>
      </c>
      <c r="F45" s="87">
        <v>403.35973321336502</v>
      </c>
      <c r="G45" s="472"/>
      <c r="H45" s="472"/>
      <c r="I45" s="169">
        <f t="shared" si="0"/>
        <v>0.81061039632910969</v>
      </c>
      <c r="J45" s="457"/>
      <c r="K45" s="457"/>
      <c r="L45" s="182">
        <v>2.4158846939521541E-3</v>
      </c>
      <c r="M45" s="473"/>
      <c r="N45" s="473"/>
      <c r="O45" s="84">
        <v>7.1397305512904945E-3</v>
      </c>
      <c r="P45" s="474"/>
      <c r="Q45" s="474"/>
      <c r="R45" s="169">
        <v>0.9</v>
      </c>
      <c r="S45" s="457"/>
      <c r="T45" s="457"/>
      <c r="U45" s="169">
        <f t="shared" ref="U45:U50" si="42">37/52*100%</f>
        <v>0.71153846153846156</v>
      </c>
      <c r="V45" s="457"/>
      <c r="W45" s="457"/>
    </row>
    <row r="46" spans="2:23" hidden="1" outlineLevel="1">
      <c r="B46" s="459"/>
      <c r="D46" s="80">
        <f t="shared" si="41"/>
        <v>45911</v>
      </c>
      <c r="E46" s="80" t="s">
        <v>113</v>
      </c>
      <c r="F46" s="87">
        <v>403.71257966422297</v>
      </c>
      <c r="G46" s="472"/>
      <c r="H46" s="472"/>
      <c r="I46" s="169">
        <f t="shared" si="0"/>
        <v>0.81131949289433869</v>
      </c>
      <c r="J46" s="457"/>
      <c r="K46" s="457"/>
      <c r="L46" s="182">
        <v>2.4135102611244153E-3</v>
      </c>
      <c r="M46" s="473"/>
      <c r="N46" s="473"/>
      <c r="O46" s="84">
        <v>7.1260296753057981E-3</v>
      </c>
      <c r="P46" s="474"/>
      <c r="Q46" s="474"/>
      <c r="R46" s="169">
        <v>0.9</v>
      </c>
      <c r="S46" s="457"/>
      <c r="T46" s="457"/>
      <c r="U46" s="169">
        <f t="shared" si="42"/>
        <v>0.71153846153846156</v>
      </c>
      <c r="V46" s="457"/>
      <c r="W46" s="457"/>
    </row>
    <row r="47" spans="2:23" hidden="1" outlineLevel="1">
      <c r="B47" s="459"/>
      <c r="D47" s="80">
        <f t="shared" si="41"/>
        <v>45912</v>
      </c>
      <c r="E47" s="80" t="s">
        <v>114</v>
      </c>
      <c r="F47" s="87">
        <v>405.79911442714399</v>
      </c>
      <c r="G47" s="472"/>
      <c r="H47" s="472"/>
      <c r="I47" s="169">
        <f t="shared" si="0"/>
        <v>0.81551268976516067</v>
      </c>
      <c r="J47" s="457"/>
      <c r="K47" s="457"/>
      <c r="L47" s="182">
        <v>2.4116822015834366E-3</v>
      </c>
      <c r="M47" s="473"/>
      <c r="N47" s="473"/>
      <c r="O47" s="84">
        <v>7.1429126198577393E-3</v>
      </c>
      <c r="P47" s="474"/>
      <c r="Q47" s="474"/>
      <c r="R47" s="169">
        <v>0.9</v>
      </c>
      <c r="S47" s="457"/>
      <c r="T47" s="457"/>
      <c r="U47" s="169">
        <f t="shared" si="42"/>
        <v>0.71153846153846156</v>
      </c>
      <c r="V47" s="457"/>
      <c r="W47" s="457"/>
    </row>
    <row r="48" spans="2:23" hidden="1" outlineLevel="1">
      <c r="B48" s="459"/>
      <c r="D48" s="80">
        <f t="shared" si="41"/>
        <v>45913</v>
      </c>
      <c r="E48" s="80" t="s">
        <v>115</v>
      </c>
      <c r="F48" s="87">
        <v>405.788075476188</v>
      </c>
      <c r="G48" s="472"/>
      <c r="H48" s="472"/>
      <c r="I48" s="169">
        <f t="shared" si="0"/>
        <v>0.81549050537819123</v>
      </c>
      <c r="J48" s="457"/>
      <c r="K48" s="457"/>
      <c r="L48" s="182">
        <v>2.4137665320625051E-3</v>
      </c>
      <c r="M48" s="473"/>
      <c r="N48" s="473"/>
      <c r="O48" s="84">
        <v>7.1160906628782395E-3</v>
      </c>
      <c r="P48" s="474"/>
      <c r="Q48" s="474"/>
      <c r="R48" s="169">
        <v>0.9</v>
      </c>
      <c r="S48" s="457"/>
      <c r="T48" s="457"/>
      <c r="U48" s="169">
        <f t="shared" si="42"/>
        <v>0.71153846153846156</v>
      </c>
      <c r="V48" s="457"/>
      <c r="W48" s="457"/>
    </row>
    <row r="49" spans="2:23" hidden="1" outlineLevel="1">
      <c r="B49" s="459"/>
      <c r="D49" s="80">
        <f t="shared" si="41"/>
        <v>45914</v>
      </c>
      <c r="E49" s="80" t="s">
        <v>116</v>
      </c>
      <c r="F49" s="87">
        <v>404.824015885515</v>
      </c>
      <c r="G49" s="472"/>
      <c r="H49" s="472"/>
      <c r="I49" s="169">
        <f t="shared" si="0"/>
        <v>0.81355308658664582</v>
      </c>
      <c r="J49" s="457"/>
      <c r="K49" s="457"/>
      <c r="L49" s="182">
        <v>2.4184257664943004E-3</v>
      </c>
      <c r="M49" s="473"/>
      <c r="N49" s="473"/>
      <c r="O49" s="84">
        <v>7.1545068930832312E-3</v>
      </c>
      <c r="P49" s="474"/>
      <c r="Q49" s="474"/>
      <c r="R49" s="169">
        <v>0.9</v>
      </c>
      <c r="S49" s="457"/>
      <c r="T49" s="457"/>
      <c r="U49" s="169">
        <f t="shared" si="42"/>
        <v>0.71153846153846156</v>
      </c>
      <c r="V49" s="457"/>
      <c r="W49" s="457"/>
    </row>
    <row r="50" spans="2:23" hidden="1" outlineLevel="1">
      <c r="B50" s="459"/>
      <c r="D50" s="80">
        <f t="shared" si="41"/>
        <v>45915</v>
      </c>
      <c r="E50" s="80" t="s">
        <v>117</v>
      </c>
      <c r="F50" s="87">
        <v>407.53808842342301</v>
      </c>
      <c r="G50" s="472"/>
      <c r="H50" s="472"/>
      <c r="I50" s="169">
        <f t="shared" si="0"/>
        <v>0.81900741242649311</v>
      </c>
      <c r="J50" s="457"/>
      <c r="K50" s="457"/>
      <c r="L50" s="182">
        <v>2.4158216932430804E-3</v>
      </c>
      <c r="M50" s="473"/>
      <c r="N50" s="473"/>
      <c r="O50" s="84">
        <v>7.1300316608305207E-3</v>
      </c>
      <c r="P50" s="474"/>
      <c r="Q50" s="474"/>
      <c r="R50" s="169">
        <v>0.9</v>
      </c>
      <c r="S50" s="457"/>
      <c r="T50" s="457"/>
      <c r="U50" s="169">
        <f t="shared" si="42"/>
        <v>0.71153846153846156</v>
      </c>
      <c r="V50" s="457"/>
      <c r="W50" s="457"/>
    </row>
    <row r="51" spans="2:23" hidden="1" outlineLevel="1">
      <c r="B51" s="458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72">
        <f t="shared" si="35"/>
        <v>425.50233852282838</v>
      </c>
      <c r="H51" s="472"/>
      <c r="I51" s="169">
        <f t="shared" si="0"/>
        <v>0.85008592547640061</v>
      </c>
      <c r="J51" s="457">
        <f t="shared" si="36"/>
        <v>0.85510920121147205</v>
      </c>
      <c r="K51" s="457"/>
      <c r="L51" s="182">
        <v>2.4304544187341882E-3</v>
      </c>
      <c r="M51" s="473">
        <f t="shared" si="37"/>
        <v>2.4250453794533388E-3</v>
      </c>
      <c r="N51" s="473"/>
      <c r="O51" s="84">
        <v>7.2116416601254998E-3</v>
      </c>
      <c r="P51" s="474">
        <f t="shared" si="38"/>
        <v>7.1884533193152045E-3</v>
      </c>
      <c r="Q51" s="474"/>
      <c r="R51" s="169">
        <v>0.9</v>
      </c>
      <c r="S51" s="457">
        <f t="shared" si="39"/>
        <v>0.90000000000000013</v>
      </c>
      <c r="T51" s="457"/>
      <c r="U51" s="169">
        <f>38/52*100%</f>
        <v>0.73076923076923073</v>
      </c>
      <c r="V51" s="457">
        <f t="shared" si="40"/>
        <v>0.73076923076923073</v>
      </c>
      <c r="W51" s="457"/>
    </row>
    <row r="52" spans="2:23" hidden="1" outlineLevel="1">
      <c r="B52" s="459"/>
      <c r="D52" s="80">
        <f t="shared" si="41"/>
        <v>45917</v>
      </c>
      <c r="E52" s="80" t="s">
        <v>112</v>
      </c>
      <c r="F52" s="87">
        <v>424.25576994000397</v>
      </c>
      <c r="G52" s="472"/>
      <c r="H52" s="472"/>
      <c r="I52" s="169">
        <f t="shared" si="0"/>
        <v>0.85260403926849671</v>
      </c>
      <c r="J52" s="457"/>
      <c r="K52" s="457"/>
      <c r="L52" s="182">
        <v>2.4264310387890221E-3</v>
      </c>
      <c r="M52" s="473"/>
      <c r="N52" s="473"/>
      <c r="O52" s="84">
        <v>7.2123073709368032E-3</v>
      </c>
      <c r="P52" s="474"/>
      <c r="Q52" s="474"/>
      <c r="R52" s="169">
        <v>0.9</v>
      </c>
      <c r="S52" s="457"/>
      <c r="T52" s="457"/>
      <c r="U52" s="169">
        <f t="shared" ref="U52:U57" si="44">38/52*100%</f>
        <v>0.73076923076923073</v>
      </c>
      <c r="V52" s="457"/>
      <c r="W52" s="457"/>
    </row>
    <row r="53" spans="2:23" hidden="1" outlineLevel="1">
      <c r="B53" s="459"/>
      <c r="D53" s="80">
        <f t="shared" si="41"/>
        <v>45918</v>
      </c>
      <c r="E53" s="80" t="s">
        <v>113</v>
      </c>
      <c r="F53" s="87">
        <v>424.87807825269499</v>
      </c>
      <c r="G53" s="472"/>
      <c r="H53" s="472"/>
      <c r="I53" s="169">
        <f t="shared" si="0"/>
        <v>0.85385465886795608</v>
      </c>
      <c r="J53" s="457"/>
      <c r="K53" s="457"/>
      <c r="L53" s="182">
        <v>2.4237683702697287E-3</v>
      </c>
      <c r="M53" s="473"/>
      <c r="N53" s="473"/>
      <c r="O53" s="84">
        <v>7.2100364870047676E-3</v>
      </c>
      <c r="P53" s="474"/>
      <c r="Q53" s="474"/>
      <c r="R53" s="169">
        <v>0.9</v>
      </c>
      <c r="S53" s="457"/>
      <c r="T53" s="457"/>
      <c r="U53" s="169">
        <f t="shared" si="44"/>
        <v>0.73076923076923073</v>
      </c>
      <c r="V53" s="457"/>
      <c r="W53" s="457"/>
    </row>
    <row r="54" spans="2:23" hidden="1" outlineLevel="1">
      <c r="B54" s="459"/>
      <c r="D54" s="80">
        <f t="shared" si="41"/>
        <v>45919</v>
      </c>
      <c r="E54" s="80" t="s">
        <v>114</v>
      </c>
      <c r="F54" s="87">
        <v>424.72540483428202</v>
      </c>
      <c r="G54" s="472"/>
      <c r="H54" s="472"/>
      <c r="I54" s="169">
        <f t="shared" si="0"/>
        <v>0.85354783929719047</v>
      </c>
      <c r="J54" s="457"/>
      <c r="K54" s="457"/>
      <c r="L54" s="182">
        <v>2.4218045975023606E-3</v>
      </c>
      <c r="M54" s="473"/>
      <c r="N54" s="473"/>
      <c r="O54" s="84">
        <v>7.1462411753145045E-3</v>
      </c>
      <c r="P54" s="474"/>
      <c r="Q54" s="474"/>
      <c r="R54" s="169">
        <v>0.9</v>
      </c>
      <c r="S54" s="457"/>
      <c r="T54" s="457"/>
      <c r="U54" s="169">
        <f t="shared" si="44"/>
        <v>0.73076923076923073</v>
      </c>
      <c r="V54" s="457"/>
      <c r="W54" s="457"/>
    </row>
    <row r="55" spans="2:23" hidden="1" outlineLevel="1">
      <c r="B55" s="459"/>
      <c r="D55" s="80">
        <f t="shared" si="41"/>
        <v>45920</v>
      </c>
      <c r="E55" s="80" t="s">
        <v>115</v>
      </c>
      <c r="F55" s="87">
        <v>425.013210546545</v>
      </c>
      <c r="G55" s="472"/>
      <c r="H55" s="472"/>
      <c r="I55" s="169">
        <f t="shared" si="0"/>
        <v>0.85412622698260643</v>
      </c>
      <c r="J55" s="457"/>
      <c r="K55" s="457"/>
      <c r="L55" s="182">
        <v>2.4222250113336485E-3</v>
      </c>
      <c r="M55" s="473"/>
      <c r="N55" s="473"/>
      <c r="O55" s="84">
        <v>7.1498912634333778E-3</v>
      </c>
      <c r="P55" s="474"/>
      <c r="Q55" s="474"/>
      <c r="R55" s="169">
        <v>0.9</v>
      </c>
      <c r="S55" s="457"/>
      <c r="T55" s="457"/>
      <c r="U55" s="169">
        <f t="shared" si="44"/>
        <v>0.73076923076923073</v>
      </c>
      <c r="V55" s="457"/>
      <c r="W55" s="457"/>
    </row>
    <row r="56" spans="2:23" hidden="1" outlineLevel="1">
      <c r="B56" s="459"/>
      <c r="D56" s="80">
        <f t="shared" si="41"/>
        <v>45921</v>
      </c>
      <c r="E56" s="80" t="s">
        <v>116</v>
      </c>
      <c r="F56" s="87">
        <v>428.09310252552001</v>
      </c>
      <c r="G56" s="472"/>
      <c r="H56" s="472"/>
      <c r="I56" s="169">
        <f t="shared" si="0"/>
        <v>0.86031572050948546</v>
      </c>
      <c r="J56" s="457"/>
      <c r="K56" s="457"/>
      <c r="L56" s="182">
        <v>2.426315567100097E-3</v>
      </c>
      <c r="M56" s="473"/>
      <c r="N56" s="473"/>
      <c r="O56" s="84">
        <v>7.2035448863277309E-3</v>
      </c>
      <c r="P56" s="474"/>
      <c r="Q56" s="474"/>
      <c r="R56" s="169">
        <v>0.9</v>
      </c>
      <c r="S56" s="457"/>
      <c r="T56" s="457"/>
      <c r="U56" s="169">
        <f t="shared" si="44"/>
        <v>0.73076923076923073</v>
      </c>
      <c r="V56" s="457"/>
      <c r="W56" s="457"/>
    </row>
    <row r="57" spans="2:23" hidden="1" outlineLevel="1">
      <c r="B57" s="459"/>
      <c r="D57" s="80">
        <f t="shared" si="41"/>
        <v>45922</v>
      </c>
      <c r="E57" s="80" t="s">
        <v>117</v>
      </c>
      <c r="F57" s="87">
        <v>428.54804704369599</v>
      </c>
      <c r="G57" s="472"/>
      <c r="H57" s="472"/>
      <c r="I57" s="169">
        <f t="shared" si="0"/>
        <v>0.86122999807816714</v>
      </c>
      <c r="J57" s="457"/>
      <c r="K57" s="457"/>
      <c r="L57" s="182">
        <v>2.4243186524443268E-3</v>
      </c>
      <c r="M57" s="473"/>
      <c r="N57" s="473"/>
      <c r="O57" s="84">
        <v>7.1855103920637495E-3</v>
      </c>
      <c r="P57" s="474"/>
      <c r="Q57" s="474"/>
      <c r="R57" s="169">
        <v>0.9</v>
      </c>
      <c r="S57" s="457"/>
      <c r="T57" s="457"/>
      <c r="U57" s="169">
        <f t="shared" si="44"/>
        <v>0.73076923076923073</v>
      </c>
      <c r="V57" s="457"/>
      <c r="W57" s="457"/>
    </row>
    <row r="58" spans="2:23" hidden="1" outlineLevel="1">
      <c r="B58" s="458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72">
        <f t="shared" si="35"/>
        <v>428.00220662381446</v>
      </c>
      <c r="H58" s="472"/>
      <c r="I58" s="169">
        <f t="shared" si="0"/>
        <v>0.85888067140479707</v>
      </c>
      <c r="J58" s="457">
        <f t="shared" si="36"/>
        <v>0.8601330518967335</v>
      </c>
      <c r="K58" s="457"/>
      <c r="L58" s="182">
        <v>2.4219166079409351E-3</v>
      </c>
      <c r="M58" s="473">
        <f t="shared" si="37"/>
        <v>2.4141057865182587E-3</v>
      </c>
      <c r="N58" s="473"/>
      <c r="O58" s="84">
        <v>7.2425188688423911E-3</v>
      </c>
      <c r="P58" s="474">
        <f t="shared" si="38"/>
        <v>7.1288746250268891E-3</v>
      </c>
      <c r="Q58" s="474"/>
      <c r="R58" s="169">
        <v>0.9</v>
      </c>
      <c r="S58" s="457">
        <f t="shared" si="39"/>
        <v>0.90000000000000013</v>
      </c>
      <c r="T58" s="457"/>
      <c r="U58" s="169">
        <f>39/52*100%</f>
        <v>0.75</v>
      </c>
      <c r="V58" s="457">
        <f t="shared" si="40"/>
        <v>0.75</v>
      </c>
      <c r="W58" s="457"/>
    </row>
    <row r="59" spans="2:23" hidden="1" outlineLevel="1">
      <c r="B59" s="458"/>
      <c r="D59" s="80">
        <f t="shared" si="41"/>
        <v>45924</v>
      </c>
      <c r="E59" s="80" t="s">
        <v>112</v>
      </c>
      <c r="F59" s="87">
        <v>429.749606004562</v>
      </c>
      <c r="G59" s="472"/>
      <c r="H59" s="472"/>
      <c r="I59" s="169">
        <f t="shared" si="0"/>
        <v>0.86364470660080783</v>
      </c>
      <c r="J59" s="457"/>
      <c r="K59" s="457"/>
      <c r="L59" s="182">
        <v>2.4184447664535916E-3</v>
      </c>
      <c r="M59" s="473"/>
      <c r="N59" s="473"/>
      <c r="O59" s="84">
        <v>7.1256559820881017E-3</v>
      </c>
      <c r="P59" s="474"/>
      <c r="Q59" s="474"/>
      <c r="R59" s="169">
        <v>0.9</v>
      </c>
      <c r="S59" s="457"/>
      <c r="T59" s="457"/>
      <c r="U59" s="169">
        <f t="shared" ref="U59:U64" si="46">39/52*100%</f>
        <v>0.75</v>
      </c>
      <c r="V59" s="457"/>
      <c r="W59" s="457"/>
    </row>
    <row r="60" spans="2:23" hidden="1" outlineLevel="1">
      <c r="B60" s="458"/>
      <c r="D60" s="80">
        <f t="shared" si="41"/>
        <v>45925</v>
      </c>
      <c r="E60" s="80" t="s">
        <v>113</v>
      </c>
      <c r="F60" s="87">
        <v>430.61219620424299</v>
      </c>
      <c r="G60" s="472"/>
      <c r="H60" s="472"/>
      <c r="I60" s="169">
        <f t="shared" si="0"/>
        <v>0.86537820780595454</v>
      </c>
      <c r="J60" s="457"/>
      <c r="K60" s="457"/>
      <c r="L60" s="182">
        <v>2.4123030523792305E-3</v>
      </c>
      <c r="M60" s="473"/>
      <c r="N60" s="473"/>
      <c r="O60" s="84">
        <v>7.1112386332758473E-3</v>
      </c>
      <c r="P60" s="474"/>
      <c r="Q60" s="474"/>
      <c r="R60" s="169">
        <v>0.9</v>
      </c>
      <c r="S60" s="457"/>
      <c r="T60" s="457"/>
      <c r="U60" s="169">
        <f t="shared" si="46"/>
        <v>0.75</v>
      </c>
      <c r="V60" s="457"/>
      <c r="W60" s="457"/>
    </row>
    <row r="61" spans="2:23" hidden="1" outlineLevel="1">
      <c r="B61" s="458"/>
      <c r="D61" s="80">
        <f t="shared" si="41"/>
        <v>45926</v>
      </c>
      <c r="E61" s="80" t="s">
        <v>114</v>
      </c>
      <c r="F61" s="87">
        <v>430.67013814316601</v>
      </c>
      <c r="G61" s="472"/>
      <c r="H61" s="472"/>
      <c r="I61" s="169">
        <f t="shared" si="0"/>
        <v>0.86549465060925646</v>
      </c>
      <c r="J61" s="457"/>
      <c r="K61" s="457"/>
      <c r="L61" s="182">
        <v>2.4100169939872754E-3</v>
      </c>
      <c r="M61" s="473"/>
      <c r="N61" s="473"/>
      <c r="O61" s="84">
        <v>7.1056932569502447E-3</v>
      </c>
      <c r="P61" s="474"/>
      <c r="Q61" s="474"/>
      <c r="R61" s="169">
        <v>0.9</v>
      </c>
      <c r="S61" s="457"/>
      <c r="T61" s="457"/>
      <c r="U61" s="169">
        <f t="shared" si="46"/>
        <v>0.75</v>
      </c>
      <c r="V61" s="457"/>
      <c r="W61" s="457"/>
    </row>
    <row r="62" spans="2:23" hidden="1" outlineLevel="1">
      <c r="B62" s="458"/>
      <c r="D62" s="80">
        <f t="shared" si="41"/>
        <v>45927</v>
      </c>
      <c r="E62" s="80" t="s">
        <v>115</v>
      </c>
      <c r="F62" s="87">
        <v>430.763350418252</v>
      </c>
      <c r="G62" s="472"/>
      <c r="H62" s="472"/>
      <c r="I62" s="169">
        <f t="shared" si="0"/>
        <v>0.86568197431320737</v>
      </c>
      <c r="J62" s="457"/>
      <c r="K62" s="457"/>
      <c r="L62" s="182">
        <v>2.4103415779939993E-3</v>
      </c>
      <c r="M62" s="473"/>
      <c r="N62" s="473"/>
      <c r="O62" s="84">
        <v>7.0948784044885258E-3</v>
      </c>
      <c r="P62" s="474"/>
      <c r="Q62" s="474"/>
      <c r="R62" s="169">
        <v>0.9</v>
      </c>
      <c r="S62" s="457"/>
      <c r="T62" s="457"/>
      <c r="U62" s="169">
        <f t="shared" si="46"/>
        <v>0.75</v>
      </c>
      <c r="V62" s="457"/>
      <c r="W62" s="457"/>
    </row>
    <row r="63" spans="2:23" hidden="1" outlineLevel="1">
      <c r="B63" s="458"/>
      <c r="D63" s="80">
        <f t="shared" si="41"/>
        <v>45928</v>
      </c>
      <c r="E63" s="80" t="s">
        <v>116</v>
      </c>
      <c r="F63" s="87">
        <v>430.97856004416798</v>
      </c>
      <c r="G63" s="472"/>
      <c r="H63" s="472"/>
      <c r="I63" s="169">
        <f t="shared" si="0"/>
        <v>0.86611446954213822</v>
      </c>
      <c r="J63" s="457"/>
      <c r="K63" s="457"/>
      <c r="L63" s="182">
        <v>2.4121540851997445E-3</v>
      </c>
      <c r="M63" s="473"/>
      <c r="N63" s="473"/>
      <c r="O63" s="84">
        <v>7.1019553320622797E-3</v>
      </c>
      <c r="P63" s="474"/>
      <c r="Q63" s="474"/>
      <c r="R63" s="169">
        <v>0.9</v>
      </c>
      <c r="S63" s="457"/>
      <c r="T63" s="457"/>
      <c r="U63" s="169">
        <f t="shared" si="46"/>
        <v>0.75</v>
      </c>
      <c r="V63" s="457"/>
      <c r="W63" s="457"/>
    </row>
    <row r="64" spans="2:23" hidden="1" outlineLevel="1">
      <c r="B64" s="458"/>
      <c r="D64" s="80">
        <f t="shared" si="41"/>
        <v>45929</v>
      </c>
      <c r="E64" s="80" t="s">
        <v>117</v>
      </c>
      <c r="F64" s="87">
        <v>415.862573461284</v>
      </c>
      <c r="G64" s="472"/>
      <c r="H64" s="472"/>
      <c r="I64" s="169">
        <f t="shared" si="0"/>
        <v>0.83573668300097259</v>
      </c>
      <c r="J64" s="457"/>
      <c r="K64" s="457"/>
      <c r="L64" s="182">
        <v>2.4135634216730312E-3</v>
      </c>
      <c r="M64" s="473"/>
      <c r="N64" s="473"/>
      <c r="O64" s="84">
        <v>7.1201818974808307E-3</v>
      </c>
      <c r="P64" s="474"/>
      <c r="Q64" s="474"/>
      <c r="R64" s="169">
        <v>0.9</v>
      </c>
      <c r="S64" s="457"/>
      <c r="T64" s="457"/>
      <c r="U64" s="169">
        <f t="shared" si="46"/>
        <v>0.75</v>
      </c>
      <c r="V64" s="457"/>
      <c r="W64" s="457"/>
    </row>
    <row r="65" spans="2:23" hidden="1" outlineLevel="1">
      <c r="B65" s="458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72">
        <f t="shared" si="35"/>
        <v>395.87859209348699</v>
      </c>
      <c r="H65" s="472"/>
      <c r="I65" s="169">
        <f t="shared" si="0"/>
        <v>0.77964330322232511</v>
      </c>
      <c r="J65" s="457">
        <f t="shared" si="36"/>
        <v>0.79557594874093041</v>
      </c>
      <c r="K65" s="457"/>
      <c r="L65" s="182">
        <v>2.415858560199588E-3</v>
      </c>
      <c r="M65" s="473">
        <f t="shared" si="37"/>
        <v>2.4147242954774837E-3</v>
      </c>
      <c r="N65" s="473"/>
      <c r="O65" s="84">
        <v>7.1327685410173128E-3</v>
      </c>
      <c r="P65" s="457">
        <f t="shared" si="38"/>
        <v>7.0991458593328517E-3</v>
      </c>
      <c r="Q65" s="474"/>
      <c r="R65" s="169">
        <v>0.9</v>
      </c>
      <c r="S65" s="457">
        <f t="shared" si="39"/>
        <v>0.90000000000000013</v>
      </c>
      <c r="T65" s="457"/>
      <c r="U65" s="169">
        <f>40/52*100%</f>
        <v>0.76923076923076927</v>
      </c>
      <c r="V65" s="457">
        <f t="shared" si="40"/>
        <v>0.76923076923076927</v>
      </c>
      <c r="W65" s="457"/>
    </row>
    <row r="66" spans="2:23" hidden="1" outlineLevel="1" collapsed="1">
      <c r="B66" s="458"/>
      <c r="D66" s="80">
        <f t="shared" si="41"/>
        <v>45931</v>
      </c>
      <c r="E66" s="80" t="s">
        <v>112</v>
      </c>
      <c r="F66" s="87">
        <v>389.28586284544201</v>
      </c>
      <c r="G66" s="472"/>
      <c r="H66" s="472"/>
      <c r="I66" s="169">
        <f t="shared" si="0"/>
        <v>0.78232689478585604</v>
      </c>
      <c r="J66" s="457"/>
      <c r="K66" s="457"/>
      <c r="L66" s="182">
        <v>2.4177989236158124E-3</v>
      </c>
      <c r="M66" s="473"/>
      <c r="N66" s="473"/>
      <c r="O66" s="84">
        <v>7.1359015670826248E-3</v>
      </c>
      <c r="P66" s="457"/>
      <c r="Q66" s="474"/>
      <c r="R66" s="169">
        <v>0.9</v>
      </c>
      <c r="S66" s="457"/>
      <c r="T66" s="457"/>
      <c r="U66" s="169">
        <f t="shared" ref="U66:U71" si="48">40/52*100%</f>
        <v>0.76923076923076927</v>
      </c>
      <c r="V66" s="457"/>
      <c r="W66" s="457"/>
    </row>
    <row r="67" spans="2:23" hidden="1" outlineLevel="1">
      <c r="B67" s="458"/>
      <c r="D67" s="80">
        <f t="shared" si="41"/>
        <v>45932</v>
      </c>
      <c r="E67" s="80" t="s">
        <v>113</v>
      </c>
      <c r="F67" s="87">
        <v>392.30420379807299</v>
      </c>
      <c r="G67" s="472"/>
      <c r="H67" s="472">
        <f>AVERAGEIF(F66:F96,"&lt;&gt;0")</f>
        <v>404.78464359829883</v>
      </c>
      <c r="I67" s="169">
        <f t="shared" si="0"/>
        <v>0.78839269252024313</v>
      </c>
      <c r="J67" s="457"/>
      <c r="K67" s="457">
        <f>AVERAGEIF(I66:I96,"&lt;&gt;0")</f>
        <v>0.81347396221523105</v>
      </c>
      <c r="L67" s="182">
        <v>2.4138737287953218E-3</v>
      </c>
      <c r="M67" s="473"/>
      <c r="N67" s="473">
        <f>AVERAGEIF(L66:L96,"&lt;&gt;0")</f>
        <v>2.4147136845526327E-3</v>
      </c>
      <c r="O67" s="84">
        <v>7.1203318353171251E-3</v>
      </c>
      <c r="P67" s="457"/>
      <c r="Q67" s="474">
        <f>AVERAGEIF(O66:O96,"&lt;&gt;0")</f>
        <v>7.0266314564098502E-3</v>
      </c>
      <c r="R67" s="169">
        <v>0.9</v>
      </c>
      <c r="S67" s="457"/>
      <c r="T67" s="457">
        <f>AVERAGEIF(R66:R96,"&lt;&gt;0")</f>
        <v>0.89999999999999947</v>
      </c>
      <c r="U67" s="169">
        <f t="shared" si="48"/>
        <v>0.76923076923076927</v>
      </c>
      <c r="V67" s="457"/>
      <c r="W67" s="457">
        <f>AVERAGEIF(U66:U96,"&lt;&gt;0")</f>
        <v>0.80521091811414414</v>
      </c>
    </row>
    <row r="68" spans="2:23" hidden="1" outlineLevel="1">
      <c r="B68" s="458"/>
      <c r="D68" s="80">
        <f t="shared" si="41"/>
        <v>45933</v>
      </c>
      <c r="E68" s="80" t="s">
        <v>114</v>
      </c>
      <c r="F68" s="87">
        <v>402.35122440831998</v>
      </c>
      <c r="G68" s="472"/>
      <c r="H68" s="472"/>
      <c r="I68" s="169">
        <f t="shared" si="0"/>
        <v>0.80858365033826363</v>
      </c>
      <c r="J68" s="457"/>
      <c r="K68" s="457"/>
      <c r="L68" s="182">
        <v>2.4116370846755395E-3</v>
      </c>
      <c r="M68" s="473"/>
      <c r="N68" s="473"/>
      <c r="O68" s="84">
        <v>7.0766916936639687E-3</v>
      </c>
      <c r="P68" s="457"/>
      <c r="Q68" s="474"/>
      <c r="R68" s="169">
        <v>0.9</v>
      </c>
      <c r="S68" s="457"/>
      <c r="T68" s="457"/>
      <c r="U68" s="169">
        <f t="shared" si="48"/>
        <v>0.76923076923076927</v>
      </c>
      <c r="V68" s="457"/>
      <c r="W68" s="457"/>
    </row>
    <row r="69" spans="2:23" hidden="1" outlineLevel="1">
      <c r="B69" s="458"/>
      <c r="D69" s="80">
        <f t="shared" si="41"/>
        <v>45934</v>
      </c>
      <c r="E69" s="80" t="s">
        <v>115</v>
      </c>
      <c r="F69" s="87">
        <v>403.16489334103102</v>
      </c>
      <c r="G69" s="472"/>
      <c r="H69" s="472"/>
      <c r="I69" s="169">
        <f t="shared" si="0"/>
        <v>0.81021883710014264</v>
      </c>
      <c r="J69" s="457"/>
      <c r="K69" s="457"/>
      <c r="L69" s="182">
        <v>2.4121222929455581E-3</v>
      </c>
      <c r="M69" s="473"/>
      <c r="N69" s="473"/>
      <c r="O69" s="84">
        <v>7.0376627140908438E-3</v>
      </c>
      <c r="P69" s="457"/>
      <c r="Q69" s="474"/>
      <c r="R69" s="169">
        <v>0.9</v>
      </c>
      <c r="S69" s="457"/>
      <c r="T69" s="457"/>
      <c r="U69" s="169">
        <f t="shared" si="48"/>
        <v>0.76923076923076927</v>
      </c>
      <c r="V69" s="457"/>
      <c r="W69" s="457"/>
    </row>
    <row r="70" spans="2:23" hidden="1" outlineLevel="1">
      <c r="B70" s="458"/>
      <c r="D70" s="80">
        <f t="shared" si="41"/>
        <v>45935</v>
      </c>
      <c r="E70" s="80" t="s">
        <v>116</v>
      </c>
      <c r="F70" s="87">
        <v>403.70935143550997</v>
      </c>
      <c r="G70" s="472"/>
      <c r="H70" s="472"/>
      <c r="I70" s="169">
        <f t="shared" ref="I70:I76" si="49">F70/$C$1</f>
        <v>0.81131300529644279</v>
      </c>
      <c r="J70" s="457"/>
      <c r="K70" s="457"/>
      <c r="L70" s="182">
        <v>2.4135094803443059E-3</v>
      </c>
      <c r="M70" s="473"/>
      <c r="N70" s="473"/>
      <c r="O70" s="84">
        <v>7.0766527767463349E-3</v>
      </c>
      <c r="P70" s="457"/>
      <c r="Q70" s="474"/>
      <c r="R70" s="169">
        <v>0.9</v>
      </c>
      <c r="S70" s="457"/>
      <c r="T70" s="457"/>
      <c r="U70" s="169">
        <f t="shared" si="48"/>
        <v>0.76923076923076927</v>
      </c>
      <c r="V70" s="457"/>
      <c r="W70" s="457"/>
    </row>
    <row r="71" spans="2:23" hidden="1" outlineLevel="1">
      <c r="B71" s="458"/>
      <c r="D71" s="80">
        <f t="shared" si="41"/>
        <v>45936</v>
      </c>
      <c r="E71" s="80" t="s">
        <v>117</v>
      </c>
      <c r="F71" s="87">
        <v>392.38410114260398</v>
      </c>
      <c r="G71" s="472"/>
      <c r="H71" s="472"/>
      <c r="I71" s="169">
        <f t="shared" si="49"/>
        <v>0.78855325792323949</v>
      </c>
      <c r="J71" s="457"/>
      <c r="K71" s="457"/>
      <c r="L71" s="182">
        <v>2.4182699977662639E-3</v>
      </c>
      <c r="M71" s="473"/>
      <c r="N71" s="473"/>
      <c r="O71" s="84">
        <v>7.1140118874117551E-3</v>
      </c>
      <c r="P71" s="457"/>
      <c r="Q71" s="474"/>
      <c r="R71" s="169">
        <v>0.9</v>
      </c>
      <c r="S71" s="457"/>
      <c r="T71" s="457"/>
      <c r="U71" s="169">
        <f t="shared" si="48"/>
        <v>0.76923076923076927</v>
      </c>
      <c r="V71" s="457"/>
      <c r="W71" s="457"/>
    </row>
    <row r="72" spans="2:23" hidden="1" outlineLevel="1">
      <c r="B72" s="458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72">
        <f>AVERAGE(F72:F78)</f>
        <v>396.54825496743575</v>
      </c>
      <c r="H72" s="472"/>
      <c r="I72" s="169">
        <f t="shared" si="49"/>
        <v>0.78579991286871176</v>
      </c>
      <c r="J72" s="457">
        <f t="shared" ref="J72" si="51">AVERAGE(I72:I78)</f>
        <v>0.79692173425931601</v>
      </c>
      <c r="K72" s="457"/>
      <c r="L72" s="182">
        <v>2.4143700540611209E-3</v>
      </c>
      <c r="M72" s="473">
        <f t="shared" ref="M72" si="52">AVERAGE(L72:L78)</f>
        <v>2.4142911156911149E-3</v>
      </c>
      <c r="N72" s="473"/>
      <c r="O72" s="84">
        <v>7.1319902736841929E-3</v>
      </c>
      <c r="P72" s="457">
        <f t="shared" ref="P72" si="53">AVERAGE(O72:O78)</f>
        <v>7.0706803294408229E-3</v>
      </c>
      <c r="Q72" s="474"/>
      <c r="R72" s="169">
        <v>0.9</v>
      </c>
      <c r="S72" s="457">
        <f t="shared" ref="S72" si="54">AVERAGE(R72:R78)</f>
        <v>0.90000000000000013</v>
      </c>
      <c r="T72" s="457"/>
      <c r="U72" s="169">
        <f>41/52*100%</f>
        <v>0.78846153846153844</v>
      </c>
      <c r="V72" s="457">
        <f t="shared" ref="V72" si="55">AVERAGE(U72:U78)</f>
        <v>0.78846153846153844</v>
      </c>
      <c r="W72" s="457"/>
    </row>
    <row r="73" spans="2:23" hidden="1" outlineLevel="1">
      <c r="B73" s="458"/>
      <c r="D73" s="80">
        <f t="shared" si="41"/>
        <v>45938</v>
      </c>
      <c r="E73" s="80" t="s">
        <v>112</v>
      </c>
      <c r="F73" s="87">
        <v>391.520381602013</v>
      </c>
      <c r="G73" s="472"/>
      <c r="H73" s="472"/>
      <c r="I73" s="169">
        <f t="shared" si="49"/>
        <v>0.78681748714230904</v>
      </c>
      <c r="J73" s="457"/>
      <c r="K73" s="457"/>
      <c r="L73" s="182">
        <v>2.4138130075212977E-3</v>
      </c>
      <c r="M73" s="473"/>
      <c r="N73" s="473"/>
      <c r="O73" s="84">
        <v>7.1244476195859883E-3</v>
      </c>
      <c r="P73" s="457"/>
      <c r="Q73" s="474"/>
      <c r="R73" s="169">
        <v>0.9</v>
      </c>
      <c r="S73" s="457"/>
      <c r="T73" s="457"/>
      <c r="U73" s="169">
        <f t="shared" ref="U73:U78" si="56">41/52*100%</f>
        <v>0.78846153846153844</v>
      </c>
      <c r="V73" s="457"/>
      <c r="W73" s="457"/>
    </row>
    <row r="74" spans="2:23" hidden="1" outlineLevel="1">
      <c r="B74" s="458"/>
      <c r="D74" s="80">
        <f t="shared" si="41"/>
        <v>45939</v>
      </c>
      <c r="E74" s="80" t="s">
        <v>113</v>
      </c>
      <c r="F74" s="87">
        <v>404.794390852898</v>
      </c>
      <c r="G74" s="472"/>
      <c r="H74" s="472"/>
      <c r="I74" s="169">
        <f t="shared" si="49"/>
        <v>0.81349355074939311</v>
      </c>
      <c r="J74" s="457"/>
      <c r="K74" s="457"/>
      <c r="L74" s="182">
        <v>2.4157153606574715E-3</v>
      </c>
      <c r="M74" s="473"/>
      <c r="N74" s="473"/>
      <c r="O74" s="84">
        <v>7.2044021297427959E-3</v>
      </c>
      <c r="P74" s="457"/>
      <c r="Q74" s="474"/>
      <c r="R74" s="169">
        <v>0.9</v>
      </c>
      <c r="S74" s="457"/>
      <c r="T74" s="457"/>
      <c r="U74" s="169">
        <f t="shared" si="56"/>
        <v>0.78846153846153844</v>
      </c>
      <c r="V74" s="457"/>
      <c r="W74" s="457"/>
    </row>
    <row r="75" spans="2:23" hidden="1" outlineLevel="1">
      <c r="B75" s="458"/>
      <c r="D75" s="80">
        <f t="shared" si="41"/>
        <v>45940</v>
      </c>
      <c r="E75" s="80" t="s">
        <v>114</v>
      </c>
      <c r="F75" s="87">
        <v>404.278379934177</v>
      </c>
      <c r="G75" s="472"/>
      <c r="H75" s="472"/>
      <c r="I75" s="169">
        <f t="shared" si="49"/>
        <v>0.81245655131466432</v>
      </c>
      <c r="J75" s="457"/>
      <c r="K75" s="457"/>
      <c r="L75" s="182">
        <v>2.413982623618464E-3</v>
      </c>
      <c r="M75" s="473"/>
      <c r="N75" s="473"/>
      <c r="O75" s="84">
        <v>6.9683652631651032E-3</v>
      </c>
      <c r="P75" s="457"/>
      <c r="Q75" s="474"/>
      <c r="R75" s="169">
        <v>0.9</v>
      </c>
      <c r="S75" s="457"/>
      <c r="T75" s="457"/>
      <c r="U75" s="169">
        <f t="shared" si="56"/>
        <v>0.78846153846153844</v>
      </c>
      <c r="V75" s="457"/>
      <c r="W75" s="457"/>
    </row>
    <row r="76" spans="2:23" hidden="1" outlineLevel="1">
      <c r="B76" s="458"/>
      <c r="D76" s="80">
        <f t="shared" si="41"/>
        <v>45941</v>
      </c>
      <c r="E76" s="80" t="s">
        <v>115</v>
      </c>
      <c r="F76" s="87">
        <v>404.669898937619</v>
      </c>
      <c r="G76" s="472"/>
      <c r="H76" s="472"/>
      <c r="I76" s="169">
        <f t="shared" si="49"/>
        <v>0.81324336603219249</v>
      </c>
      <c r="J76" s="457"/>
      <c r="K76" s="457"/>
      <c r="L76" s="182">
        <v>2.411574745992854E-3</v>
      </c>
      <c r="M76" s="473"/>
      <c r="N76" s="473"/>
      <c r="O76" s="84">
        <v>6.9877341654652064E-3</v>
      </c>
      <c r="P76" s="457"/>
      <c r="Q76" s="474"/>
      <c r="R76" s="169">
        <v>0.9</v>
      </c>
      <c r="S76" s="457"/>
      <c r="T76" s="457"/>
      <c r="U76" s="169">
        <f t="shared" si="56"/>
        <v>0.78846153846153844</v>
      </c>
      <c r="V76" s="457"/>
      <c r="W76" s="457"/>
    </row>
    <row r="77" spans="2:23" hidden="1" outlineLevel="1">
      <c r="B77" s="458"/>
      <c r="D77" s="80">
        <f t="shared" si="41"/>
        <v>45942</v>
      </c>
      <c r="E77" s="80" t="s">
        <v>116</v>
      </c>
      <c r="F77" s="87">
        <v>389.70513033471099</v>
      </c>
      <c r="G77" s="472"/>
      <c r="H77" s="472"/>
      <c r="I77" s="169">
        <f t="shared" ref="I77:I92" si="57">F77/$C$1</f>
        <v>0.78316947414531946</v>
      </c>
      <c r="J77" s="457"/>
      <c r="K77" s="457"/>
      <c r="L77" s="182">
        <v>2.4162623154169866E-3</v>
      </c>
      <c r="M77" s="473"/>
      <c r="N77" s="473"/>
      <c r="O77" s="84">
        <v>7.0501330482339803E-3</v>
      </c>
      <c r="P77" s="457"/>
      <c r="Q77" s="474"/>
      <c r="R77" s="169">
        <v>0.9</v>
      </c>
      <c r="S77" s="457"/>
      <c r="T77" s="457"/>
      <c r="U77" s="169">
        <f t="shared" si="56"/>
        <v>0.78846153846153844</v>
      </c>
      <c r="V77" s="457"/>
      <c r="W77" s="457"/>
    </row>
    <row r="78" spans="2:23" hidden="1" outlineLevel="1">
      <c r="B78" s="458"/>
      <c r="D78" s="80">
        <f t="shared" si="41"/>
        <v>45943</v>
      </c>
      <c r="E78" s="80" t="s">
        <v>117</v>
      </c>
      <c r="F78" s="87">
        <v>389.855566467161</v>
      </c>
      <c r="G78" s="472"/>
      <c r="H78" s="472"/>
      <c r="I78" s="169">
        <f t="shared" si="57"/>
        <v>0.78347179756262253</v>
      </c>
      <c r="J78" s="457"/>
      <c r="K78" s="457"/>
      <c r="L78" s="182">
        <v>2.4143197025696108E-3</v>
      </c>
      <c r="M78" s="473"/>
      <c r="N78" s="473"/>
      <c r="O78" s="84">
        <v>7.0276898062084916E-3</v>
      </c>
      <c r="P78" s="457"/>
      <c r="Q78" s="474"/>
      <c r="R78" s="169">
        <v>0.9</v>
      </c>
      <c r="S78" s="457"/>
      <c r="T78" s="457"/>
      <c r="U78" s="169">
        <f t="shared" si="56"/>
        <v>0.78846153846153844</v>
      </c>
      <c r="V78" s="457"/>
      <c r="W78" s="457"/>
    </row>
    <row r="79" spans="2:23" hidden="1" outlineLevel="1">
      <c r="B79" s="458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72">
        <f t="shared" ref="G79" si="58">AVERAGE(F79:F85)</f>
        <v>414.17250233051357</v>
      </c>
      <c r="H79" s="472"/>
      <c r="I79" s="169">
        <f t="shared" si="57"/>
        <v>0.81780295482214627</v>
      </c>
      <c r="J79" s="457">
        <f t="shared" ref="J79" si="59">AVERAGE(I79:I85)</f>
        <v>0.83234023780247901</v>
      </c>
      <c r="K79" s="457"/>
      <c r="L79" s="182">
        <v>2.4218026148464921E-3</v>
      </c>
      <c r="M79" s="473">
        <f t="shared" ref="M79" si="60">AVERAGE(L79:L85)</f>
        <v>2.4168049040286543E-3</v>
      </c>
      <c r="N79" s="473"/>
      <c r="O79" s="84">
        <v>7.1253461999486872E-3</v>
      </c>
      <c r="P79" s="457">
        <f t="shared" ref="P79" si="61">AVERAGE(O79:O85)</f>
        <v>7.074000776675961E-3</v>
      </c>
      <c r="Q79" s="474"/>
      <c r="R79" s="169">
        <v>0.9</v>
      </c>
      <c r="S79" s="457">
        <f t="shared" ref="S79" si="62">AVERAGE(R79:R85)</f>
        <v>0.90000000000000013</v>
      </c>
      <c r="T79" s="457"/>
      <c r="U79" s="169">
        <f>42/52*100%</f>
        <v>0.80769230769230771</v>
      </c>
      <c r="V79" s="457">
        <f t="shared" ref="V79" si="63">AVERAGE(U79:U85)</f>
        <v>0.8076923076923076</v>
      </c>
      <c r="W79" s="457"/>
    </row>
    <row r="80" spans="2:23" hidden="1" outlineLevel="1">
      <c r="B80" s="458"/>
      <c r="D80" s="80">
        <f t="shared" si="41"/>
        <v>45945</v>
      </c>
      <c r="E80" s="80" t="s">
        <v>112</v>
      </c>
      <c r="F80" s="87">
        <v>422.79889254428701</v>
      </c>
      <c r="G80" s="472"/>
      <c r="H80" s="472"/>
      <c r="I80" s="169">
        <f t="shared" si="57"/>
        <v>0.84967623099736134</v>
      </c>
      <c r="J80" s="457"/>
      <c r="K80" s="457"/>
      <c r="L80" s="182">
        <v>2.4182854480082065E-3</v>
      </c>
      <c r="M80" s="473"/>
      <c r="N80" s="473"/>
      <c r="O80" s="84">
        <v>7.1060649930491998E-3</v>
      </c>
      <c r="P80" s="457"/>
      <c r="Q80" s="474"/>
      <c r="R80" s="169">
        <v>0.9</v>
      </c>
      <c r="S80" s="457"/>
      <c r="T80" s="457"/>
      <c r="U80" s="169">
        <f t="shared" ref="U80:U85" si="64">42/52*100%</f>
        <v>0.80769230769230771</v>
      </c>
      <c r="V80" s="457"/>
      <c r="W80" s="457"/>
    </row>
    <row r="81" spans="2:23" hidden="1" outlineLevel="1">
      <c r="B81" s="458"/>
      <c r="D81" s="80">
        <f t="shared" si="41"/>
        <v>45946</v>
      </c>
      <c r="E81" s="80" t="s">
        <v>113</v>
      </c>
      <c r="F81" s="87">
        <v>422.99724773463402</v>
      </c>
      <c r="G81" s="472"/>
      <c r="H81" s="472"/>
      <c r="I81" s="169">
        <f t="shared" si="57"/>
        <v>0.85007485477217448</v>
      </c>
      <c r="J81" s="457"/>
      <c r="K81" s="457"/>
      <c r="L81" s="182">
        <v>2.4161271333574671E-3</v>
      </c>
      <c r="M81" s="473"/>
      <c r="N81" s="473"/>
      <c r="O81" s="84">
        <v>7.084325727293359E-3</v>
      </c>
      <c r="P81" s="457"/>
      <c r="Q81" s="474"/>
      <c r="R81" s="169">
        <v>0.9</v>
      </c>
      <c r="S81" s="457"/>
      <c r="T81" s="457"/>
      <c r="U81" s="169">
        <f t="shared" si="64"/>
        <v>0.80769230769230771</v>
      </c>
      <c r="V81" s="457"/>
      <c r="W81" s="457"/>
    </row>
    <row r="82" spans="2:23" hidden="1" outlineLevel="1">
      <c r="B82" s="458"/>
      <c r="D82" s="80">
        <f t="shared" si="41"/>
        <v>45947</v>
      </c>
      <c r="E82" s="80" t="s">
        <v>114</v>
      </c>
      <c r="F82" s="87">
        <v>419.62058340675401</v>
      </c>
      <c r="G82" s="472"/>
      <c r="H82" s="472"/>
      <c r="I82" s="169">
        <f t="shared" si="57"/>
        <v>0.84328895379170821</v>
      </c>
      <c r="J82" s="457"/>
      <c r="K82" s="457"/>
      <c r="L82" s="182">
        <v>2.4135705564924384E-3</v>
      </c>
      <c r="M82" s="473"/>
      <c r="N82" s="473"/>
      <c r="O82" s="84">
        <v>7.044099576475297E-3</v>
      </c>
      <c r="P82" s="457"/>
      <c r="Q82" s="474"/>
      <c r="R82" s="169">
        <v>0.9</v>
      </c>
      <c r="S82" s="457"/>
      <c r="T82" s="457"/>
      <c r="U82" s="169">
        <f t="shared" si="64"/>
        <v>0.80769230769230771</v>
      </c>
      <c r="V82" s="457"/>
      <c r="W82" s="457"/>
    </row>
    <row r="83" spans="2:23" hidden="1" outlineLevel="1">
      <c r="B83" s="458"/>
      <c r="D83" s="80">
        <f t="shared" si="41"/>
        <v>45948</v>
      </c>
      <c r="E83" s="80" t="s">
        <v>115</v>
      </c>
      <c r="F83" s="87">
        <v>420.16363746513298</v>
      </c>
      <c r="G83" s="472"/>
      <c r="H83" s="472"/>
      <c r="I83" s="169">
        <f t="shared" si="57"/>
        <v>0.84438030037205181</v>
      </c>
      <c r="J83" s="457"/>
      <c r="K83" s="457"/>
      <c r="L83" s="182">
        <v>2.4137875966268808E-3</v>
      </c>
      <c r="M83" s="473"/>
      <c r="N83" s="473"/>
      <c r="O83" s="84">
        <v>7.0424961667865157E-3</v>
      </c>
      <c r="P83" s="457"/>
      <c r="Q83" s="474"/>
      <c r="R83" s="169">
        <v>0.9</v>
      </c>
      <c r="S83" s="457"/>
      <c r="T83" s="457"/>
      <c r="U83" s="169">
        <f t="shared" si="64"/>
        <v>0.80769230769230771</v>
      </c>
      <c r="V83" s="457"/>
      <c r="W83" s="457"/>
    </row>
    <row r="84" spans="2:23" hidden="1" outlineLevel="1">
      <c r="B84" s="458"/>
      <c r="D84" s="80">
        <f t="shared" si="41"/>
        <v>45949</v>
      </c>
      <c r="E84" s="80" t="s">
        <v>116</v>
      </c>
      <c r="F84" s="87">
        <v>405.23539573654801</v>
      </c>
      <c r="G84" s="472"/>
      <c r="H84" s="472"/>
      <c r="I84" s="169">
        <f t="shared" si="57"/>
        <v>0.81437981458309483</v>
      </c>
      <c r="J84" s="457"/>
      <c r="K84" s="457"/>
      <c r="L84" s="182">
        <v>2.4180280781387967E-3</v>
      </c>
      <c r="M84" s="473"/>
      <c r="N84" s="473"/>
      <c r="O84" s="84">
        <v>7.0815883009205513E-3</v>
      </c>
      <c r="P84" s="457"/>
      <c r="Q84" s="474"/>
      <c r="R84" s="169">
        <v>0.9</v>
      </c>
      <c r="S84" s="457"/>
      <c r="T84" s="457"/>
      <c r="U84" s="169">
        <f t="shared" si="64"/>
        <v>0.80769230769230771</v>
      </c>
      <c r="V84" s="457"/>
      <c r="W84" s="457"/>
    </row>
    <row r="85" spans="2:23" hidden="1" outlineLevel="1">
      <c r="B85" s="458"/>
      <c r="D85" s="80">
        <f t="shared" si="41"/>
        <v>45950</v>
      </c>
      <c r="E85" s="80" t="s">
        <v>117</v>
      </c>
      <c r="F85" s="87">
        <v>401.45300910673899</v>
      </c>
      <c r="G85" s="472"/>
      <c r="H85" s="472"/>
      <c r="I85" s="169">
        <f t="shared" si="57"/>
        <v>0.80677855527881626</v>
      </c>
      <c r="J85" s="457"/>
      <c r="K85" s="457"/>
      <c r="L85" s="182">
        <v>2.4160329007302979E-3</v>
      </c>
      <c r="M85" s="473"/>
      <c r="N85" s="473"/>
      <c r="O85" s="84">
        <v>7.034084472258108E-3</v>
      </c>
      <c r="P85" s="457"/>
      <c r="Q85" s="474"/>
      <c r="R85" s="169">
        <v>0.9</v>
      </c>
      <c r="S85" s="457"/>
      <c r="T85" s="457"/>
      <c r="U85" s="169">
        <f t="shared" si="64"/>
        <v>0.80769230769230771</v>
      </c>
      <c r="V85" s="457"/>
      <c r="W85" s="457"/>
    </row>
    <row r="86" spans="2:23" hidden="1" outlineLevel="1">
      <c r="B86" s="458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72">
        <f t="shared" ref="G86" si="65">AVERAGE(F86:F92)</f>
        <v>409.9704896949911</v>
      </c>
      <c r="H86" s="472"/>
      <c r="I86" s="169">
        <f t="shared" si="57"/>
        <v>0.84004686326977329</v>
      </c>
      <c r="J86" s="457">
        <f t="shared" ref="J86" si="66">AVERAGE(I86:I92)</f>
        <v>0.82389567864749014</v>
      </c>
      <c r="K86" s="457"/>
      <c r="L86" s="182">
        <v>2.4140984178720338E-3</v>
      </c>
      <c r="M86" s="473">
        <f t="shared" ref="M86" si="67">AVERAGE(L86:L92)</f>
        <v>2.4125727800286471E-3</v>
      </c>
      <c r="N86" s="473"/>
      <c r="O86" s="84">
        <v>7.0418503213251779E-3</v>
      </c>
      <c r="P86" s="457">
        <f t="shared" ref="P86" si="68">AVERAGE(O86:O92)</f>
        <v>6.9523603904110953E-3</v>
      </c>
      <c r="Q86" s="474"/>
      <c r="R86" s="169">
        <v>0.9</v>
      </c>
      <c r="S86" s="457">
        <f t="shared" ref="S86" si="69">AVERAGE(R86:R92)</f>
        <v>0.90000000000000013</v>
      </c>
      <c r="T86" s="457"/>
      <c r="U86" s="169">
        <f>43/52*100%</f>
        <v>0.82692307692307687</v>
      </c>
      <c r="V86" s="457">
        <f t="shared" ref="V86" si="70">AVERAGE(U86:U92)</f>
        <v>0.82692307692307676</v>
      </c>
      <c r="W86" s="457"/>
    </row>
    <row r="87" spans="2:23" hidden="1" outlineLevel="1">
      <c r="B87" s="458"/>
      <c r="D87" s="80">
        <f t="shared" si="41"/>
        <v>45952</v>
      </c>
      <c r="E87" s="80" t="s">
        <v>112</v>
      </c>
      <c r="F87" s="87">
        <v>418.35187081160808</v>
      </c>
      <c r="G87" s="472"/>
      <c r="H87" s="472"/>
      <c r="I87" s="169">
        <f t="shared" si="57"/>
        <v>0.84073929021625415</v>
      </c>
      <c r="J87" s="457"/>
      <c r="K87" s="457"/>
      <c r="L87" s="182">
        <v>2.4116946149312195E-3</v>
      </c>
      <c r="M87" s="473"/>
      <c r="N87" s="473"/>
      <c r="O87" s="84">
        <v>6.9657575267810627E-3</v>
      </c>
      <c r="P87" s="457"/>
      <c r="Q87" s="474"/>
      <c r="R87" s="169">
        <v>0.9</v>
      </c>
      <c r="S87" s="457"/>
      <c r="T87" s="457"/>
      <c r="U87" s="169">
        <f t="shared" ref="U87:U92" si="71">43/52*100%</f>
        <v>0.82692307692307687</v>
      </c>
      <c r="V87" s="457"/>
      <c r="W87" s="457"/>
    </row>
    <row r="88" spans="2:23" hidden="1" outlineLevel="1">
      <c r="B88" s="458"/>
      <c r="D88" s="80">
        <f t="shared" si="41"/>
        <v>45953</v>
      </c>
      <c r="E88" s="80" t="s">
        <v>113</v>
      </c>
      <c r="F88" s="87">
        <v>402.52429515738083</v>
      </c>
      <c r="G88" s="472"/>
      <c r="H88" s="472"/>
      <c r="I88" s="169">
        <f t="shared" si="57"/>
        <v>0.80893146132914151</v>
      </c>
      <c r="J88" s="457"/>
      <c r="K88" s="457"/>
      <c r="L88" s="182">
        <v>2.4101846009898864E-3</v>
      </c>
      <c r="M88" s="473"/>
      <c r="N88" s="473"/>
      <c r="O88" s="84">
        <v>6.8924380362967892E-3</v>
      </c>
      <c r="P88" s="457"/>
      <c r="Q88" s="474"/>
      <c r="R88" s="169">
        <v>0.9</v>
      </c>
      <c r="S88" s="457"/>
      <c r="T88" s="457"/>
      <c r="U88" s="169">
        <f t="shared" si="71"/>
        <v>0.82692307692307687</v>
      </c>
      <c r="V88" s="457"/>
      <c r="W88" s="457"/>
    </row>
    <row r="89" spans="2:23" hidden="1" outlineLevel="1">
      <c r="B89" s="458"/>
      <c r="D89" s="80">
        <f t="shared" si="41"/>
        <v>45954</v>
      </c>
      <c r="E89" s="80" t="s">
        <v>114</v>
      </c>
      <c r="F89" s="87">
        <v>402.75741251978565</v>
      </c>
      <c r="G89" s="472"/>
      <c r="H89" s="472"/>
      <c r="I89" s="169">
        <f t="shared" si="57"/>
        <v>0.80939994477448884</v>
      </c>
      <c r="J89" s="457"/>
      <c r="K89" s="457"/>
      <c r="L89" s="182">
        <v>2.4104993332819411E-3</v>
      </c>
      <c r="M89" s="473"/>
      <c r="N89" s="473"/>
      <c r="O89" s="84">
        <v>6.8892540340436707E-3</v>
      </c>
      <c r="P89" s="457"/>
      <c r="Q89" s="474"/>
      <c r="R89" s="169">
        <v>0.9</v>
      </c>
      <c r="S89" s="457"/>
      <c r="T89" s="457"/>
      <c r="U89" s="169">
        <f t="shared" si="71"/>
        <v>0.82692307692307687</v>
      </c>
      <c r="V89" s="457"/>
      <c r="W89" s="457"/>
    </row>
    <row r="90" spans="2:23" hidden="1" outlineLevel="1">
      <c r="B90" s="458"/>
      <c r="D90" s="80">
        <f t="shared" si="41"/>
        <v>45955</v>
      </c>
      <c r="E90" s="80" t="s">
        <v>115</v>
      </c>
      <c r="F90" s="87">
        <v>403.99262355336361</v>
      </c>
      <c r="G90" s="472"/>
      <c r="H90" s="472"/>
      <c r="I90" s="169">
        <f t="shared" si="57"/>
        <v>0.81188228206061819</v>
      </c>
      <c r="J90" s="457"/>
      <c r="K90" s="457"/>
      <c r="L90" s="182">
        <v>2.4117715609028676E-3</v>
      </c>
      <c r="M90" s="473"/>
      <c r="N90" s="473"/>
      <c r="O90" s="84">
        <v>6.9027225915005075E-3</v>
      </c>
      <c r="P90" s="457"/>
      <c r="Q90" s="474"/>
      <c r="R90" s="169">
        <v>0.9</v>
      </c>
      <c r="S90" s="457"/>
      <c r="T90" s="457"/>
      <c r="U90" s="169">
        <f t="shared" si="71"/>
        <v>0.82692307692307687</v>
      </c>
      <c r="V90" s="457"/>
      <c r="W90" s="457"/>
    </row>
    <row r="91" spans="2:23" hidden="1" outlineLevel="1">
      <c r="B91" s="458"/>
      <c r="D91" s="80">
        <f t="shared" si="41"/>
        <v>45956</v>
      </c>
      <c r="E91" s="80" t="s">
        <v>116</v>
      </c>
      <c r="F91" s="87">
        <v>418.91943447657866</v>
      </c>
      <c r="G91" s="472"/>
      <c r="H91" s="472"/>
      <c r="I91" s="169">
        <f t="shared" si="57"/>
        <v>0.84187989243685413</v>
      </c>
      <c r="J91" s="457"/>
      <c r="K91" s="457"/>
      <c r="L91" s="182">
        <v>2.4146381319185058E-3</v>
      </c>
      <c r="M91" s="473"/>
      <c r="N91" s="473"/>
      <c r="O91" s="84">
        <v>7.0000571305328567E-3</v>
      </c>
      <c r="P91" s="457"/>
      <c r="Q91" s="474"/>
      <c r="R91" s="169">
        <v>0.9</v>
      </c>
      <c r="S91" s="457"/>
      <c r="T91" s="457"/>
      <c r="U91" s="169">
        <f t="shared" si="71"/>
        <v>0.82692307692307687</v>
      </c>
      <c r="V91" s="457"/>
      <c r="W91" s="457"/>
    </row>
    <row r="92" spans="2:23" hidden="1" outlineLevel="1">
      <c r="B92" s="458"/>
      <c r="D92" s="80">
        <f t="shared" si="41"/>
        <v>45957</v>
      </c>
      <c r="E92" s="80" t="s">
        <v>117</v>
      </c>
      <c r="F92" s="87">
        <v>405.24047218318168</v>
      </c>
      <c r="G92" s="472"/>
      <c r="H92" s="472"/>
      <c r="I92" s="169">
        <f t="shared" si="57"/>
        <v>0.81439001644530074</v>
      </c>
      <c r="J92" s="457"/>
      <c r="K92" s="457"/>
      <c r="L92" s="182">
        <v>2.4151228003040756E-3</v>
      </c>
      <c r="M92" s="473"/>
      <c r="N92" s="473"/>
      <c r="O92" s="84">
        <v>6.9744430923975986E-3</v>
      </c>
      <c r="P92" s="457"/>
      <c r="Q92" s="474"/>
      <c r="R92" s="169">
        <v>0.9</v>
      </c>
      <c r="S92" s="457"/>
      <c r="T92" s="457"/>
      <c r="U92" s="169">
        <f t="shared" si="71"/>
        <v>0.82692307692307687</v>
      </c>
      <c r="V92" s="457"/>
      <c r="W92" s="457"/>
    </row>
    <row r="93" spans="2:23" hidden="1" outlineLevel="1">
      <c r="B93" s="458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472">
        <f t="shared" ref="G93" si="73">AVERAGE(F93:F99)</f>
        <v>405.78377188419046</v>
      </c>
      <c r="H93" s="472"/>
      <c r="I93" s="169">
        <f t="shared" ref="I93:I99" si="74">F93/$C$1</f>
        <v>0.81301984892592127</v>
      </c>
      <c r="J93" s="457">
        <f t="shared" ref="J93" si="75">AVERAGE(I93:I99)</f>
        <v>0.81548185668044704</v>
      </c>
      <c r="K93" s="457"/>
      <c r="L93" s="182">
        <v>2.4197021440930428E-3</v>
      </c>
      <c r="M93" s="473">
        <f t="shared" ref="M93" si="76">AVERAGE(L93:L99)</f>
        <v>2.4152334455899674E-3</v>
      </c>
      <c r="N93" s="473"/>
      <c r="O93" s="84">
        <v>7.0399373663879421E-3</v>
      </c>
      <c r="P93" s="457">
        <f t="shared" ref="P93" si="77">AVERAGE(O93:O99)</f>
        <v>6.895977232729107E-3</v>
      </c>
      <c r="Q93" s="474"/>
      <c r="R93" s="169">
        <v>0.9</v>
      </c>
      <c r="S93" s="457">
        <f t="shared" ref="S93" si="78">AVERAGE(R93:R99)</f>
        <v>0.90000000000000013</v>
      </c>
      <c r="T93" s="457"/>
      <c r="U93" s="169">
        <f>44/52*100%</f>
        <v>0.84615384615384615</v>
      </c>
      <c r="V93" s="457">
        <f t="shared" ref="V93" si="79">AVERAGE(U93:U99)</f>
        <v>0.84615384615384603</v>
      </c>
      <c r="W93" s="457"/>
    </row>
    <row r="94" spans="2:23" hidden="1" outlineLevel="1">
      <c r="B94" s="458"/>
      <c r="D94" s="80">
        <f t="shared" si="41"/>
        <v>45959</v>
      </c>
      <c r="E94" s="80" t="s">
        <v>112</v>
      </c>
      <c r="F94" s="87">
        <v>405.0743876655518</v>
      </c>
      <c r="G94" s="472"/>
      <c r="H94" s="472"/>
      <c r="I94" s="169">
        <f t="shared" si="74"/>
        <v>0.81405624530858478</v>
      </c>
      <c r="J94" s="457"/>
      <c r="K94" s="457"/>
      <c r="L94" s="182">
        <v>2.4183941628441079E-3</v>
      </c>
      <c r="M94" s="473"/>
      <c r="N94" s="473"/>
      <c r="O94" s="84">
        <v>6.9658043827561236E-3</v>
      </c>
      <c r="P94" s="457"/>
      <c r="Q94" s="474"/>
      <c r="R94" s="169">
        <v>0.9</v>
      </c>
      <c r="S94" s="457"/>
      <c r="T94" s="457"/>
      <c r="U94" s="169">
        <f>44/52*100%</f>
        <v>0.84615384615384615</v>
      </c>
      <c r="V94" s="457"/>
      <c r="W94" s="457"/>
    </row>
    <row r="95" spans="2:23" hidden="1" outlineLevel="1">
      <c r="B95" s="458"/>
      <c r="D95" s="80">
        <f t="shared" si="41"/>
        <v>45960</v>
      </c>
      <c r="E95" s="80" t="s">
        <v>113</v>
      </c>
      <c r="F95" s="87">
        <v>405.24989927482665</v>
      </c>
      <c r="G95" s="472"/>
      <c r="H95" s="472"/>
      <c r="I95" s="169">
        <f t="shared" si="74"/>
        <v>0.81440896156516607</v>
      </c>
      <c r="J95" s="457"/>
      <c r="K95" s="457"/>
      <c r="L95" s="182">
        <v>2.4135088063940188E-3</v>
      </c>
      <c r="M95" s="473"/>
      <c r="N95" s="473"/>
      <c r="O95" s="84">
        <v>6.7942079200270702E-3</v>
      </c>
      <c r="P95" s="457"/>
      <c r="Q95" s="474"/>
      <c r="R95" s="169">
        <v>0.9</v>
      </c>
      <c r="S95" s="457"/>
      <c r="T95" s="457"/>
      <c r="U95" s="169">
        <f t="shared" ref="U95:U100" si="80">44/52*100%</f>
        <v>0.84615384615384615</v>
      </c>
      <c r="V95" s="457"/>
      <c r="W95" s="457"/>
    </row>
    <row r="96" spans="2:23" hidden="1" outlineLevel="1">
      <c r="B96" s="458"/>
      <c r="D96" s="80">
        <f t="shared" si="41"/>
        <v>45961</v>
      </c>
      <c r="E96" s="80" t="s">
        <v>114</v>
      </c>
      <c r="F96" s="87">
        <v>405.40262185978696</v>
      </c>
      <c r="G96" s="472"/>
      <c r="H96" s="472"/>
      <c r="I96" s="169">
        <f t="shared" si="74"/>
        <v>0.81471587994330175</v>
      </c>
      <c r="J96" s="457"/>
      <c r="K96" s="457"/>
      <c r="L96" s="182">
        <v>2.411626001418735E-3</v>
      </c>
      <c r="M96" s="473"/>
      <c r="N96" s="473"/>
      <c r="O96" s="84">
        <v>6.7850825295264136E-3</v>
      </c>
      <c r="P96" s="457"/>
      <c r="Q96" s="474"/>
      <c r="R96" s="169">
        <v>0.9</v>
      </c>
      <c r="S96" s="457"/>
      <c r="T96" s="457"/>
      <c r="U96" s="169">
        <f t="shared" si="80"/>
        <v>0.84615384615384615</v>
      </c>
      <c r="V96" s="457"/>
      <c r="W96" s="457"/>
    </row>
    <row r="97" spans="2:23" collapsed="1">
      <c r="B97" s="458"/>
      <c r="D97" s="80">
        <f t="shared" si="41"/>
        <v>45962</v>
      </c>
      <c r="E97" s="80" t="s">
        <v>115</v>
      </c>
      <c r="F97" s="87">
        <v>406.42770122897338</v>
      </c>
      <c r="G97" s="472"/>
      <c r="H97" s="472"/>
      <c r="I97" s="169">
        <f t="shared" si="74"/>
        <v>0.81677592690710077</v>
      </c>
      <c r="J97" s="457"/>
      <c r="K97" s="457"/>
      <c r="L97" s="182">
        <v>2.4133432210284764E-3</v>
      </c>
      <c r="M97" s="473"/>
      <c r="N97" s="473"/>
      <c r="O97" s="84">
        <v>6.7731570278171845E-3</v>
      </c>
      <c r="P97" s="457"/>
      <c r="Q97" s="474"/>
      <c r="R97" s="169">
        <v>0.9</v>
      </c>
      <c r="S97" s="457"/>
      <c r="T97" s="457"/>
      <c r="U97" s="169">
        <f t="shared" si="80"/>
        <v>0.84615384615384615</v>
      </c>
      <c r="V97" s="457"/>
      <c r="W97" s="457"/>
    </row>
    <row r="98" spans="2:23">
      <c r="B98" s="458"/>
      <c r="D98" s="80">
        <f t="shared" si="41"/>
        <v>45963</v>
      </c>
      <c r="E98" s="80" t="s">
        <v>116</v>
      </c>
      <c r="F98" s="87">
        <v>406.86450769184074</v>
      </c>
      <c r="G98" s="472"/>
      <c r="H98" s="472">
        <f>AVERAGEIF(F97:F126,"&lt;&gt;0")</f>
        <v>405.26003176453156</v>
      </c>
      <c r="I98" s="169">
        <f t="shared" si="74"/>
        <v>0.81765375340000146</v>
      </c>
      <c r="J98" s="457"/>
      <c r="K98" s="457">
        <f>AVERAGEIF(I97:I126,"&lt;&gt;0")</f>
        <v>0.81442932428563419</v>
      </c>
      <c r="L98" s="182">
        <v>2.4158862054947041E-3</v>
      </c>
      <c r="M98" s="473"/>
      <c r="N98" s="473">
        <f>AVERAGEIF(L97:L126,"&lt;&gt;0")</f>
        <v>2.4118028824257681E-3</v>
      </c>
      <c r="O98" s="84">
        <v>7.0459343238175971E-3</v>
      </c>
      <c r="P98" s="457"/>
      <c r="Q98" s="474">
        <f>AVERAGEIF(O97:O126,"&lt;&gt;0")</f>
        <v>6.7486688767790116E-3</v>
      </c>
      <c r="R98" s="169">
        <v>0.9</v>
      </c>
      <c r="S98" s="457"/>
      <c r="T98" s="457">
        <f>AVERAGEIF(R97:R126,"&lt;&gt;0")</f>
        <v>0.90000000000000013</v>
      </c>
      <c r="U98" s="169">
        <f t="shared" si="80"/>
        <v>0.84615384615384615</v>
      </c>
      <c r="V98" s="457"/>
      <c r="W98" s="457">
        <f>AVERAGEIF(U97:U126,"&lt;&gt;0")</f>
        <v>0.85961538461538445</v>
      </c>
    </row>
    <row r="99" spans="2:23">
      <c r="B99" s="458"/>
      <c r="D99" s="80">
        <f t="shared" si="41"/>
        <v>45964</v>
      </c>
      <c r="E99" s="80" t="s">
        <v>117</v>
      </c>
      <c r="F99" s="87">
        <v>406.90860864281507</v>
      </c>
      <c r="G99" s="472"/>
      <c r="H99" s="472"/>
      <c r="I99" s="169">
        <f t="shared" si="74"/>
        <v>0.81774238071305272</v>
      </c>
      <c r="J99" s="457"/>
      <c r="K99" s="457"/>
      <c r="L99" s="182">
        <v>2.4141735778566882E-3</v>
      </c>
      <c r="M99" s="473"/>
      <c r="N99" s="473"/>
      <c r="O99" s="84">
        <v>6.867717078771424E-3</v>
      </c>
      <c r="P99" s="457"/>
      <c r="Q99" s="474"/>
      <c r="R99" s="169">
        <v>0.9</v>
      </c>
      <c r="S99" s="457"/>
      <c r="T99" s="457"/>
      <c r="U99" s="169">
        <f t="shared" si="80"/>
        <v>0.84615384615384615</v>
      </c>
      <c r="V99" s="457"/>
      <c r="W99" s="457"/>
    </row>
    <row r="100" spans="2:23">
      <c r="B100" s="458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472">
        <f t="shared" ref="G100" si="82">AVERAGE(F100:F106)</f>
        <v>404.62850001166947</v>
      </c>
      <c r="H100" s="472"/>
      <c r="I100" s="169">
        <f t="shared" ref="I100:I106" si="83">F100/$C$1</f>
        <v>0.81378945562840521</v>
      </c>
      <c r="J100" s="457">
        <f t="shared" ref="J100" si="84">AVERAGE(I100:I106)</f>
        <v>0.81316016883374087</v>
      </c>
      <c r="K100" s="457"/>
      <c r="L100" s="182">
        <v>2.4120072761152872E-3</v>
      </c>
      <c r="M100" s="473">
        <f t="shared" ref="M100" si="85">AVERAGE(L100:L106)</f>
        <v>2.4106608314111151E-3</v>
      </c>
      <c r="N100" s="473"/>
      <c r="O100" s="84">
        <v>6.7823626164278525E-3</v>
      </c>
      <c r="P100" s="457">
        <f t="shared" ref="P100" si="86">AVERAGE(O100:O106)</f>
        <v>6.6856971910548421E-3</v>
      </c>
      <c r="Q100" s="474"/>
      <c r="R100" s="169">
        <v>0.9</v>
      </c>
      <c r="S100" s="457">
        <f t="shared" ref="S100" si="87">AVERAGE(R100:R106)</f>
        <v>0.90000000000000013</v>
      </c>
      <c r="T100" s="457"/>
      <c r="U100" s="169">
        <f>45/52*100%</f>
        <v>0.86538461538461542</v>
      </c>
      <c r="V100" s="457">
        <f t="shared" ref="V100" si="88">AVERAGE(U100:U106)</f>
        <v>0.8653846153846152</v>
      </c>
      <c r="W100" s="457"/>
    </row>
    <row r="101" spans="2:23">
      <c r="B101" s="458"/>
      <c r="D101" s="80">
        <f t="shared" si="41"/>
        <v>45966</v>
      </c>
      <c r="E101" s="80" t="s">
        <v>112</v>
      </c>
      <c r="F101" s="87">
        <v>404.53329520878668</v>
      </c>
      <c r="G101" s="472"/>
      <c r="H101" s="472"/>
      <c r="I101" s="169">
        <f t="shared" si="83"/>
        <v>0.81296884085367094</v>
      </c>
      <c r="J101" s="457"/>
      <c r="K101" s="457"/>
      <c r="L101" s="182">
        <v>2.4102494774972073E-3</v>
      </c>
      <c r="M101" s="473"/>
      <c r="N101" s="473"/>
      <c r="O101" s="84">
        <v>6.7854677790001438E-3</v>
      </c>
      <c r="P101" s="457"/>
      <c r="Q101" s="474"/>
      <c r="R101" s="169">
        <v>0.9</v>
      </c>
      <c r="S101" s="457"/>
      <c r="T101" s="457"/>
      <c r="U101" s="169">
        <f t="shared" ref="U101:U106" si="89">45/52*100%</f>
        <v>0.86538461538461542</v>
      </c>
      <c r="V101" s="457"/>
      <c r="W101" s="457"/>
    </row>
    <row r="102" spans="2:23">
      <c r="B102" s="458"/>
      <c r="D102" s="80">
        <f t="shared" si="41"/>
        <v>45967</v>
      </c>
      <c r="E102" s="80" t="s">
        <v>113</v>
      </c>
      <c r="F102" s="87">
        <v>404.6434987254728</v>
      </c>
      <c r="G102" s="472"/>
      <c r="H102" s="472"/>
      <c r="I102" s="169">
        <f t="shared" si="83"/>
        <v>0.81319031094347427</v>
      </c>
      <c r="J102" s="457"/>
      <c r="K102" s="457"/>
      <c r="L102" s="182">
        <v>2.4101059780444242E-3</v>
      </c>
      <c r="M102" s="473"/>
      <c r="N102" s="473"/>
      <c r="O102" s="84">
        <v>6.7435427778228703E-3</v>
      </c>
      <c r="P102" s="457"/>
      <c r="Q102" s="474"/>
      <c r="R102" s="169">
        <v>0.9</v>
      </c>
      <c r="S102" s="457"/>
      <c r="T102" s="457"/>
      <c r="U102" s="169">
        <f t="shared" si="89"/>
        <v>0.86538461538461542</v>
      </c>
      <c r="V102" s="457"/>
      <c r="W102" s="457"/>
    </row>
    <row r="103" spans="2:23">
      <c r="B103" s="458"/>
      <c r="D103" s="80">
        <f t="shared" si="41"/>
        <v>45968</v>
      </c>
      <c r="E103" s="80" t="s">
        <v>114</v>
      </c>
      <c r="F103" s="87">
        <v>404.59903237871924</v>
      </c>
      <c r="G103" s="472"/>
      <c r="H103" s="472"/>
      <c r="I103" s="169">
        <f t="shared" si="83"/>
        <v>0.81310094931414634</v>
      </c>
      <c r="J103" s="457"/>
      <c r="K103" s="457"/>
      <c r="L103" s="182">
        <v>2.4102022131832768E-3</v>
      </c>
      <c r="M103" s="473"/>
      <c r="N103" s="473"/>
      <c r="O103" s="84">
        <v>6.7260660537205941E-3</v>
      </c>
      <c r="P103" s="457"/>
      <c r="Q103" s="474"/>
      <c r="R103" s="169">
        <v>0.9</v>
      </c>
      <c r="S103" s="457"/>
      <c r="T103" s="457"/>
      <c r="U103" s="169">
        <f t="shared" si="89"/>
        <v>0.86538461538461542</v>
      </c>
      <c r="V103" s="457"/>
      <c r="W103" s="457"/>
    </row>
    <row r="104" spans="2:23">
      <c r="B104" s="458"/>
      <c r="D104" s="80">
        <f t="shared" si="41"/>
        <v>45969</v>
      </c>
      <c r="E104" s="80" t="s">
        <v>115</v>
      </c>
      <c r="F104" s="87">
        <v>404.65125828777224</v>
      </c>
      <c r="G104" s="472"/>
      <c r="H104" s="472"/>
      <c r="I104" s="169">
        <f t="shared" si="83"/>
        <v>0.81320590491915634</v>
      </c>
      <c r="J104" s="457"/>
      <c r="K104" s="457"/>
      <c r="L104" s="182">
        <v>2.4082057395286736E-3</v>
      </c>
      <c r="M104" s="473"/>
      <c r="N104" s="473"/>
      <c r="O104" s="84">
        <v>6.4556591665304178E-3</v>
      </c>
      <c r="P104" s="457"/>
      <c r="Q104" s="474"/>
      <c r="R104" s="169">
        <v>0.9</v>
      </c>
      <c r="S104" s="457"/>
      <c r="T104" s="457"/>
      <c r="U104" s="169">
        <f t="shared" si="89"/>
        <v>0.86538461538461542</v>
      </c>
      <c r="V104" s="457"/>
      <c r="W104" s="457"/>
    </row>
    <row r="105" spans="2:23">
      <c r="B105" s="458"/>
      <c r="D105" s="80">
        <f t="shared" si="41"/>
        <v>45970</v>
      </c>
      <c r="E105" s="80" t="s">
        <v>116</v>
      </c>
      <c r="F105" s="87">
        <v>404.43326075795613</v>
      </c>
      <c r="G105" s="472"/>
      <c r="H105" s="472"/>
      <c r="I105" s="169">
        <f t="shared" si="83"/>
        <v>0.81276780698946161</v>
      </c>
      <c r="J105" s="457"/>
      <c r="K105" s="457"/>
      <c r="L105" s="182">
        <v>2.411645763942637E-3</v>
      </c>
      <c r="M105" s="473"/>
      <c r="N105" s="473"/>
      <c r="O105" s="84">
        <v>6.6861046784574127E-3</v>
      </c>
      <c r="P105" s="457"/>
      <c r="Q105" s="474"/>
      <c r="R105" s="169">
        <v>0.9</v>
      </c>
      <c r="S105" s="457"/>
      <c r="T105" s="457"/>
      <c r="U105" s="169">
        <f t="shared" si="89"/>
        <v>0.86538461538461542</v>
      </c>
      <c r="V105" s="457"/>
      <c r="W105" s="457"/>
    </row>
    <row r="106" spans="2:23">
      <c r="B106" s="458"/>
      <c r="D106" s="80">
        <f t="shared" si="41"/>
        <v>45971</v>
      </c>
      <c r="E106" s="80" t="s">
        <v>117</v>
      </c>
      <c r="F106" s="87">
        <v>404.59752160228481</v>
      </c>
      <c r="G106" s="472"/>
      <c r="H106" s="472"/>
      <c r="I106" s="169">
        <f t="shared" si="83"/>
        <v>0.81309791318787139</v>
      </c>
      <c r="J106" s="457"/>
      <c r="K106" s="457"/>
      <c r="L106" s="182">
        <v>2.4122093715663001E-3</v>
      </c>
      <c r="M106" s="473"/>
      <c r="N106" s="473"/>
      <c r="O106" s="84">
        <v>6.6206772654246069E-3</v>
      </c>
      <c r="P106" s="457"/>
      <c r="Q106" s="474"/>
      <c r="R106" s="169">
        <v>0.9</v>
      </c>
      <c r="S106" s="457"/>
      <c r="T106" s="457"/>
      <c r="U106" s="169">
        <f t="shared" si="89"/>
        <v>0.86538461538461542</v>
      </c>
      <c r="V106" s="457"/>
      <c r="W106" s="457"/>
    </row>
    <row r="107" spans="2:23">
      <c r="B107" s="458">
        <f t="shared" ref="B107:B121" si="90">B100+7</f>
        <v>45980</v>
      </c>
      <c r="D107" s="80">
        <f t="shared" si="41"/>
        <v>45972</v>
      </c>
      <c r="E107" s="80" t="s">
        <v>118</v>
      </c>
      <c r="F107" s="87"/>
      <c r="G107" s="472" t="e">
        <f t="shared" ref="G107" si="91">AVERAGE(F107:F113)</f>
        <v>#DIV/0!</v>
      </c>
      <c r="H107" s="472"/>
      <c r="I107" s="169">
        <f t="shared" ref="I107:I127" si="92">F107/$C$1</f>
        <v>0</v>
      </c>
      <c r="J107" s="457">
        <f t="shared" ref="J107" si="93">AVERAGE(I107:I113)</f>
        <v>0</v>
      </c>
      <c r="K107" s="457"/>
      <c r="L107" s="182"/>
      <c r="M107" s="473" t="e">
        <f t="shared" ref="M107" si="94">AVERAGE(L107:L113)</f>
        <v>#DIV/0!</v>
      </c>
      <c r="N107" s="473"/>
      <c r="O107" s="84"/>
      <c r="P107" s="457" t="e">
        <f t="shared" ref="P107" si="95">AVERAGE(O107:O113)</f>
        <v>#DIV/0!</v>
      </c>
      <c r="Q107" s="474"/>
      <c r="R107" s="169"/>
      <c r="S107" s="457" t="e">
        <f t="shared" ref="S107" si="96">AVERAGE(R107:R113)</f>
        <v>#DIV/0!</v>
      </c>
      <c r="T107" s="457"/>
      <c r="U107" s="169"/>
      <c r="V107" s="457" t="e">
        <f t="shared" ref="V107" si="97">AVERAGE(U107:U113)</f>
        <v>#DIV/0!</v>
      </c>
      <c r="W107" s="457"/>
    </row>
    <row r="108" spans="2:23">
      <c r="B108" s="458"/>
      <c r="D108" s="80">
        <f t="shared" si="41"/>
        <v>45973</v>
      </c>
      <c r="E108" s="80" t="s">
        <v>112</v>
      </c>
      <c r="F108" s="87"/>
      <c r="G108" s="472"/>
      <c r="H108" s="472"/>
      <c r="I108" s="169">
        <f t="shared" si="92"/>
        <v>0</v>
      </c>
      <c r="J108" s="457"/>
      <c r="K108" s="457"/>
      <c r="L108" s="182"/>
      <c r="M108" s="473"/>
      <c r="N108" s="473"/>
      <c r="O108" s="84"/>
      <c r="P108" s="457"/>
      <c r="Q108" s="474"/>
      <c r="R108" s="169"/>
      <c r="S108" s="457"/>
      <c r="T108" s="457"/>
      <c r="U108" s="169"/>
      <c r="V108" s="457"/>
      <c r="W108" s="457"/>
    </row>
    <row r="109" spans="2:23">
      <c r="B109" s="458"/>
      <c r="D109" s="80">
        <f t="shared" ref="D109:D134" si="98">D108+1</f>
        <v>45974</v>
      </c>
      <c r="E109" s="80" t="s">
        <v>113</v>
      </c>
      <c r="F109" s="87"/>
      <c r="G109" s="472"/>
      <c r="H109" s="472"/>
      <c r="I109" s="169">
        <f t="shared" si="92"/>
        <v>0</v>
      </c>
      <c r="J109" s="457"/>
      <c r="K109" s="457"/>
      <c r="L109" s="182"/>
      <c r="M109" s="473"/>
      <c r="N109" s="473"/>
      <c r="O109" s="84"/>
      <c r="P109" s="457"/>
      <c r="Q109" s="474"/>
      <c r="R109" s="169"/>
      <c r="S109" s="457"/>
      <c r="T109" s="457"/>
      <c r="U109" s="169"/>
      <c r="V109" s="457"/>
      <c r="W109" s="457"/>
    </row>
    <row r="110" spans="2:23">
      <c r="B110" s="458"/>
      <c r="D110" s="80">
        <f t="shared" si="98"/>
        <v>45975</v>
      </c>
      <c r="E110" s="80" t="s">
        <v>114</v>
      </c>
      <c r="F110" s="87"/>
      <c r="G110" s="472"/>
      <c r="H110" s="472"/>
      <c r="I110" s="169">
        <f t="shared" si="92"/>
        <v>0</v>
      </c>
      <c r="J110" s="457"/>
      <c r="K110" s="457"/>
      <c r="L110" s="182"/>
      <c r="M110" s="473"/>
      <c r="N110" s="473"/>
      <c r="O110" s="84"/>
      <c r="P110" s="457"/>
      <c r="Q110" s="474"/>
      <c r="R110" s="169"/>
      <c r="S110" s="457"/>
      <c r="T110" s="457"/>
      <c r="U110" s="169"/>
      <c r="V110" s="457"/>
      <c r="W110" s="457"/>
    </row>
    <row r="111" spans="2:23">
      <c r="B111" s="458"/>
      <c r="D111" s="80">
        <f t="shared" si="98"/>
        <v>45976</v>
      </c>
      <c r="E111" s="80" t="s">
        <v>115</v>
      </c>
      <c r="F111" s="87"/>
      <c r="G111" s="472"/>
      <c r="H111" s="472"/>
      <c r="I111" s="169">
        <f t="shared" si="92"/>
        <v>0</v>
      </c>
      <c r="J111" s="457"/>
      <c r="K111" s="457"/>
      <c r="L111" s="182"/>
      <c r="M111" s="473"/>
      <c r="N111" s="473"/>
      <c r="O111" s="84"/>
      <c r="P111" s="457"/>
      <c r="Q111" s="474"/>
      <c r="R111" s="169"/>
      <c r="S111" s="457"/>
      <c r="T111" s="457"/>
      <c r="U111" s="169"/>
      <c r="V111" s="457"/>
      <c r="W111" s="457"/>
    </row>
    <row r="112" spans="2:23">
      <c r="B112" s="458"/>
      <c r="D112" s="80">
        <f t="shared" si="98"/>
        <v>45977</v>
      </c>
      <c r="E112" s="80" t="s">
        <v>116</v>
      </c>
      <c r="F112" s="87"/>
      <c r="G112" s="472"/>
      <c r="H112" s="472"/>
      <c r="I112" s="169">
        <f t="shared" si="92"/>
        <v>0</v>
      </c>
      <c r="J112" s="457"/>
      <c r="K112" s="457"/>
      <c r="L112" s="182"/>
      <c r="M112" s="473"/>
      <c r="N112" s="473"/>
      <c r="O112" s="84"/>
      <c r="P112" s="457"/>
      <c r="Q112" s="474"/>
      <c r="R112" s="169"/>
      <c r="S112" s="457"/>
      <c r="T112" s="457"/>
      <c r="U112" s="169"/>
      <c r="V112" s="457"/>
      <c r="W112" s="457"/>
    </row>
    <row r="113" spans="2:23">
      <c r="B113" s="458"/>
      <c r="D113" s="80">
        <f t="shared" si="98"/>
        <v>45978</v>
      </c>
      <c r="E113" s="80" t="s">
        <v>117</v>
      </c>
      <c r="F113" s="87"/>
      <c r="G113" s="472"/>
      <c r="H113" s="472"/>
      <c r="I113" s="169">
        <f t="shared" si="92"/>
        <v>0</v>
      </c>
      <c r="J113" s="457"/>
      <c r="K113" s="457"/>
      <c r="L113" s="182"/>
      <c r="M113" s="473"/>
      <c r="N113" s="473"/>
      <c r="O113" s="84"/>
      <c r="P113" s="457"/>
      <c r="Q113" s="474"/>
      <c r="R113" s="169"/>
      <c r="S113" s="457"/>
      <c r="T113" s="457"/>
      <c r="U113" s="169"/>
      <c r="V113" s="457"/>
      <c r="W113" s="457"/>
    </row>
    <row r="114" spans="2:23">
      <c r="B114" s="458">
        <f t="shared" si="90"/>
        <v>45987</v>
      </c>
      <c r="D114" s="80">
        <f t="shared" si="98"/>
        <v>45979</v>
      </c>
      <c r="E114" s="80" t="s">
        <v>118</v>
      </c>
      <c r="F114" s="87"/>
      <c r="G114" s="472" t="e">
        <f t="shared" ref="G114" si="99">AVERAGE(F114:F120)</f>
        <v>#DIV/0!</v>
      </c>
      <c r="H114" s="472"/>
      <c r="I114" s="169">
        <f t="shared" si="92"/>
        <v>0</v>
      </c>
      <c r="J114" s="457">
        <f t="shared" ref="J114" si="100">AVERAGE(I114:I120)</f>
        <v>0</v>
      </c>
      <c r="K114" s="457"/>
      <c r="L114" s="182"/>
      <c r="M114" s="473" t="e">
        <f t="shared" ref="M114" si="101">AVERAGE(L114:L120)</f>
        <v>#DIV/0!</v>
      </c>
      <c r="N114" s="473"/>
      <c r="O114" s="84"/>
      <c r="P114" s="457" t="e">
        <f t="shared" ref="P114" si="102">AVERAGE(O114:O120)</f>
        <v>#DIV/0!</v>
      </c>
      <c r="Q114" s="474"/>
      <c r="R114" s="169"/>
      <c r="S114" s="457" t="e">
        <f t="shared" ref="S114" si="103">AVERAGE(R114:R120)</f>
        <v>#DIV/0!</v>
      </c>
      <c r="T114" s="457"/>
      <c r="U114" s="169"/>
      <c r="V114" s="457" t="e">
        <f t="shared" ref="V114" si="104">AVERAGE(U114:U120)</f>
        <v>#DIV/0!</v>
      </c>
      <c r="W114" s="457"/>
    </row>
    <row r="115" spans="2:23">
      <c r="B115" s="458"/>
      <c r="D115" s="80">
        <f t="shared" si="98"/>
        <v>45980</v>
      </c>
      <c r="E115" s="80" t="s">
        <v>112</v>
      </c>
      <c r="F115" s="87"/>
      <c r="G115" s="472"/>
      <c r="H115" s="472"/>
      <c r="I115" s="169">
        <f t="shared" si="92"/>
        <v>0</v>
      </c>
      <c r="J115" s="457"/>
      <c r="K115" s="457"/>
      <c r="L115" s="182"/>
      <c r="M115" s="473"/>
      <c r="N115" s="473"/>
      <c r="O115" s="84"/>
      <c r="P115" s="457"/>
      <c r="Q115" s="474"/>
      <c r="R115" s="169"/>
      <c r="S115" s="457"/>
      <c r="T115" s="457"/>
      <c r="U115" s="169"/>
      <c r="V115" s="457"/>
      <c r="W115" s="457"/>
    </row>
    <row r="116" spans="2:23">
      <c r="B116" s="458"/>
      <c r="D116" s="80">
        <f t="shared" si="98"/>
        <v>45981</v>
      </c>
      <c r="E116" s="80" t="s">
        <v>113</v>
      </c>
      <c r="F116" s="87"/>
      <c r="G116" s="472"/>
      <c r="H116" s="472"/>
      <c r="I116" s="169">
        <f t="shared" si="92"/>
        <v>0</v>
      </c>
      <c r="J116" s="457"/>
      <c r="K116" s="457"/>
      <c r="L116" s="182"/>
      <c r="M116" s="473"/>
      <c r="N116" s="473"/>
      <c r="O116" s="84"/>
      <c r="P116" s="457"/>
      <c r="Q116" s="474"/>
      <c r="R116" s="169"/>
      <c r="S116" s="457"/>
      <c r="T116" s="457"/>
      <c r="U116" s="169"/>
      <c r="V116" s="457"/>
      <c r="W116" s="457"/>
    </row>
    <row r="117" spans="2:23">
      <c r="B117" s="458"/>
      <c r="D117" s="80">
        <f t="shared" si="98"/>
        <v>45982</v>
      </c>
      <c r="E117" s="80" t="s">
        <v>114</v>
      </c>
      <c r="F117" s="87"/>
      <c r="G117" s="472"/>
      <c r="H117" s="472"/>
      <c r="I117" s="169">
        <f t="shared" si="92"/>
        <v>0</v>
      </c>
      <c r="J117" s="457"/>
      <c r="K117" s="457"/>
      <c r="L117" s="182"/>
      <c r="M117" s="473"/>
      <c r="N117" s="473"/>
      <c r="O117" s="84"/>
      <c r="P117" s="457"/>
      <c r="Q117" s="474"/>
      <c r="R117" s="169"/>
      <c r="S117" s="457"/>
      <c r="T117" s="457"/>
      <c r="U117" s="169"/>
      <c r="V117" s="457"/>
      <c r="W117" s="457"/>
    </row>
    <row r="118" spans="2:23">
      <c r="B118" s="458"/>
      <c r="D118" s="80">
        <f t="shared" si="98"/>
        <v>45983</v>
      </c>
      <c r="E118" s="80" t="s">
        <v>115</v>
      </c>
      <c r="F118" s="87"/>
      <c r="G118" s="472"/>
      <c r="H118" s="472"/>
      <c r="I118" s="169">
        <f t="shared" si="92"/>
        <v>0</v>
      </c>
      <c r="J118" s="457"/>
      <c r="K118" s="457"/>
      <c r="L118" s="182"/>
      <c r="M118" s="473"/>
      <c r="N118" s="473"/>
      <c r="O118" s="84"/>
      <c r="P118" s="457"/>
      <c r="Q118" s="474"/>
      <c r="R118" s="169"/>
      <c r="S118" s="457"/>
      <c r="T118" s="457"/>
      <c r="U118" s="169"/>
      <c r="V118" s="457"/>
      <c r="W118" s="457"/>
    </row>
    <row r="119" spans="2:23">
      <c r="B119" s="458"/>
      <c r="D119" s="80">
        <f t="shared" si="98"/>
        <v>45984</v>
      </c>
      <c r="E119" s="80" t="s">
        <v>116</v>
      </c>
      <c r="F119" s="87"/>
      <c r="G119" s="472"/>
      <c r="H119" s="472"/>
      <c r="I119" s="169">
        <f t="shared" si="92"/>
        <v>0</v>
      </c>
      <c r="J119" s="457"/>
      <c r="K119" s="457"/>
      <c r="L119" s="182"/>
      <c r="M119" s="473"/>
      <c r="N119" s="473"/>
      <c r="O119" s="84"/>
      <c r="P119" s="457"/>
      <c r="Q119" s="474"/>
      <c r="R119" s="169"/>
      <c r="S119" s="457"/>
      <c r="T119" s="457"/>
      <c r="U119" s="169"/>
      <c r="V119" s="457"/>
      <c r="W119" s="457"/>
    </row>
    <row r="120" spans="2:23">
      <c r="B120" s="458"/>
      <c r="D120" s="80">
        <f t="shared" si="98"/>
        <v>45985</v>
      </c>
      <c r="E120" s="80" t="s">
        <v>117</v>
      </c>
      <c r="F120" s="87"/>
      <c r="G120" s="472"/>
      <c r="H120" s="472"/>
      <c r="I120" s="169">
        <f t="shared" si="92"/>
        <v>0</v>
      </c>
      <c r="J120" s="457"/>
      <c r="K120" s="457"/>
      <c r="L120" s="182"/>
      <c r="M120" s="473"/>
      <c r="N120" s="473"/>
      <c r="O120" s="84"/>
      <c r="P120" s="457"/>
      <c r="Q120" s="474"/>
      <c r="R120" s="169"/>
      <c r="S120" s="457"/>
      <c r="T120" s="457"/>
      <c r="U120" s="169"/>
      <c r="V120" s="457"/>
      <c r="W120" s="457"/>
    </row>
    <row r="121" spans="2:23">
      <c r="B121" s="458">
        <f t="shared" si="90"/>
        <v>45994</v>
      </c>
      <c r="D121" s="80">
        <f t="shared" si="98"/>
        <v>45986</v>
      </c>
      <c r="E121" s="80" t="s">
        <v>118</v>
      </c>
      <c r="F121" s="87"/>
      <c r="G121" s="472" t="e">
        <f t="shared" ref="G121" si="105">AVERAGE(F121:F127)</f>
        <v>#DIV/0!</v>
      </c>
      <c r="H121" s="472"/>
      <c r="I121" s="169">
        <f t="shared" si="92"/>
        <v>0</v>
      </c>
      <c r="J121" s="457">
        <f t="shared" ref="J121" si="106">AVERAGE(I121:I127)</f>
        <v>0</v>
      </c>
      <c r="K121" s="457"/>
      <c r="L121" s="182"/>
      <c r="M121" s="473" t="e">
        <f t="shared" ref="M121" si="107">AVERAGE(L121:L127)</f>
        <v>#DIV/0!</v>
      </c>
      <c r="N121" s="473"/>
      <c r="O121" s="84"/>
      <c r="P121" s="457" t="e">
        <f t="shared" ref="P121" si="108">AVERAGE(O121:O127)</f>
        <v>#DIV/0!</v>
      </c>
      <c r="Q121" s="474"/>
      <c r="R121" s="169"/>
      <c r="S121" s="457" t="e">
        <f t="shared" ref="S121" si="109">AVERAGE(R121:R127)</f>
        <v>#DIV/0!</v>
      </c>
      <c r="T121" s="457"/>
      <c r="U121" s="169"/>
      <c r="V121" s="457" t="e">
        <f t="shared" ref="V121" si="110">AVERAGE(U121:U127)</f>
        <v>#DIV/0!</v>
      </c>
      <c r="W121" s="457"/>
    </row>
    <row r="122" spans="2:23">
      <c r="B122" s="458"/>
      <c r="D122" s="80">
        <f t="shared" si="98"/>
        <v>45987</v>
      </c>
      <c r="E122" s="80" t="s">
        <v>112</v>
      </c>
      <c r="F122" s="87"/>
      <c r="G122" s="472"/>
      <c r="H122" s="472"/>
      <c r="I122" s="169">
        <f t="shared" si="92"/>
        <v>0</v>
      </c>
      <c r="J122" s="457"/>
      <c r="K122" s="457"/>
      <c r="L122" s="182"/>
      <c r="M122" s="473"/>
      <c r="N122" s="473"/>
      <c r="O122" s="84"/>
      <c r="P122" s="457"/>
      <c r="Q122" s="474"/>
      <c r="R122" s="169"/>
      <c r="S122" s="457"/>
      <c r="T122" s="457"/>
      <c r="U122" s="169"/>
      <c r="V122" s="457"/>
      <c r="W122" s="457"/>
    </row>
    <row r="123" spans="2:23">
      <c r="B123" s="458"/>
      <c r="D123" s="80">
        <f t="shared" si="98"/>
        <v>45988</v>
      </c>
      <c r="E123" s="80" t="s">
        <v>113</v>
      </c>
      <c r="F123" s="87"/>
      <c r="G123" s="472"/>
      <c r="H123" s="472"/>
      <c r="I123" s="169">
        <f t="shared" si="92"/>
        <v>0</v>
      </c>
      <c r="J123" s="457"/>
      <c r="K123" s="457"/>
      <c r="L123" s="182"/>
      <c r="M123" s="473"/>
      <c r="N123" s="473"/>
      <c r="O123" s="84"/>
      <c r="P123" s="457"/>
      <c r="Q123" s="474"/>
      <c r="R123" s="169"/>
      <c r="S123" s="457"/>
      <c r="T123" s="457"/>
      <c r="U123" s="169"/>
      <c r="V123" s="457"/>
      <c r="W123" s="457"/>
    </row>
    <row r="124" spans="2:23">
      <c r="B124" s="458"/>
      <c r="D124" s="80">
        <f t="shared" si="98"/>
        <v>45989</v>
      </c>
      <c r="E124" s="80" t="s">
        <v>114</v>
      </c>
      <c r="F124" s="87"/>
      <c r="G124" s="472"/>
      <c r="H124" s="472"/>
      <c r="I124" s="169">
        <f t="shared" si="92"/>
        <v>0</v>
      </c>
      <c r="J124" s="457"/>
      <c r="K124" s="457"/>
      <c r="L124" s="182"/>
      <c r="M124" s="473"/>
      <c r="N124" s="473"/>
      <c r="O124" s="84"/>
      <c r="P124" s="457"/>
      <c r="Q124" s="474"/>
      <c r="R124" s="169"/>
      <c r="S124" s="457"/>
      <c r="T124" s="457"/>
      <c r="U124" s="169"/>
      <c r="V124" s="457"/>
      <c r="W124" s="457"/>
    </row>
    <row r="125" spans="2:23">
      <c r="B125" s="458"/>
      <c r="D125" s="80">
        <f t="shared" si="98"/>
        <v>45990</v>
      </c>
      <c r="E125" s="80" t="s">
        <v>115</v>
      </c>
      <c r="F125" s="87"/>
      <c r="G125" s="472"/>
      <c r="H125" s="472"/>
      <c r="I125" s="169">
        <f t="shared" si="92"/>
        <v>0</v>
      </c>
      <c r="J125" s="457"/>
      <c r="K125" s="457"/>
      <c r="L125" s="182"/>
      <c r="M125" s="473"/>
      <c r="N125" s="473"/>
      <c r="O125" s="84"/>
      <c r="P125" s="457"/>
      <c r="Q125" s="474"/>
      <c r="R125" s="169"/>
      <c r="S125" s="457"/>
      <c r="T125" s="457"/>
      <c r="U125" s="169"/>
      <c r="V125" s="457"/>
      <c r="W125" s="457"/>
    </row>
    <row r="126" spans="2:23">
      <c r="B126" s="458"/>
      <c r="D126" s="80">
        <f t="shared" si="98"/>
        <v>45991</v>
      </c>
      <c r="E126" s="80" t="s">
        <v>116</v>
      </c>
      <c r="F126" s="87"/>
      <c r="G126" s="472"/>
      <c r="H126" s="472"/>
      <c r="I126" s="169">
        <f t="shared" si="92"/>
        <v>0</v>
      </c>
      <c r="J126" s="457"/>
      <c r="K126" s="457"/>
      <c r="L126" s="182"/>
      <c r="M126" s="473"/>
      <c r="N126" s="473"/>
      <c r="O126" s="84"/>
      <c r="P126" s="457"/>
      <c r="Q126" s="474"/>
      <c r="R126" s="169"/>
      <c r="S126" s="457"/>
      <c r="T126" s="457"/>
      <c r="U126" s="169"/>
      <c r="V126" s="457"/>
      <c r="W126" s="457"/>
    </row>
    <row r="127" spans="2:23">
      <c r="B127" s="458"/>
      <c r="D127" s="80">
        <f t="shared" si="98"/>
        <v>45992</v>
      </c>
      <c r="E127" s="80" t="s">
        <v>117</v>
      </c>
      <c r="F127" s="87"/>
      <c r="G127" s="472"/>
      <c r="H127" s="472"/>
      <c r="I127" s="169">
        <f t="shared" si="92"/>
        <v>0</v>
      </c>
      <c r="J127" s="457"/>
      <c r="K127" s="457"/>
      <c r="L127" s="182"/>
      <c r="M127" s="473"/>
      <c r="N127" s="473"/>
      <c r="O127" s="84"/>
      <c r="P127" s="457"/>
      <c r="Q127" s="474"/>
      <c r="R127" s="169"/>
      <c r="S127" s="457"/>
      <c r="T127" s="457"/>
      <c r="U127" s="169"/>
      <c r="V127" s="457"/>
      <c r="W127" s="457"/>
    </row>
    <row r="128" spans="2:23">
      <c r="B128" s="458">
        <f t="shared" ref="B128" si="111">B121+7</f>
        <v>46001</v>
      </c>
      <c r="D128" s="80">
        <f t="shared" si="98"/>
        <v>45993</v>
      </c>
      <c r="E128" s="80" t="s">
        <v>118</v>
      </c>
      <c r="F128" s="87"/>
      <c r="G128" s="472" t="e">
        <f t="shared" ref="G128" si="112">AVERAGE(F128:F134)</f>
        <v>#DIV/0!</v>
      </c>
      <c r="H128" s="472"/>
      <c r="I128" s="169">
        <f t="shared" ref="I128:I134" si="113">F128/$C$1</f>
        <v>0</v>
      </c>
      <c r="J128" s="457">
        <f t="shared" ref="J128" si="114">AVERAGE(I128:I134)</f>
        <v>0</v>
      </c>
      <c r="K128" s="457"/>
      <c r="L128" s="182"/>
      <c r="M128" s="473" t="e">
        <f t="shared" ref="M128" si="115">AVERAGE(L128:L134)</f>
        <v>#DIV/0!</v>
      </c>
      <c r="N128" s="473"/>
      <c r="O128" s="84"/>
      <c r="P128" s="457" t="e">
        <f t="shared" ref="P128" si="116">AVERAGE(O128:O134)</f>
        <v>#DIV/0!</v>
      </c>
      <c r="Q128" s="474"/>
      <c r="R128" s="169"/>
      <c r="S128" s="457" t="e">
        <f t="shared" ref="S128" si="117">AVERAGE(R128:R134)</f>
        <v>#DIV/0!</v>
      </c>
      <c r="T128" s="457"/>
      <c r="U128" s="169"/>
      <c r="V128" s="457" t="e">
        <f t="shared" ref="V128" si="118">AVERAGE(U128:U134)</f>
        <v>#DIV/0!</v>
      </c>
      <c r="W128" s="457"/>
    </row>
    <row r="129" spans="2:22">
      <c r="B129" s="458"/>
      <c r="D129" s="80">
        <f t="shared" si="98"/>
        <v>45994</v>
      </c>
      <c r="E129" s="80" t="s">
        <v>112</v>
      </c>
      <c r="F129" s="87"/>
      <c r="G129" s="472"/>
      <c r="I129" s="169">
        <f t="shared" si="113"/>
        <v>0</v>
      </c>
      <c r="J129" s="457"/>
      <c r="L129" s="182"/>
      <c r="M129" s="473"/>
      <c r="O129" s="84"/>
      <c r="P129" s="457"/>
      <c r="R129" s="169"/>
      <c r="S129" s="457"/>
      <c r="U129" s="169"/>
      <c r="V129" s="457"/>
    </row>
    <row r="130" spans="2:22">
      <c r="B130" s="458"/>
      <c r="D130" s="80">
        <f t="shared" si="98"/>
        <v>45995</v>
      </c>
      <c r="E130" s="80" t="s">
        <v>113</v>
      </c>
      <c r="F130" s="87"/>
      <c r="G130" s="472"/>
      <c r="I130" s="169">
        <f t="shared" si="113"/>
        <v>0</v>
      </c>
      <c r="J130" s="457"/>
      <c r="L130" s="182"/>
      <c r="M130" s="473"/>
      <c r="O130" s="84"/>
      <c r="P130" s="457"/>
      <c r="R130" s="169"/>
      <c r="S130" s="457"/>
      <c r="U130" s="169"/>
      <c r="V130" s="457"/>
    </row>
    <row r="131" spans="2:22">
      <c r="B131" s="458"/>
      <c r="D131" s="80">
        <f t="shared" si="98"/>
        <v>45996</v>
      </c>
      <c r="E131" s="80" t="s">
        <v>114</v>
      </c>
      <c r="F131" s="87"/>
      <c r="G131" s="472"/>
      <c r="I131" s="169">
        <f t="shared" si="113"/>
        <v>0</v>
      </c>
      <c r="J131" s="457"/>
      <c r="L131" s="182"/>
      <c r="M131" s="473"/>
      <c r="O131" s="84"/>
      <c r="P131" s="457"/>
      <c r="R131" s="169"/>
      <c r="S131" s="457"/>
      <c r="U131" s="169"/>
      <c r="V131" s="457"/>
    </row>
    <row r="132" spans="2:22">
      <c r="B132" s="458"/>
      <c r="D132" s="80">
        <f t="shared" si="98"/>
        <v>45997</v>
      </c>
      <c r="E132" s="80" t="s">
        <v>115</v>
      </c>
      <c r="F132" s="87"/>
      <c r="G132" s="472"/>
      <c r="I132" s="169">
        <f t="shared" si="113"/>
        <v>0</v>
      </c>
      <c r="J132" s="457"/>
      <c r="L132" s="182"/>
      <c r="M132" s="473"/>
      <c r="O132" s="84"/>
      <c r="P132" s="457"/>
      <c r="R132" s="169"/>
      <c r="S132" s="457"/>
      <c r="U132" s="169"/>
      <c r="V132" s="457"/>
    </row>
    <row r="133" spans="2:22">
      <c r="B133" s="458"/>
      <c r="D133" s="80">
        <f t="shared" si="98"/>
        <v>45998</v>
      </c>
      <c r="E133" s="80" t="s">
        <v>116</v>
      </c>
      <c r="F133" s="87"/>
      <c r="G133" s="472"/>
      <c r="I133" s="169">
        <f t="shared" si="113"/>
        <v>0</v>
      </c>
      <c r="J133" s="457"/>
      <c r="L133" s="182"/>
      <c r="M133" s="473"/>
      <c r="O133" s="84"/>
      <c r="P133" s="457"/>
      <c r="R133" s="169"/>
      <c r="S133" s="457"/>
      <c r="U133" s="169"/>
      <c r="V133" s="457"/>
    </row>
    <row r="134" spans="2:22">
      <c r="B134" s="458"/>
      <c r="D134" s="80">
        <f t="shared" si="98"/>
        <v>45999</v>
      </c>
      <c r="E134" s="80" t="s">
        <v>117</v>
      </c>
      <c r="F134" s="87"/>
      <c r="G134" s="472"/>
      <c r="I134" s="169">
        <f t="shared" si="113"/>
        <v>0</v>
      </c>
      <c r="J134" s="457"/>
      <c r="L134" s="182"/>
      <c r="M134" s="473"/>
      <c r="O134" s="84"/>
      <c r="P134" s="457"/>
      <c r="R134" s="169"/>
      <c r="S134" s="457"/>
      <c r="U134" s="169"/>
      <c r="V134" s="457"/>
    </row>
  </sheetData>
  <mergeCells count="167"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S65:S71"/>
    <mergeCell ref="S37:S43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  <mergeCell ref="N98:N128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Q98:Q128"/>
    <mergeCell ref="T98:T128"/>
    <mergeCell ref="M93:M99"/>
    <mergeCell ref="P93:P99"/>
    <mergeCell ref="S93:S99"/>
    <mergeCell ref="V93:V99"/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K98:K128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36"/>
  <sheetViews>
    <sheetView topLeftCell="A85" zoomScale="85" zoomScaleNormal="85" workbookViewId="0">
      <selection activeCell="F108" sqref="F108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8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63" t="s">
        <v>342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40" ht="25.35" customHeight="1">
      <c r="B3" s="493" t="s">
        <v>153</v>
      </c>
      <c r="C3" s="494" t="s">
        <v>146</v>
      </c>
      <c r="D3" s="496" t="s">
        <v>105</v>
      </c>
      <c r="E3" s="496"/>
      <c r="F3" s="498" t="s">
        <v>137</v>
      </c>
      <c r="G3" s="498"/>
      <c r="H3" s="498"/>
      <c r="I3" s="499" t="s">
        <v>109</v>
      </c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</row>
    <row r="4" spans="1:40" ht="25.35" customHeight="1">
      <c r="B4" s="493"/>
      <c r="C4" s="494"/>
      <c r="D4" s="496"/>
      <c r="E4" s="496"/>
      <c r="F4" s="498"/>
      <c r="G4" s="498"/>
      <c r="H4" s="498"/>
      <c r="I4" s="491" t="s">
        <v>147</v>
      </c>
      <c r="J4" s="491"/>
      <c r="K4" s="491"/>
      <c r="L4" s="491"/>
      <c r="M4" s="491"/>
      <c r="N4" s="491"/>
      <c r="O4" s="491" t="s">
        <v>148</v>
      </c>
      <c r="P4" s="491"/>
      <c r="Q4" s="491"/>
      <c r="R4" s="491"/>
      <c r="S4" s="491"/>
      <c r="T4" s="491"/>
      <c r="U4" s="491" t="s">
        <v>149</v>
      </c>
      <c r="V4" s="491"/>
      <c r="W4" s="491" t="s">
        <v>150</v>
      </c>
      <c r="X4" s="491"/>
      <c r="Y4" s="491" t="s">
        <v>141</v>
      </c>
      <c r="Z4" s="491"/>
      <c r="AA4" s="491"/>
      <c r="AB4" s="491"/>
      <c r="AC4" s="491"/>
      <c r="AD4" s="491"/>
      <c r="AE4" s="491" t="s">
        <v>139</v>
      </c>
      <c r="AF4" s="491"/>
      <c r="AG4" s="491" t="s">
        <v>151</v>
      </c>
      <c r="AH4" s="491"/>
      <c r="AI4" s="491" t="s">
        <v>152</v>
      </c>
      <c r="AJ4" s="491"/>
      <c r="AK4" s="491" t="s">
        <v>145</v>
      </c>
      <c r="AL4" s="491"/>
    </row>
    <row r="5" spans="1:40" ht="25.35" customHeight="1">
      <c r="B5" s="493"/>
      <c r="C5" s="494"/>
      <c r="D5" s="496"/>
      <c r="E5" s="496"/>
      <c r="F5" s="501" t="s">
        <v>116</v>
      </c>
      <c r="G5" s="492" t="s">
        <v>121</v>
      </c>
      <c r="H5" s="492" t="s">
        <v>122</v>
      </c>
      <c r="I5" s="491" t="s">
        <v>135</v>
      </c>
      <c r="J5" s="491"/>
      <c r="K5" s="491" t="s">
        <v>136</v>
      </c>
      <c r="L5" s="491"/>
      <c r="M5" s="500" t="s">
        <v>154</v>
      </c>
      <c r="N5" s="491"/>
      <c r="O5" s="491" t="s">
        <v>135</v>
      </c>
      <c r="P5" s="491"/>
      <c r="Q5" s="491" t="s">
        <v>136</v>
      </c>
      <c r="R5" s="491"/>
      <c r="S5" s="500" t="s">
        <v>154</v>
      </c>
      <c r="T5" s="491"/>
      <c r="U5" s="491" t="s">
        <v>135</v>
      </c>
      <c r="V5" s="491"/>
      <c r="W5" s="491" t="s">
        <v>135</v>
      </c>
      <c r="X5" s="491"/>
      <c r="Y5" s="491" t="s">
        <v>135</v>
      </c>
      <c r="Z5" s="491"/>
      <c r="AA5" s="491" t="s">
        <v>136</v>
      </c>
      <c r="AB5" s="491"/>
      <c r="AC5" s="500" t="s">
        <v>154</v>
      </c>
      <c r="AD5" s="491"/>
      <c r="AE5" s="491" t="s">
        <v>135</v>
      </c>
      <c r="AF5" s="491"/>
      <c r="AG5" s="491" t="s">
        <v>135</v>
      </c>
      <c r="AH5" s="491"/>
      <c r="AI5" s="491" t="s">
        <v>135</v>
      </c>
      <c r="AJ5" s="491"/>
      <c r="AK5" s="491" t="s">
        <v>135</v>
      </c>
      <c r="AL5" s="491"/>
    </row>
    <row r="6" spans="1:40" s="77" customFormat="1" ht="23.45" customHeight="1">
      <c r="B6" s="493"/>
      <c r="C6" s="495"/>
      <c r="D6" s="497"/>
      <c r="E6" s="497"/>
      <c r="F6" s="502"/>
      <c r="G6" s="492"/>
      <c r="H6" s="492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82">
        <f>D19</f>
        <v>45882</v>
      </c>
      <c r="C7" s="490" t="s">
        <v>119</v>
      </c>
      <c r="D7" s="193">
        <v>45870</v>
      </c>
      <c r="E7" s="193" t="s">
        <v>114</v>
      </c>
      <c r="F7" s="379">
        <f>SUM(M7,S7,U7,W7,AC7,AE7,AG7,AI7,AK7)</f>
        <v>5795364.709999999</v>
      </c>
      <c r="G7" s="503">
        <f>SUM(F7:F10)</f>
        <v>27982997.229999997</v>
      </c>
      <c r="H7" s="486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483"/>
      <c r="C8" s="490"/>
      <c r="D8" s="193">
        <v>45871</v>
      </c>
      <c r="E8" s="193" t="s">
        <v>115</v>
      </c>
      <c r="F8" s="379">
        <f t="shared" ref="F8:F71" si="0">SUM(M8,S8,U8,W8,AC8,AE8,AG8,AI8,AK8)</f>
        <v>6281760.9799999986</v>
      </c>
      <c r="G8" s="503"/>
      <c r="H8" s="486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483"/>
      <c r="C9" s="490"/>
      <c r="D9" s="193">
        <v>45872</v>
      </c>
      <c r="E9" s="193" t="s">
        <v>116</v>
      </c>
      <c r="F9" s="379">
        <f t="shared" si="0"/>
        <v>8003391.129999998</v>
      </c>
      <c r="G9" s="503"/>
      <c r="H9" s="486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483"/>
      <c r="C10" s="490"/>
      <c r="D10" s="193">
        <v>45873</v>
      </c>
      <c r="E10" s="193" t="s">
        <v>117</v>
      </c>
      <c r="F10" s="379">
        <f t="shared" si="0"/>
        <v>7902480.4100000011</v>
      </c>
      <c r="G10" s="503"/>
      <c r="H10" s="486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483"/>
      <c r="C11" s="490"/>
      <c r="D11" s="193">
        <v>45874</v>
      </c>
      <c r="E11" s="193" t="s">
        <v>118</v>
      </c>
      <c r="F11" s="379">
        <f t="shared" si="0"/>
        <v>9130487.0999999996</v>
      </c>
      <c r="G11" s="503">
        <f>SUM(F11:F17)</f>
        <v>53787021.749999993</v>
      </c>
      <c r="H11" s="486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483"/>
      <c r="C12" s="490"/>
      <c r="D12" s="193">
        <v>45875</v>
      </c>
      <c r="E12" s="193" t="s">
        <v>112</v>
      </c>
      <c r="F12" s="379">
        <f t="shared" si="0"/>
        <v>8314895.129999999</v>
      </c>
      <c r="G12" s="503"/>
      <c r="H12" s="486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483"/>
      <c r="C13" s="490"/>
      <c r="D13" s="193">
        <v>45876</v>
      </c>
      <c r="E13" s="193" t="s">
        <v>113</v>
      </c>
      <c r="F13" s="379">
        <f t="shared" si="0"/>
        <v>7555343.1299999999</v>
      </c>
      <c r="G13" s="503"/>
      <c r="H13" s="486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483"/>
      <c r="C14" s="490"/>
      <c r="D14" s="193">
        <v>45877</v>
      </c>
      <c r="E14" s="193" t="s">
        <v>114</v>
      </c>
      <c r="F14" s="379">
        <f t="shared" si="0"/>
        <v>6209389.7300000004</v>
      </c>
      <c r="G14" s="503"/>
      <c r="H14" s="486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483"/>
      <c r="C15" s="490"/>
      <c r="D15" s="193">
        <v>45878</v>
      </c>
      <c r="E15" s="193" t="s">
        <v>115</v>
      </c>
      <c r="F15" s="379">
        <f t="shared" si="0"/>
        <v>6591313.1100000003</v>
      </c>
      <c r="G15" s="503"/>
      <c r="H15" s="486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483"/>
      <c r="C16" s="490"/>
      <c r="D16" s="193">
        <v>45879</v>
      </c>
      <c r="E16" s="193" t="s">
        <v>116</v>
      </c>
      <c r="F16" s="379">
        <f t="shared" si="0"/>
        <v>8170415.2500000009</v>
      </c>
      <c r="G16" s="503"/>
      <c r="H16" s="486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483"/>
      <c r="C17" s="490"/>
      <c r="D17" s="193">
        <v>45880</v>
      </c>
      <c r="E17" s="193" t="s">
        <v>117</v>
      </c>
      <c r="F17" s="379">
        <f t="shared" si="0"/>
        <v>7815178.2999999998</v>
      </c>
      <c r="G17" s="503"/>
      <c r="H17" s="486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482">
        <f>D26</f>
        <v>45889</v>
      </c>
      <c r="C18" s="490"/>
      <c r="D18" s="193">
        <v>45881</v>
      </c>
      <c r="E18" s="193" t="s">
        <v>118</v>
      </c>
      <c r="F18" s="379">
        <f t="shared" si="0"/>
        <v>7841558.5099999988</v>
      </c>
      <c r="G18" s="484">
        <f t="shared" ref="G18" si="37">SUM(F18:F24)</f>
        <v>52217931.870000005</v>
      </c>
      <c r="H18" s="486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483"/>
      <c r="C19" s="490"/>
      <c r="D19" s="193">
        <v>45882</v>
      </c>
      <c r="E19" s="193" t="s">
        <v>112</v>
      </c>
      <c r="F19" s="379">
        <f t="shared" si="0"/>
        <v>7976719.9199999999</v>
      </c>
      <c r="G19" s="484"/>
      <c r="H19" s="486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483"/>
      <c r="C20" s="490"/>
      <c r="D20" s="193">
        <v>45883</v>
      </c>
      <c r="E20" s="193" t="s">
        <v>113</v>
      </c>
      <c r="F20" s="379">
        <f t="shared" si="0"/>
        <v>7479649.0499999998</v>
      </c>
      <c r="G20" s="484"/>
      <c r="H20" s="486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483"/>
      <c r="C21" s="490"/>
      <c r="D21" s="193">
        <v>45884</v>
      </c>
      <c r="E21" s="193" t="s">
        <v>114</v>
      </c>
      <c r="F21" s="379">
        <f t="shared" si="0"/>
        <v>6364780.2199999988</v>
      </c>
      <c r="G21" s="484"/>
      <c r="H21" s="486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483"/>
      <c r="C22" s="490"/>
      <c r="D22" s="193">
        <v>45885</v>
      </c>
      <c r="E22" s="193" t="s">
        <v>115</v>
      </c>
      <c r="F22" s="379">
        <f t="shared" si="0"/>
        <v>6421067.7599999998</v>
      </c>
      <c r="G22" s="484"/>
      <c r="H22" s="486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483"/>
      <c r="C23" s="490"/>
      <c r="D23" s="193">
        <v>45886</v>
      </c>
      <c r="E23" s="193" t="s">
        <v>116</v>
      </c>
      <c r="F23" s="379">
        <f t="shared" si="0"/>
        <v>8145084.8600000003</v>
      </c>
      <c r="G23" s="484"/>
      <c r="H23" s="486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483"/>
      <c r="C24" s="490"/>
      <c r="D24" s="193">
        <v>45887</v>
      </c>
      <c r="E24" s="193" t="s">
        <v>117</v>
      </c>
      <c r="F24" s="379">
        <f t="shared" si="0"/>
        <v>7989071.5500000007</v>
      </c>
      <c r="G24" s="484"/>
      <c r="H24" s="486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482">
        <f>D26</f>
        <v>45889</v>
      </c>
      <c r="C25" s="490"/>
      <c r="D25" s="193">
        <v>45888</v>
      </c>
      <c r="E25" s="193" t="s">
        <v>118</v>
      </c>
      <c r="F25" s="379">
        <f t="shared" si="0"/>
        <v>7909637.040000001</v>
      </c>
      <c r="G25" s="484">
        <f t="shared" ref="G25" si="53">SUM(F25:F31)</f>
        <v>50567324.339999996</v>
      </c>
      <c r="H25" s="486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483"/>
      <c r="C26" s="490"/>
      <c r="D26" s="193">
        <v>45889</v>
      </c>
      <c r="E26" s="193" t="s">
        <v>112</v>
      </c>
      <c r="F26" s="379">
        <f t="shared" si="0"/>
        <v>7775987.7599999998</v>
      </c>
      <c r="G26" s="484"/>
      <c r="H26" s="486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483"/>
      <c r="C27" s="490"/>
      <c r="D27" s="193">
        <v>45890</v>
      </c>
      <c r="E27" s="193" t="s">
        <v>113</v>
      </c>
      <c r="F27" s="379">
        <f t="shared" si="0"/>
        <v>7246465.3200000003</v>
      </c>
      <c r="G27" s="484"/>
      <c r="H27" s="486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483"/>
      <c r="C28" s="490"/>
      <c r="D28" s="193">
        <v>45891</v>
      </c>
      <c r="E28" s="193" t="s">
        <v>114</v>
      </c>
      <c r="F28" s="379">
        <f t="shared" si="0"/>
        <v>5933586.3499999987</v>
      </c>
      <c r="G28" s="484"/>
      <c r="H28" s="486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483"/>
      <c r="C29" s="490"/>
      <c r="D29" s="193">
        <v>45892</v>
      </c>
      <c r="E29" s="193" t="s">
        <v>115</v>
      </c>
      <c r="F29" s="379">
        <f t="shared" si="0"/>
        <v>6081229.5300000003</v>
      </c>
      <c r="G29" s="484"/>
      <c r="H29" s="486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483"/>
      <c r="C30" s="490"/>
      <c r="D30" s="193">
        <v>45893</v>
      </c>
      <c r="E30" s="193" t="s">
        <v>116</v>
      </c>
      <c r="F30" s="379">
        <f t="shared" si="0"/>
        <v>7894027.0499999989</v>
      </c>
      <c r="G30" s="484"/>
      <c r="H30" s="486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483"/>
      <c r="C31" s="490"/>
      <c r="D31" s="193">
        <v>45894</v>
      </c>
      <c r="E31" s="193" t="s">
        <v>117</v>
      </c>
      <c r="F31" s="379">
        <f t="shared" si="0"/>
        <v>7726391.29</v>
      </c>
      <c r="G31" s="484"/>
      <c r="H31" s="486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482">
        <f>D40</f>
        <v>45903</v>
      </c>
      <c r="C32" s="490"/>
      <c r="D32" s="193">
        <v>45895</v>
      </c>
      <c r="E32" s="193" t="s">
        <v>118</v>
      </c>
      <c r="F32" s="379">
        <f t="shared" si="0"/>
        <v>7423824.2000000002</v>
      </c>
      <c r="G32" s="484">
        <f t="shared" ref="G32" si="71">SUM(F32:F38)</f>
        <v>48911413.240000002</v>
      </c>
      <c r="H32" s="486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483"/>
      <c r="C33" s="490"/>
      <c r="D33" s="193">
        <v>45896</v>
      </c>
      <c r="E33" s="193" t="s">
        <v>112</v>
      </c>
      <c r="F33" s="379">
        <f t="shared" si="0"/>
        <v>7268105.9000000004</v>
      </c>
      <c r="G33" s="484"/>
      <c r="H33" s="486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483"/>
      <c r="C34" s="490"/>
      <c r="D34" s="193">
        <v>45897</v>
      </c>
      <c r="E34" s="193" t="s">
        <v>113</v>
      </c>
      <c r="F34" s="379">
        <f t="shared" si="0"/>
        <v>6765305.7300000014</v>
      </c>
      <c r="G34" s="484"/>
      <c r="H34" s="486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483"/>
      <c r="C35" s="490"/>
      <c r="D35" s="193">
        <v>45898</v>
      </c>
      <c r="E35" s="193" t="s">
        <v>114</v>
      </c>
      <c r="F35" s="379">
        <f t="shared" si="0"/>
        <v>5760799.9100000001</v>
      </c>
      <c r="G35" s="484"/>
      <c r="H35" s="486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483"/>
      <c r="C36" s="490"/>
      <c r="D36" s="193">
        <v>45899</v>
      </c>
      <c r="E36" s="193" t="s">
        <v>115</v>
      </c>
      <c r="F36" s="379">
        <f t="shared" si="0"/>
        <v>6161593.8000000007</v>
      </c>
      <c r="G36" s="484"/>
      <c r="H36" s="486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483"/>
      <c r="C37" s="490"/>
      <c r="D37" s="193">
        <v>45900</v>
      </c>
      <c r="E37" s="193" t="s">
        <v>116</v>
      </c>
      <c r="F37" s="379">
        <f t="shared" si="0"/>
        <v>7725142.3699999992</v>
      </c>
      <c r="G37" s="484"/>
      <c r="H37" s="486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483"/>
      <c r="C38" s="487" t="s">
        <v>733</v>
      </c>
      <c r="D38" s="193">
        <v>45901</v>
      </c>
      <c r="E38" s="193" t="s">
        <v>117</v>
      </c>
      <c r="F38" s="379">
        <f t="shared" si="0"/>
        <v>7806641.3300000001</v>
      </c>
      <c r="G38" s="484"/>
      <c r="H38" s="486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482">
        <f>D47</f>
        <v>45910</v>
      </c>
      <c r="C39" s="488"/>
      <c r="D39" s="193">
        <v>45902</v>
      </c>
      <c r="E39" s="193" t="s">
        <v>118</v>
      </c>
      <c r="F39" s="379">
        <f t="shared" si="0"/>
        <v>8169292.419999999</v>
      </c>
      <c r="G39" s="484">
        <f t="shared" ref="G39" si="87">SUM(F39:F45)</f>
        <v>50724262.469999999</v>
      </c>
      <c r="H39" s="486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483"/>
      <c r="C40" s="488"/>
      <c r="D40" s="193">
        <v>45903</v>
      </c>
      <c r="E40" s="193" t="s">
        <v>112</v>
      </c>
      <c r="F40" s="379">
        <f t="shared" si="0"/>
        <v>7774607.1800000006</v>
      </c>
      <c r="G40" s="484"/>
      <c r="H40" s="486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483"/>
      <c r="C41" s="488"/>
      <c r="D41" s="193">
        <v>45904</v>
      </c>
      <c r="E41" s="193" t="s">
        <v>113</v>
      </c>
      <c r="F41" s="379">
        <f t="shared" si="0"/>
        <v>6925705.330000001</v>
      </c>
      <c r="G41" s="484"/>
      <c r="H41" s="486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483"/>
      <c r="C42" s="488"/>
      <c r="D42" s="193">
        <v>45905</v>
      </c>
      <c r="E42" s="193" t="s">
        <v>114</v>
      </c>
      <c r="F42" s="379">
        <f t="shared" si="0"/>
        <v>5813361.7999999998</v>
      </c>
      <c r="G42" s="484"/>
      <c r="H42" s="486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483"/>
      <c r="C43" s="488"/>
      <c r="D43" s="193">
        <v>45906</v>
      </c>
      <c r="E43" s="193" t="s">
        <v>115</v>
      </c>
      <c r="F43" s="379">
        <f t="shared" si="0"/>
        <v>6064269.0900000008</v>
      </c>
      <c r="G43" s="484"/>
      <c r="H43" s="486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483"/>
      <c r="C44" s="488"/>
      <c r="D44" s="193">
        <v>45907</v>
      </c>
      <c r="E44" s="193" t="s">
        <v>116</v>
      </c>
      <c r="F44" s="379">
        <f t="shared" si="0"/>
        <v>8031264.3600000003</v>
      </c>
      <c r="G44" s="484"/>
      <c r="H44" s="486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483"/>
      <c r="C45" s="488"/>
      <c r="D45" s="193">
        <v>45908</v>
      </c>
      <c r="E45" s="193" t="s">
        <v>117</v>
      </c>
      <c r="F45" s="379">
        <f t="shared" si="0"/>
        <v>7945762.29</v>
      </c>
      <c r="G45" s="484"/>
      <c r="H45" s="486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482">
        <f t="shared" ref="B46" si="105">D54</f>
        <v>45917</v>
      </c>
      <c r="C46" s="488"/>
      <c r="D46" s="193">
        <v>45909</v>
      </c>
      <c r="E46" s="193" t="s">
        <v>118</v>
      </c>
      <c r="F46" s="379">
        <f t="shared" si="0"/>
        <v>7852972.2199999997</v>
      </c>
      <c r="G46" s="484">
        <f t="shared" ref="G46" si="106">SUM(F46:F52)</f>
        <v>50242376.229999997</v>
      </c>
      <c r="H46" s="486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483"/>
      <c r="C47" s="488"/>
      <c r="D47" s="193">
        <v>45910</v>
      </c>
      <c r="E47" s="193" t="s">
        <v>112</v>
      </c>
      <c r="F47" s="379">
        <f t="shared" si="0"/>
        <v>7585453.2899999991</v>
      </c>
      <c r="G47" s="484"/>
      <c r="H47" s="486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483"/>
      <c r="C48" s="488"/>
      <c r="D48" s="193">
        <v>45911</v>
      </c>
      <c r="E48" s="193" t="s">
        <v>113</v>
      </c>
      <c r="F48" s="379">
        <f t="shared" si="0"/>
        <v>6980689.6499999994</v>
      </c>
      <c r="G48" s="484"/>
      <c r="H48" s="486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483"/>
      <c r="C49" s="488"/>
      <c r="D49" s="193">
        <v>45912</v>
      </c>
      <c r="E49" s="193" t="s">
        <v>114</v>
      </c>
      <c r="F49" s="379">
        <f t="shared" si="0"/>
        <v>5798799.4400000004</v>
      </c>
      <c r="G49" s="484"/>
      <c r="H49" s="486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483"/>
      <c r="C50" s="488"/>
      <c r="D50" s="193">
        <v>45913</v>
      </c>
      <c r="E50" s="193" t="s">
        <v>115</v>
      </c>
      <c r="F50" s="379">
        <f t="shared" si="0"/>
        <v>6087959.379999999</v>
      </c>
      <c r="G50" s="484"/>
      <c r="H50" s="486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483"/>
      <c r="C51" s="488"/>
      <c r="D51" s="193">
        <v>45914</v>
      </c>
      <c r="E51" s="193" t="s">
        <v>116</v>
      </c>
      <c r="F51" s="379">
        <f t="shared" si="0"/>
        <v>8034432.2199999997</v>
      </c>
      <c r="G51" s="484"/>
      <c r="H51" s="486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483"/>
      <c r="C52" s="488"/>
      <c r="D52" s="193">
        <v>45915</v>
      </c>
      <c r="E52" s="193" t="s">
        <v>117</v>
      </c>
      <c r="F52" s="379">
        <f t="shared" si="0"/>
        <v>7902070.0300000012</v>
      </c>
      <c r="G52" s="484"/>
      <c r="H52" s="486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482">
        <f t="shared" ref="B53" si="125">D61</f>
        <v>45924</v>
      </c>
      <c r="C53" s="488"/>
      <c r="D53" s="193">
        <v>45916</v>
      </c>
      <c r="E53" s="193" t="s">
        <v>118</v>
      </c>
      <c r="F53" s="379">
        <f t="shared" si="0"/>
        <v>8643585.0999999996</v>
      </c>
      <c r="G53" s="484">
        <f t="shared" ref="G53" si="126">SUM(F53:F59)</f>
        <v>51456412.949999996</v>
      </c>
      <c r="H53" s="486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483"/>
      <c r="C54" s="488"/>
      <c r="D54" s="193">
        <v>45917</v>
      </c>
      <c r="E54" s="193" t="s">
        <v>112</v>
      </c>
      <c r="F54" s="379">
        <f t="shared" si="0"/>
        <v>8026958.5199999996</v>
      </c>
      <c r="G54" s="484"/>
      <c r="H54" s="486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483"/>
      <c r="C55" s="488"/>
      <c r="D55" s="193">
        <v>45918</v>
      </c>
      <c r="E55" s="193" t="s">
        <v>113</v>
      </c>
      <c r="F55" s="379">
        <f t="shared" si="0"/>
        <v>7356980.9800000004</v>
      </c>
      <c r="G55" s="484"/>
      <c r="H55" s="486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483"/>
      <c r="C56" s="488"/>
      <c r="D56" s="193">
        <v>45919</v>
      </c>
      <c r="E56" s="193" t="s">
        <v>114</v>
      </c>
      <c r="F56" s="379">
        <f t="shared" si="0"/>
        <v>5796047.9199999999</v>
      </c>
      <c r="G56" s="484"/>
      <c r="H56" s="486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483"/>
      <c r="C57" s="488"/>
      <c r="D57" s="193">
        <v>45920</v>
      </c>
      <c r="E57" s="193" t="s">
        <v>115</v>
      </c>
      <c r="F57" s="379">
        <f t="shared" si="0"/>
        <v>5974025.2999999998</v>
      </c>
      <c r="G57" s="484"/>
      <c r="H57" s="486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483"/>
      <c r="C58" s="488"/>
      <c r="D58" s="193">
        <v>45921</v>
      </c>
      <c r="E58" s="193" t="s">
        <v>116</v>
      </c>
      <c r="F58" s="379">
        <f t="shared" si="0"/>
        <v>7966442.1899999995</v>
      </c>
      <c r="G58" s="484"/>
      <c r="H58" s="486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483"/>
      <c r="C59" s="488"/>
      <c r="D59" s="193">
        <v>45922</v>
      </c>
      <c r="E59" s="193" t="s">
        <v>117</v>
      </c>
      <c r="F59" s="379">
        <f t="shared" si="0"/>
        <v>7692372.9399999995</v>
      </c>
      <c r="G59" s="484"/>
      <c r="H59" s="486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482">
        <f>D68</f>
        <v>45931</v>
      </c>
      <c r="C60" s="488"/>
      <c r="D60" s="193">
        <v>45923</v>
      </c>
      <c r="E60" s="193" t="s">
        <v>118</v>
      </c>
      <c r="F60" s="379">
        <f t="shared" si="0"/>
        <v>7459138.0399999991</v>
      </c>
      <c r="G60" s="484">
        <f>SUM(F60:F66)</f>
        <v>45017389.120000005</v>
      </c>
      <c r="H60" s="486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483"/>
      <c r="C61" s="488"/>
      <c r="D61" s="193">
        <v>45924</v>
      </c>
      <c r="E61" s="193" t="s">
        <v>112</v>
      </c>
      <c r="F61" s="379">
        <f t="shared" si="0"/>
        <v>7098839.0300000003</v>
      </c>
      <c r="G61" s="484"/>
      <c r="H61" s="486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483"/>
      <c r="C62" s="488"/>
      <c r="D62" s="193">
        <v>45925</v>
      </c>
      <c r="E62" s="193" t="s">
        <v>113</v>
      </c>
      <c r="F62" s="379">
        <f t="shared" si="0"/>
        <v>6557727.0999999996</v>
      </c>
      <c r="G62" s="484"/>
      <c r="H62" s="486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483"/>
      <c r="C63" s="488"/>
      <c r="D63" s="193">
        <v>45926</v>
      </c>
      <c r="E63" s="193" t="s">
        <v>114</v>
      </c>
      <c r="F63" s="379">
        <f t="shared" si="0"/>
        <v>5226513.2700000005</v>
      </c>
      <c r="G63" s="484"/>
      <c r="H63" s="486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483"/>
      <c r="C64" s="488"/>
      <c r="D64" s="193">
        <v>45927</v>
      </c>
      <c r="E64" s="193" t="s">
        <v>115</v>
      </c>
      <c r="F64" s="379">
        <f t="shared" si="0"/>
        <v>5183430.2300000004</v>
      </c>
      <c r="G64" s="484"/>
      <c r="H64" s="486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483"/>
      <c r="C65" s="488"/>
      <c r="D65" s="193">
        <v>45928</v>
      </c>
      <c r="E65" s="193" t="s">
        <v>116</v>
      </c>
      <c r="F65" s="379">
        <f t="shared" si="0"/>
        <v>5811925.3599999994</v>
      </c>
      <c r="G65" s="484"/>
      <c r="H65" s="486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483"/>
      <c r="C66" s="488"/>
      <c r="D66" s="193">
        <v>45929</v>
      </c>
      <c r="E66" s="193" t="s">
        <v>117</v>
      </c>
      <c r="F66" s="379">
        <f t="shared" si="0"/>
        <v>7679816.0899999999</v>
      </c>
      <c r="G66" s="484"/>
      <c r="H66" s="486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482">
        <f>B60+7</f>
        <v>45938</v>
      </c>
      <c r="C67" s="489"/>
      <c r="D67" s="193">
        <v>45930</v>
      </c>
      <c r="E67" s="193" t="s">
        <v>118</v>
      </c>
      <c r="F67" s="379">
        <f t="shared" si="0"/>
        <v>8504390.9600000009</v>
      </c>
      <c r="G67" s="484">
        <f t="shared" ref="G67" si="163">SUM(F67:F73)</f>
        <v>48020961.82</v>
      </c>
      <c r="H67" s="486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483"/>
      <c r="C68" s="487" t="s">
        <v>734</v>
      </c>
      <c r="D68" s="193">
        <v>45931</v>
      </c>
      <c r="E68" s="193" t="s">
        <v>112</v>
      </c>
      <c r="F68" s="379">
        <f t="shared" si="0"/>
        <v>7759690.3599999994</v>
      </c>
      <c r="G68" s="484"/>
      <c r="H68" s="486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483"/>
      <c r="C69" s="488"/>
      <c r="D69" s="193">
        <v>45932</v>
      </c>
      <c r="E69" s="193" t="s">
        <v>113</v>
      </c>
      <c r="F69" s="379">
        <f t="shared" si="0"/>
        <v>7035393.4000000004</v>
      </c>
      <c r="G69" s="484"/>
      <c r="H69" s="486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483"/>
      <c r="C70" s="488"/>
      <c r="D70" s="193">
        <v>45933</v>
      </c>
      <c r="E70" s="193" t="s">
        <v>114</v>
      </c>
      <c r="F70" s="379">
        <f t="shared" si="0"/>
        <v>5457658.3199999994</v>
      </c>
      <c r="G70" s="484"/>
      <c r="H70" s="486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483"/>
      <c r="C71" s="488"/>
      <c r="D71" s="193">
        <v>45934</v>
      </c>
      <c r="E71" s="193" t="s">
        <v>115</v>
      </c>
      <c r="F71" s="379">
        <f t="shared" si="0"/>
        <v>5378162.0600000005</v>
      </c>
      <c r="G71" s="484"/>
      <c r="H71" s="486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483"/>
      <c r="C72" s="488"/>
      <c r="D72" s="193">
        <v>45935</v>
      </c>
      <c r="E72" s="193" t="s">
        <v>116</v>
      </c>
      <c r="F72" s="379">
        <f t="shared" ref="F72:F108" si="176">SUM(M72,S72,U72,W72,AC72,AE72,AG72,AI72,AK72)</f>
        <v>5928058.9600000009</v>
      </c>
      <c r="G72" s="484"/>
      <c r="H72" s="486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08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08" si="179">Q72/$F72</f>
        <v>2.4810640547340303E-2</v>
      </c>
      <c r="S72" s="194">
        <f t="shared" ref="S72:S108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08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483"/>
      <c r="C73" s="488"/>
      <c r="D73" s="193">
        <v>45936</v>
      </c>
      <c r="E73" s="193" t="s">
        <v>117</v>
      </c>
      <c r="F73" s="379">
        <f t="shared" si="176"/>
        <v>7957607.7599999998</v>
      </c>
      <c r="G73" s="484"/>
      <c r="H73" s="486"/>
      <c r="I73" s="194">
        <v>1030251.4199999999</v>
      </c>
      <c r="J73" s="195">
        <f t="shared" ref="J73:J108" si="184">I73/$F73</f>
        <v>0.12946747955820331</v>
      </c>
      <c r="K73" s="194">
        <v>1183504.73</v>
      </c>
      <c r="L73" s="195">
        <f t="shared" ref="L73:L108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08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08" si="190">W73/$F73</f>
        <v>3.8216837166651198E-3</v>
      </c>
      <c r="Y73" s="194">
        <v>722780.71000000008</v>
      </c>
      <c r="Z73" s="195">
        <f t="shared" ref="Z73:Z108" si="191">Y73/$F73</f>
        <v>9.0828893783023071E-2</v>
      </c>
      <c r="AA73" s="194">
        <v>808201.02</v>
      </c>
      <c r="AB73" s="195">
        <f t="shared" ref="AB73:AB108" si="192">AA73/$F73</f>
        <v>0.10156331455070362</v>
      </c>
      <c r="AC73" s="194">
        <f t="shared" si="183"/>
        <v>1530981.73</v>
      </c>
      <c r="AD73" s="195">
        <f t="shared" ref="AD73:AD108" si="193">AC73/$F73</f>
        <v>0.19239220833372667</v>
      </c>
      <c r="AE73" s="194">
        <v>1661867.58</v>
      </c>
      <c r="AF73" s="195">
        <f t="shared" ref="AF73:AF108" si="194">AE73/F73</f>
        <v>0.20884009744154569</v>
      </c>
      <c r="AG73" s="194">
        <v>90968.24</v>
      </c>
      <c r="AH73" s="195">
        <f t="shared" ref="AH73:AH108" si="195">AG73/$F73</f>
        <v>1.143160642539637E-2</v>
      </c>
      <c r="AI73" s="194">
        <v>783467.76</v>
      </c>
      <c r="AJ73" s="195">
        <f t="shared" ref="AJ73:AJ108" si="196">AI73/$F73</f>
        <v>9.8455186989513041E-2</v>
      </c>
      <c r="AK73" s="194">
        <v>298933.83999999997</v>
      </c>
      <c r="AL73" s="195">
        <f t="shared" ref="AL73:AL108" si="197">AK73/$F73</f>
        <v>3.7565792260160352E-2</v>
      </c>
      <c r="AN73" s="72"/>
    </row>
    <row r="74" spans="2:40" s="73" customFormat="1" ht="14.25" customHeight="1">
      <c r="B74" s="482">
        <f t="shared" ref="B74" si="198">D82</f>
        <v>45945</v>
      </c>
      <c r="C74" s="488"/>
      <c r="D74" s="193">
        <v>45937</v>
      </c>
      <c r="E74" s="193" t="s">
        <v>118</v>
      </c>
      <c r="F74" s="379">
        <f t="shared" si="176"/>
        <v>7735533.3199999994</v>
      </c>
      <c r="G74" s="484">
        <f>SUM(F74:F80)</f>
        <v>46920812.350000001</v>
      </c>
      <c r="H74" s="486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483"/>
      <c r="C75" s="488"/>
      <c r="D75" s="193">
        <v>45938</v>
      </c>
      <c r="E75" s="193" t="s">
        <v>112</v>
      </c>
      <c r="F75" s="379">
        <f t="shared" si="176"/>
        <v>6990078.5799999991</v>
      </c>
      <c r="G75" s="484"/>
      <c r="H75" s="486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483"/>
      <c r="C76" s="488"/>
      <c r="D76" s="193">
        <v>45939</v>
      </c>
      <c r="E76" s="193" t="s">
        <v>113</v>
      </c>
      <c r="F76" s="379">
        <f t="shared" si="176"/>
        <v>5629785.9100000001</v>
      </c>
      <c r="G76" s="484"/>
      <c r="H76" s="486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483"/>
      <c r="C77" s="488"/>
      <c r="D77" s="193">
        <v>45940</v>
      </c>
      <c r="E77" s="193" t="s">
        <v>114</v>
      </c>
      <c r="F77" s="379">
        <f t="shared" si="176"/>
        <v>5383668.6199999992</v>
      </c>
      <c r="G77" s="484"/>
      <c r="H77" s="486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483"/>
      <c r="C78" s="488"/>
      <c r="D78" s="193">
        <v>45941</v>
      </c>
      <c r="E78" s="193" t="s">
        <v>115</v>
      </c>
      <c r="F78" s="379">
        <f t="shared" si="176"/>
        <v>5813078.580000001</v>
      </c>
      <c r="G78" s="484"/>
      <c r="H78" s="486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483"/>
      <c r="C79" s="488"/>
      <c r="D79" s="193">
        <v>45942</v>
      </c>
      <c r="E79" s="193" t="s">
        <v>116</v>
      </c>
      <c r="F79" s="379">
        <f t="shared" si="176"/>
        <v>7715093.0099999998</v>
      </c>
      <c r="G79" s="484"/>
      <c r="H79" s="486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483"/>
      <c r="C80" s="488"/>
      <c r="D80" s="193">
        <v>45943</v>
      </c>
      <c r="E80" s="193" t="s">
        <v>117</v>
      </c>
      <c r="F80" s="379">
        <f t="shared" si="176"/>
        <v>7653574.3299999991</v>
      </c>
      <c r="G80" s="484"/>
      <c r="H80" s="486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482">
        <f t="shared" ref="B81" si="217">D89</f>
        <v>45952</v>
      </c>
      <c r="C81" s="488"/>
      <c r="D81" s="193">
        <v>45944</v>
      </c>
      <c r="E81" s="193" t="s">
        <v>118</v>
      </c>
      <c r="F81" s="379">
        <f t="shared" si="176"/>
        <v>8258005.9900000002</v>
      </c>
      <c r="G81" s="484">
        <f t="shared" ref="G81" si="218">SUM(F81:F87)</f>
        <v>52309638.460000001</v>
      </c>
      <c r="H81" s="486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483"/>
      <c r="C82" s="488"/>
      <c r="D82" s="193">
        <v>45945</v>
      </c>
      <c r="E82" s="193" t="s">
        <v>112</v>
      </c>
      <c r="F82" s="379">
        <f t="shared" si="176"/>
        <v>8118705.0999999996</v>
      </c>
      <c r="G82" s="484"/>
      <c r="H82" s="486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483"/>
      <c r="C83" s="488"/>
      <c r="D83" s="193">
        <v>45946</v>
      </c>
      <c r="E83" s="193" t="s">
        <v>113</v>
      </c>
      <c r="F83" s="379">
        <f t="shared" si="176"/>
        <v>7400190.3099999996</v>
      </c>
      <c r="G83" s="484"/>
      <c r="H83" s="486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483"/>
      <c r="C84" s="488"/>
      <c r="D84" s="193">
        <v>45947</v>
      </c>
      <c r="E84" s="193" t="s">
        <v>114</v>
      </c>
      <c r="F84" s="379">
        <f t="shared" si="176"/>
        <v>6008294.21</v>
      </c>
      <c r="G84" s="484"/>
      <c r="H84" s="486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483"/>
      <c r="C85" s="488"/>
      <c r="D85" s="193">
        <v>45948</v>
      </c>
      <c r="E85" s="193" t="s">
        <v>115</v>
      </c>
      <c r="F85" s="379">
        <f t="shared" si="176"/>
        <v>6172282.1100000003</v>
      </c>
      <c r="G85" s="484"/>
      <c r="H85" s="486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483"/>
      <c r="C86" s="488"/>
      <c r="D86" s="193">
        <v>45949</v>
      </c>
      <c r="E86" s="193" t="s">
        <v>116</v>
      </c>
      <c r="F86" s="379">
        <f t="shared" si="176"/>
        <v>8298386.9300000006</v>
      </c>
      <c r="G86" s="484"/>
      <c r="H86" s="486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483"/>
      <c r="C87" s="488"/>
      <c r="D87" s="193">
        <v>45950</v>
      </c>
      <c r="E87" s="193" t="s">
        <v>117</v>
      </c>
      <c r="F87" s="379">
        <f t="shared" si="176"/>
        <v>8053773.8100000015</v>
      </c>
      <c r="G87" s="484"/>
      <c r="H87" s="486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482">
        <f t="shared" ref="B88" si="237">D96</f>
        <v>45959</v>
      </c>
      <c r="C88" s="488"/>
      <c r="D88" s="193">
        <v>45951</v>
      </c>
      <c r="E88" s="193" t="s">
        <v>118</v>
      </c>
      <c r="F88" s="379">
        <f t="shared" si="176"/>
        <v>7924086.5899999989</v>
      </c>
      <c r="G88" s="484">
        <f t="shared" ref="G88" si="238">SUM(F88:F94)</f>
        <v>48473977.959999993</v>
      </c>
      <c r="H88" s="486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483"/>
      <c r="C89" s="488"/>
      <c r="D89" s="193">
        <v>45952</v>
      </c>
      <c r="E89" s="193" t="s">
        <v>112</v>
      </c>
      <c r="F89" s="379">
        <f t="shared" si="176"/>
        <v>7371808.3499999996</v>
      </c>
      <c r="G89" s="484"/>
      <c r="H89" s="486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483"/>
      <c r="C90" s="488"/>
      <c r="D90" s="193">
        <v>45953</v>
      </c>
      <c r="E90" s="193" t="s">
        <v>113</v>
      </c>
      <c r="F90" s="379">
        <f t="shared" si="176"/>
        <v>5768650.54</v>
      </c>
      <c r="G90" s="484"/>
      <c r="H90" s="486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483"/>
      <c r="C91" s="488"/>
      <c r="D91" s="193">
        <v>45954</v>
      </c>
      <c r="E91" s="193" t="s">
        <v>114</v>
      </c>
      <c r="F91" s="379">
        <f t="shared" si="176"/>
        <v>5491721.6600000001</v>
      </c>
      <c r="G91" s="484"/>
      <c r="H91" s="486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483"/>
      <c r="C92" s="488"/>
      <c r="D92" s="193">
        <v>45955</v>
      </c>
      <c r="E92" s="193" t="s">
        <v>115</v>
      </c>
      <c r="F92" s="379">
        <f t="shared" si="176"/>
        <v>5829561.6499999994</v>
      </c>
      <c r="G92" s="484"/>
      <c r="H92" s="486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483"/>
      <c r="C93" s="488"/>
      <c r="D93" s="193">
        <v>45956</v>
      </c>
      <c r="E93" s="193" t="s">
        <v>116</v>
      </c>
      <c r="F93" s="379">
        <f t="shared" si="176"/>
        <v>8112299.6200000001</v>
      </c>
      <c r="G93" s="484"/>
      <c r="H93" s="486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483"/>
      <c r="C94" s="488"/>
      <c r="D94" s="193">
        <v>45957</v>
      </c>
      <c r="E94" s="193" t="s">
        <v>117</v>
      </c>
      <c r="F94" s="379">
        <f t="shared" si="176"/>
        <v>7975849.5499999998</v>
      </c>
      <c r="G94" s="484"/>
      <c r="H94" s="486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482">
        <f>B88+7</f>
        <v>45966</v>
      </c>
      <c r="C95" s="488"/>
      <c r="D95" s="193">
        <v>45958</v>
      </c>
      <c r="E95" s="193" t="s">
        <v>118</v>
      </c>
      <c r="F95" s="379">
        <f t="shared" si="176"/>
        <v>8366217.1600000001</v>
      </c>
      <c r="G95" s="484">
        <f t="shared" ref="G95" si="257">SUM(F95:F101)</f>
        <v>50222624.539999999</v>
      </c>
      <c r="H95" s="486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483"/>
      <c r="C96" s="488"/>
      <c r="D96" s="193">
        <v>45959</v>
      </c>
      <c r="E96" s="193" t="s">
        <v>112</v>
      </c>
      <c r="F96" s="379">
        <f t="shared" si="176"/>
        <v>7818037.5599999996</v>
      </c>
      <c r="G96" s="484"/>
      <c r="H96" s="486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483"/>
      <c r="C97" s="488"/>
      <c r="D97" s="193">
        <v>45960</v>
      </c>
      <c r="E97" s="193" t="s">
        <v>113</v>
      </c>
      <c r="F97" s="379">
        <f t="shared" si="176"/>
        <v>6961611.0600000005</v>
      </c>
      <c r="G97" s="484"/>
      <c r="H97" s="486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483"/>
      <c r="C98" s="489"/>
      <c r="D98" s="193">
        <v>45961</v>
      </c>
      <c r="E98" s="193" t="s">
        <v>114</v>
      </c>
      <c r="F98" s="379">
        <f t="shared" si="176"/>
        <v>5667008.7699999996</v>
      </c>
      <c r="G98" s="484"/>
      <c r="H98" s="486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483"/>
      <c r="C99" s="485" t="s">
        <v>755</v>
      </c>
      <c r="D99" s="193">
        <v>45962</v>
      </c>
      <c r="E99" s="193" t="s">
        <v>115</v>
      </c>
      <c r="F99" s="379">
        <f t="shared" si="176"/>
        <v>5815672.830000001</v>
      </c>
      <c r="G99" s="484"/>
      <c r="H99" s="486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483"/>
      <c r="C100" s="485"/>
      <c r="D100" s="193">
        <v>45963</v>
      </c>
      <c r="E100" s="193" t="s">
        <v>116</v>
      </c>
      <c r="F100" s="379">
        <f t="shared" si="176"/>
        <v>7928547.3200000012</v>
      </c>
      <c r="G100" s="484"/>
      <c r="H100" s="479">
        <f>SUM(F99:F128)</f>
        <v>69217554.460000008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483"/>
      <c r="C101" s="485"/>
      <c r="D101" s="193">
        <v>45964</v>
      </c>
      <c r="E101" s="193" t="s">
        <v>117</v>
      </c>
      <c r="F101" s="379">
        <f t="shared" si="176"/>
        <v>7665529.8399999989</v>
      </c>
      <c r="G101" s="484"/>
      <c r="H101" s="480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customHeight="1" collapsed="1">
      <c r="B102" s="482">
        <f t="shared" ref="B102:B108" si="276">D110</f>
        <v>45973</v>
      </c>
      <c r="C102" s="485"/>
      <c r="D102" s="193">
        <v>45965</v>
      </c>
      <c r="E102" s="193" t="s">
        <v>118</v>
      </c>
      <c r="F102" s="379">
        <f t="shared" si="176"/>
        <v>7349223.8500000015</v>
      </c>
      <c r="G102" s="484">
        <f t="shared" ref="G102" si="277">SUM(F102:F108)</f>
        <v>47807804.470000006</v>
      </c>
      <c r="H102" s="480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customHeight="1">
      <c r="B103" s="483"/>
      <c r="C103" s="485"/>
      <c r="D103" s="193">
        <v>45966</v>
      </c>
      <c r="E103" s="193" t="s">
        <v>112</v>
      </c>
      <c r="F103" s="379">
        <f t="shared" si="176"/>
        <v>7127957.1099999994</v>
      </c>
      <c r="G103" s="484"/>
      <c r="H103" s="480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customHeight="1">
      <c r="B104" s="483"/>
      <c r="C104" s="485"/>
      <c r="D104" s="193">
        <v>45967</v>
      </c>
      <c r="E104" s="193" t="s">
        <v>113</v>
      </c>
      <c r="F104" s="379">
        <f t="shared" si="176"/>
        <v>6913191.3500000006</v>
      </c>
      <c r="G104" s="484"/>
      <c r="H104" s="480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customHeight="1">
      <c r="B105" s="483"/>
      <c r="C105" s="485"/>
      <c r="D105" s="193">
        <v>45968</v>
      </c>
      <c r="E105" s="193" t="s">
        <v>114</v>
      </c>
      <c r="F105" s="379">
        <f t="shared" si="176"/>
        <v>5603642.5599999996</v>
      </c>
      <c r="G105" s="484"/>
      <c r="H105" s="480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customHeight="1">
      <c r="B106" s="483"/>
      <c r="C106" s="485"/>
      <c r="D106" s="193">
        <v>45969</v>
      </c>
      <c r="E106" s="193" t="s">
        <v>115</v>
      </c>
      <c r="F106" s="379">
        <f t="shared" si="176"/>
        <v>5780178.1100000003</v>
      </c>
      <c r="G106" s="484"/>
      <c r="H106" s="480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customHeight="1">
      <c r="B107" s="483"/>
      <c r="C107" s="485"/>
      <c r="D107" s="193">
        <v>45970</v>
      </c>
      <c r="E107" s="193" t="s">
        <v>116</v>
      </c>
      <c r="F107" s="379">
        <f t="shared" si="176"/>
        <v>7525846.8600000003</v>
      </c>
      <c r="G107" s="484"/>
      <c r="H107" s="480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customHeight="1">
      <c r="B108" s="483"/>
      <c r="C108" s="485"/>
      <c r="D108" s="193">
        <v>45971</v>
      </c>
      <c r="E108" s="193" t="s">
        <v>117</v>
      </c>
      <c r="F108" s="379">
        <f t="shared" si="176"/>
        <v>7507764.6299999999</v>
      </c>
      <c r="G108" s="484"/>
      <c r="H108" s="480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" si="294">S108/$F108</f>
        <v>6.8242998448927145E-2</v>
      </c>
      <c r="U108" s="194">
        <v>674274.6</v>
      </c>
      <c r="V108" s="195">
        <f t="shared" ref="V108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customHeight="1" collapsed="1">
      <c r="B109" s="482">
        <f>B102+7</f>
        <v>45980</v>
      </c>
      <c r="C109" s="485"/>
      <c r="D109" s="193">
        <v>45972</v>
      </c>
      <c r="E109" s="193" t="s">
        <v>118</v>
      </c>
      <c r="F109" s="379">
        <f t="shared" ref="F109:F122" si="296">SUM(M109,S109,U109,W109,AC109,AE109,AG109,AI109,AK109)</f>
        <v>0</v>
      </c>
      <c r="G109" s="484">
        <f t="shared" ref="G109" si="297">SUM(F109:F115)</f>
        <v>0</v>
      </c>
      <c r="H109" s="480"/>
      <c r="I109" s="194"/>
      <c r="J109" s="195" t="e">
        <f t="shared" ref="J109:J122" si="298">I109/$F109</f>
        <v>#DIV/0!</v>
      </c>
      <c r="K109" s="194"/>
      <c r="L109" s="195" t="e">
        <f t="shared" ref="L109:L122" si="299">K109/$F109</f>
        <v>#DIV/0!</v>
      </c>
      <c r="M109" s="194">
        <f t="shared" ref="M109:M122" si="300">I109+K109</f>
        <v>0</v>
      </c>
      <c r="N109" s="195" t="e">
        <f t="shared" ref="N108:N109" si="301">M109/$F109</f>
        <v>#DIV/0!</v>
      </c>
      <c r="O109" s="194"/>
      <c r="P109" s="195" t="e">
        <f t="shared" ref="P109:P122" si="302">O109/$F109</f>
        <v>#DIV/0!</v>
      </c>
      <c r="Q109" s="194"/>
      <c r="R109" s="195" t="e">
        <f t="shared" ref="R109:R122" si="303">Q109/$F109</f>
        <v>#DIV/0!</v>
      </c>
      <c r="S109" s="194">
        <f t="shared" ref="S109:S122" si="304">O109+Q109</f>
        <v>0</v>
      </c>
      <c r="T109" s="195" t="e">
        <f t="shared" ref="T108:T109" si="305">S109/$F109</f>
        <v>#DIV/0!</v>
      </c>
      <c r="U109" s="194"/>
      <c r="V109" s="195" t="e">
        <f t="shared" ref="V108:V109" si="306">U109/$F109</f>
        <v>#DIV/0!</v>
      </c>
      <c r="W109" s="194">
        <v>0</v>
      </c>
      <c r="X109" s="195" t="e">
        <f t="shared" ref="X109:X122" si="307">W109/$F109</f>
        <v>#DIV/0!</v>
      </c>
      <c r="Y109" s="194"/>
      <c r="Z109" s="195" t="e">
        <f t="shared" ref="Z109:Z122" si="308">Y109/$F109</f>
        <v>#DIV/0!</v>
      </c>
      <c r="AA109" s="194"/>
      <c r="AB109" s="195" t="e">
        <f t="shared" ref="AB109:AB122" si="309">AA109/$F109</f>
        <v>#DIV/0!</v>
      </c>
      <c r="AC109" s="194">
        <f t="shared" ref="AC109:AC122" si="310">Y109+AA109</f>
        <v>0</v>
      </c>
      <c r="AD109" s="195" t="e">
        <f t="shared" ref="AD109:AD122" si="311">AC109/$F109</f>
        <v>#DIV/0!</v>
      </c>
      <c r="AE109" s="194"/>
      <c r="AF109" s="195" t="e">
        <f t="shared" ref="AF109:AF122" si="312">AE109/F109</f>
        <v>#DIV/0!</v>
      </c>
      <c r="AG109" s="194"/>
      <c r="AH109" s="195" t="e">
        <f t="shared" ref="AH109:AH122" si="313">AG109/$F109</f>
        <v>#DIV/0!</v>
      </c>
      <c r="AI109" s="194"/>
      <c r="AJ109" s="195" t="e">
        <f t="shared" ref="AJ109:AJ122" si="314">AI109/$F109</f>
        <v>#DIV/0!</v>
      </c>
      <c r="AK109" s="194"/>
      <c r="AL109" s="195" t="e">
        <f t="shared" ref="AL109:AL122" si="315">AK109/$F109</f>
        <v>#DIV/0!</v>
      </c>
      <c r="AN109" s="72"/>
    </row>
    <row r="110" spans="2:40" s="73" customFormat="1" ht="14.25" customHeight="1">
      <c r="B110" s="483"/>
      <c r="C110" s="485"/>
      <c r="D110" s="193">
        <v>45973</v>
      </c>
      <c r="E110" s="193" t="s">
        <v>112</v>
      </c>
      <c r="F110" s="379">
        <f t="shared" si="296"/>
        <v>0</v>
      </c>
      <c r="G110" s="484"/>
      <c r="H110" s="480"/>
      <c r="I110" s="194"/>
      <c r="J110" s="195" t="e">
        <f t="shared" si="298"/>
        <v>#DIV/0!</v>
      </c>
      <c r="K110" s="194"/>
      <c r="L110" s="195" t="e">
        <f t="shared" si="299"/>
        <v>#DIV/0!</v>
      </c>
      <c r="M110" s="194">
        <f t="shared" si="300"/>
        <v>0</v>
      </c>
      <c r="N110" s="195" t="e">
        <f t="shared" ref="N110" si="316">M110/F110</f>
        <v>#DIV/0!</v>
      </c>
      <c r="O110" s="194"/>
      <c r="P110" s="195" t="e">
        <f t="shared" si="302"/>
        <v>#DIV/0!</v>
      </c>
      <c r="Q110" s="194"/>
      <c r="R110" s="195" t="e">
        <f t="shared" si="303"/>
        <v>#DIV/0!</v>
      </c>
      <c r="S110" s="194">
        <f t="shared" si="304"/>
        <v>0</v>
      </c>
      <c r="T110" s="195" t="e">
        <f t="shared" ref="T110" si="317">S110/F110</f>
        <v>#DIV/0!</v>
      </c>
      <c r="U110" s="194"/>
      <c r="V110" s="195" t="e">
        <f t="shared" ref="V110" si="318">U110/F110</f>
        <v>#DIV/0!</v>
      </c>
      <c r="W110" s="194">
        <v>0</v>
      </c>
      <c r="X110" s="195" t="e">
        <f t="shared" si="307"/>
        <v>#DIV/0!</v>
      </c>
      <c r="Y110" s="194"/>
      <c r="Z110" s="195" t="e">
        <f t="shared" si="308"/>
        <v>#DIV/0!</v>
      </c>
      <c r="AA110" s="194"/>
      <c r="AB110" s="195" t="e">
        <f t="shared" si="309"/>
        <v>#DIV/0!</v>
      </c>
      <c r="AC110" s="194">
        <f t="shared" si="310"/>
        <v>0</v>
      </c>
      <c r="AD110" s="195" t="e">
        <f t="shared" si="311"/>
        <v>#DIV/0!</v>
      </c>
      <c r="AE110" s="194"/>
      <c r="AF110" s="195" t="e">
        <f t="shared" si="312"/>
        <v>#DIV/0!</v>
      </c>
      <c r="AG110" s="194"/>
      <c r="AH110" s="195" t="e">
        <f t="shared" si="313"/>
        <v>#DIV/0!</v>
      </c>
      <c r="AI110" s="194"/>
      <c r="AJ110" s="195" t="e">
        <f t="shared" si="314"/>
        <v>#DIV/0!</v>
      </c>
      <c r="AK110" s="194"/>
      <c r="AL110" s="195" t="e">
        <f t="shared" si="315"/>
        <v>#DIV/0!</v>
      </c>
      <c r="AN110" s="72"/>
    </row>
    <row r="111" spans="2:40" s="73" customFormat="1" ht="14.25" customHeight="1">
      <c r="B111" s="483"/>
      <c r="C111" s="485"/>
      <c r="D111" s="193">
        <v>45974</v>
      </c>
      <c r="E111" s="193" t="s">
        <v>113</v>
      </c>
      <c r="F111" s="379">
        <f t="shared" si="296"/>
        <v>0</v>
      </c>
      <c r="G111" s="484"/>
      <c r="H111" s="480"/>
      <c r="I111" s="194"/>
      <c r="J111" s="195" t="e">
        <f t="shared" si="298"/>
        <v>#DIV/0!</v>
      </c>
      <c r="K111" s="194"/>
      <c r="L111" s="195" t="e">
        <f t="shared" si="299"/>
        <v>#DIV/0!</v>
      </c>
      <c r="M111" s="194">
        <f t="shared" si="300"/>
        <v>0</v>
      </c>
      <c r="N111" s="195" t="e">
        <f t="shared" ref="N111" si="319">M111/$F111</f>
        <v>#DIV/0!</v>
      </c>
      <c r="O111" s="194"/>
      <c r="P111" s="195" t="e">
        <f t="shared" si="302"/>
        <v>#DIV/0!</v>
      </c>
      <c r="Q111" s="194"/>
      <c r="R111" s="195" t="e">
        <f t="shared" si="303"/>
        <v>#DIV/0!</v>
      </c>
      <c r="S111" s="194">
        <f t="shared" si="304"/>
        <v>0</v>
      </c>
      <c r="T111" s="195" t="e">
        <f t="shared" ref="T111" si="320">S111/$F111</f>
        <v>#DIV/0!</v>
      </c>
      <c r="U111" s="194"/>
      <c r="V111" s="195" t="e">
        <f t="shared" ref="V111" si="321">U111/$F111</f>
        <v>#DIV/0!</v>
      </c>
      <c r="W111" s="194">
        <v>0</v>
      </c>
      <c r="X111" s="195" t="e">
        <f t="shared" si="307"/>
        <v>#DIV/0!</v>
      </c>
      <c r="Y111" s="194"/>
      <c r="Z111" s="195" t="e">
        <f t="shared" si="308"/>
        <v>#DIV/0!</v>
      </c>
      <c r="AA111" s="194"/>
      <c r="AB111" s="195" t="e">
        <f t="shared" si="309"/>
        <v>#DIV/0!</v>
      </c>
      <c r="AC111" s="194">
        <f t="shared" si="310"/>
        <v>0</v>
      </c>
      <c r="AD111" s="195" t="e">
        <f t="shared" si="311"/>
        <v>#DIV/0!</v>
      </c>
      <c r="AE111" s="194"/>
      <c r="AF111" s="195" t="e">
        <f t="shared" si="312"/>
        <v>#DIV/0!</v>
      </c>
      <c r="AG111" s="194"/>
      <c r="AH111" s="195" t="e">
        <f t="shared" si="313"/>
        <v>#DIV/0!</v>
      </c>
      <c r="AI111" s="194"/>
      <c r="AJ111" s="195" t="e">
        <f t="shared" si="314"/>
        <v>#DIV/0!</v>
      </c>
      <c r="AK111" s="194"/>
      <c r="AL111" s="195" t="e">
        <f t="shared" si="315"/>
        <v>#DIV/0!</v>
      </c>
      <c r="AN111" s="72"/>
    </row>
    <row r="112" spans="2:40" s="73" customFormat="1" ht="14.25" customHeight="1">
      <c r="B112" s="483"/>
      <c r="C112" s="485"/>
      <c r="D112" s="193">
        <v>45975</v>
      </c>
      <c r="E112" s="193" t="s">
        <v>114</v>
      </c>
      <c r="F112" s="379">
        <f t="shared" si="296"/>
        <v>0</v>
      </c>
      <c r="G112" s="484"/>
      <c r="H112" s="480"/>
      <c r="I112" s="194"/>
      <c r="J112" s="195" t="e">
        <f t="shared" si="298"/>
        <v>#DIV/0!</v>
      </c>
      <c r="K112" s="194"/>
      <c r="L112" s="195" t="e">
        <f t="shared" si="299"/>
        <v>#DIV/0!</v>
      </c>
      <c r="M112" s="194">
        <f t="shared" si="300"/>
        <v>0</v>
      </c>
      <c r="N112" s="195" t="e">
        <f t="shared" ref="N112" si="322">M112/F112</f>
        <v>#DIV/0!</v>
      </c>
      <c r="O112" s="194"/>
      <c r="P112" s="195" t="e">
        <f t="shared" si="302"/>
        <v>#DIV/0!</v>
      </c>
      <c r="Q112" s="194"/>
      <c r="R112" s="195" t="e">
        <f t="shared" si="303"/>
        <v>#DIV/0!</v>
      </c>
      <c r="S112" s="194">
        <f t="shared" si="304"/>
        <v>0</v>
      </c>
      <c r="T112" s="195" t="e">
        <f t="shared" ref="T112" si="323">S112/F112</f>
        <v>#DIV/0!</v>
      </c>
      <c r="U112" s="194"/>
      <c r="V112" s="195" t="e">
        <f t="shared" ref="V112" si="324">U112/F112</f>
        <v>#DIV/0!</v>
      </c>
      <c r="W112" s="194">
        <v>0</v>
      </c>
      <c r="X112" s="195" t="e">
        <f t="shared" si="307"/>
        <v>#DIV/0!</v>
      </c>
      <c r="Y112" s="194"/>
      <c r="Z112" s="195" t="e">
        <f t="shared" si="308"/>
        <v>#DIV/0!</v>
      </c>
      <c r="AA112" s="194"/>
      <c r="AB112" s="195" t="e">
        <f t="shared" si="309"/>
        <v>#DIV/0!</v>
      </c>
      <c r="AC112" s="194">
        <f t="shared" si="310"/>
        <v>0</v>
      </c>
      <c r="AD112" s="195" t="e">
        <f t="shared" si="311"/>
        <v>#DIV/0!</v>
      </c>
      <c r="AE112" s="194"/>
      <c r="AF112" s="195" t="e">
        <f t="shared" si="312"/>
        <v>#DIV/0!</v>
      </c>
      <c r="AG112" s="194"/>
      <c r="AH112" s="195" t="e">
        <f t="shared" si="313"/>
        <v>#DIV/0!</v>
      </c>
      <c r="AI112" s="194"/>
      <c r="AJ112" s="195" t="e">
        <f t="shared" si="314"/>
        <v>#DIV/0!</v>
      </c>
      <c r="AK112" s="194"/>
      <c r="AL112" s="195" t="e">
        <f t="shared" si="315"/>
        <v>#DIV/0!</v>
      </c>
      <c r="AN112" s="72"/>
    </row>
    <row r="113" spans="2:40" s="73" customFormat="1" ht="14.25" customHeight="1">
      <c r="B113" s="483"/>
      <c r="C113" s="485"/>
      <c r="D113" s="193">
        <v>45976</v>
      </c>
      <c r="E113" s="193" t="s">
        <v>115</v>
      </c>
      <c r="F113" s="379">
        <f t="shared" si="296"/>
        <v>0</v>
      </c>
      <c r="G113" s="484"/>
      <c r="H113" s="480"/>
      <c r="I113" s="194"/>
      <c r="J113" s="195" t="e">
        <f t="shared" si="298"/>
        <v>#DIV/0!</v>
      </c>
      <c r="K113" s="194"/>
      <c r="L113" s="195" t="e">
        <f t="shared" si="299"/>
        <v>#DIV/0!</v>
      </c>
      <c r="M113" s="194">
        <f t="shared" si="300"/>
        <v>0</v>
      </c>
      <c r="N113" s="195" t="e">
        <f t="shared" ref="N113" si="325">M113/$F113</f>
        <v>#DIV/0!</v>
      </c>
      <c r="O113" s="194"/>
      <c r="P113" s="195" t="e">
        <f t="shared" si="302"/>
        <v>#DIV/0!</v>
      </c>
      <c r="Q113" s="194"/>
      <c r="R113" s="195" t="e">
        <f t="shared" si="303"/>
        <v>#DIV/0!</v>
      </c>
      <c r="S113" s="194">
        <f t="shared" si="304"/>
        <v>0</v>
      </c>
      <c r="T113" s="195" t="e">
        <f t="shared" ref="T113" si="326">S113/$F113</f>
        <v>#DIV/0!</v>
      </c>
      <c r="U113" s="194"/>
      <c r="V113" s="195" t="e">
        <f t="shared" ref="V113" si="327">U113/$F113</f>
        <v>#DIV/0!</v>
      </c>
      <c r="W113" s="194">
        <v>0</v>
      </c>
      <c r="X113" s="195" t="e">
        <f t="shared" si="307"/>
        <v>#DIV/0!</v>
      </c>
      <c r="Y113" s="194"/>
      <c r="Z113" s="195" t="e">
        <f t="shared" si="308"/>
        <v>#DIV/0!</v>
      </c>
      <c r="AA113" s="194"/>
      <c r="AB113" s="195" t="e">
        <f t="shared" si="309"/>
        <v>#DIV/0!</v>
      </c>
      <c r="AC113" s="194">
        <f t="shared" si="310"/>
        <v>0</v>
      </c>
      <c r="AD113" s="195" t="e">
        <f t="shared" si="311"/>
        <v>#DIV/0!</v>
      </c>
      <c r="AE113" s="194"/>
      <c r="AF113" s="195" t="e">
        <f t="shared" si="312"/>
        <v>#DIV/0!</v>
      </c>
      <c r="AG113" s="194"/>
      <c r="AH113" s="195" t="e">
        <f t="shared" si="313"/>
        <v>#DIV/0!</v>
      </c>
      <c r="AI113" s="194"/>
      <c r="AJ113" s="195" t="e">
        <f t="shared" si="314"/>
        <v>#DIV/0!</v>
      </c>
      <c r="AK113" s="194"/>
      <c r="AL113" s="195" t="e">
        <f t="shared" si="315"/>
        <v>#DIV/0!</v>
      </c>
      <c r="AN113" s="72"/>
    </row>
    <row r="114" spans="2:40" s="73" customFormat="1" ht="14.25" customHeight="1">
      <c r="B114" s="483"/>
      <c r="C114" s="485"/>
      <c r="D114" s="193">
        <v>45977</v>
      </c>
      <c r="E114" s="193" t="s">
        <v>116</v>
      </c>
      <c r="F114" s="379">
        <f t="shared" si="296"/>
        <v>0</v>
      </c>
      <c r="G114" s="484"/>
      <c r="H114" s="480"/>
      <c r="I114" s="194"/>
      <c r="J114" s="195" t="e">
        <f t="shared" si="298"/>
        <v>#DIV/0!</v>
      </c>
      <c r="K114" s="194"/>
      <c r="L114" s="195" t="e">
        <f t="shared" si="299"/>
        <v>#DIV/0!</v>
      </c>
      <c r="M114" s="194">
        <f t="shared" si="300"/>
        <v>0</v>
      </c>
      <c r="N114" s="195" t="e">
        <f t="shared" ref="N114" si="328">M114/F114</f>
        <v>#DIV/0!</v>
      </c>
      <c r="O114" s="194"/>
      <c r="P114" s="195" t="e">
        <f t="shared" si="302"/>
        <v>#DIV/0!</v>
      </c>
      <c r="Q114" s="194"/>
      <c r="R114" s="195" t="e">
        <f t="shared" si="303"/>
        <v>#DIV/0!</v>
      </c>
      <c r="S114" s="194">
        <f t="shared" si="304"/>
        <v>0</v>
      </c>
      <c r="T114" s="195" t="e">
        <f t="shared" ref="T114" si="329">S114/F114</f>
        <v>#DIV/0!</v>
      </c>
      <c r="U114" s="194"/>
      <c r="V114" s="195" t="e">
        <f t="shared" ref="V114" si="330">U114/F114</f>
        <v>#DIV/0!</v>
      </c>
      <c r="W114" s="194">
        <v>0</v>
      </c>
      <c r="X114" s="195" t="e">
        <f t="shared" si="307"/>
        <v>#DIV/0!</v>
      </c>
      <c r="Y114" s="194"/>
      <c r="Z114" s="195" t="e">
        <f t="shared" si="308"/>
        <v>#DIV/0!</v>
      </c>
      <c r="AA114" s="194"/>
      <c r="AB114" s="195" t="e">
        <f t="shared" si="309"/>
        <v>#DIV/0!</v>
      </c>
      <c r="AC114" s="194">
        <f t="shared" si="310"/>
        <v>0</v>
      </c>
      <c r="AD114" s="195" t="e">
        <f t="shared" si="311"/>
        <v>#DIV/0!</v>
      </c>
      <c r="AE114" s="194"/>
      <c r="AF114" s="195" t="e">
        <f t="shared" si="312"/>
        <v>#DIV/0!</v>
      </c>
      <c r="AG114" s="194"/>
      <c r="AH114" s="195" t="e">
        <f t="shared" si="313"/>
        <v>#DIV/0!</v>
      </c>
      <c r="AI114" s="194"/>
      <c r="AJ114" s="195" t="e">
        <f t="shared" si="314"/>
        <v>#DIV/0!</v>
      </c>
      <c r="AK114" s="194"/>
      <c r="AL114" s="195" t="e">
        <f t="shared" si="315"/>
        <v>#DIV/0!</v>
      </c>
      <c r="AN114" s="72"/>
    </row>
    <row r="115" spans="2:40" s="73" customFormat="1" ht="14.25" customHeight="1">
      <c r="B115" s="483"/>
      <c r="C115" s="485"/>
      <c r="D115" s="193">
        <v>45978</v>
      </c>
      <c r="E115" s="193" t="s">
        <v>117</v>
      </c>
      <c r="F115" s="379">
        <f t="shared" si="296"/>
        <v>0</v>
      </c>
      <c r="G115" s="484"/>
      <c r="H115" s="480"/>
      <c r="I115" s="194"/>
      <c r="J115" s="195" t="e">
        <f t="shared" si="298"/>
        <v>#DIV/0!</v>
      </c>
      <c r="K115" s="194"/>
      <c r="L115" s="195" t="e">
        <f t="shared" si="299"/>
        <v>#DIV/0!</v>
      </c>
      <c r="M115" s="194">
        <f t="shared" si="300"/>
        <v>0</v>
      </c>
      <c r="N115" s="195" t="e">
        <f t="shared" ref="N115:N116" si="331">M115/$F115</f>
        <v>#DIV/0!</v>
      </c>
      <c r="O115" s="194"/>
      <c r="P115" s="195" t="e">
        <f t="shared" si="302"/>
        <v>#DIV/0!</v>
      </c>
      <c r="Q115" s="194"/>
      <c r="R115" s="195" t="e">
        <f t="shared" si="303"/>
        <v>#DIV/0!</v>
      </c>
      <c r="S115" s="194">
        <f t="shared" si="304"/>
        <v>0</v>
      </c>
      <c r="T115" s="195" t="e">
        <f t="shared" ref="T115:T116" si="332">S115/$F115</f>
        <v>#DIV/0!</v>
      </c>
      <c r="U115" s="194"/>
      <c r="V115" s="195" t="e">
        <f t="shared" ref="V115:V116" si="333">U115/$F115</f>
        <v>#DIV/0!</v>
      </c>
      <c r="W115" s="194">
        <v>0</v>
      </c>
      <c r="X115" s="195" t="e">
        <f t="shared" si="307"/>
        <v>#DIV/0!</v>
      </c>
      <c r="Y115" s="194"/>
      <c r="Z115" s="195" t="e">
        <f t="shared" si="308"/>
        <v>#DIV/0!</v>
      </c>
      <c r="AA115" s="194"/>
      <c r="AB115" s="195" t="e">
        <f t="shared" si="309"/>
        <v>#DIV/0!</v>
      </c>
      <c r="AC115" s="194">
        <f t="shared" si="310"/>
        <v>0</v>
      </c>
      <c r="AD115" s="195" t="e">
        <f t="shared" si="311"/>
        <v>#DIV/0!</v>
      </c>
      <c r="AE115" s="194"/>
      <c r="AF115" s="195" t="e">
        <f t="shared" si="312"/>
        <v>#DIV/0!</v>
      </c>
      <c r="AG115" s="194"/>
      <c r="AH115" s="195" t="e">
        <f t="shared" si="313"/>
        <v>#DIV/0!</v>
      </c>
      <c r="AI115" s="194"/>
      <c r="AJ115" s="195" t="e">
        <f t="shared" si="314"/>
        <v>#DIV/0!</v>
      </c>
      <c r="AK115" s="194"/>
      <c r="AL115" s="195" t="e">
        <f t="shared" si="315"/>
        <v>#DIV/0!</v>
      </c>
      <c r="AN115" s="72"/>
    </row>
    <row r="116" spans="2:40" s="73" customFormat="1" ht="14.25" customHeight="1" collapsed="1">
      <c r="B116" s="482">
        <f>B109+7</f>
        <v>45987</v>
      </c>
      <c r="C116" s="485"/>
      <c r="D116" s="193">
        <v>45979</v>
      </c>
      <c r="E116" s="193" t="s">
        <v>118</v>
      </c>
      <c r="F116" s="379">
        <f t="shared" si="296"/>
        <v>0</v>
      </c>
      <c r="G116" s="484">
        <f t="shared" ref="G116" si="334">SUM(F116:F122)</f>
        <v>0</v>
      </c>
      <c r="H116" s="480"/>
      <c r="I116" s="194"/>
      <c r="J116" s="195" t="e">
        <f t="shared" si="298"/>
        <v>#DIV/0!</v>
      </c>
      <c r="K116" s="194"/>
      <c r="L116" s="195" t="e">
        <f t="shared" si="299"/>
        <v>#DIV/0!</v>
      </c>
      <c r="M116" s="194">
        <f t="shared" si="300"/>
        <v>0</v>
      </c>
      <c r="N116" s="195" t="e">
        <f t="shared" si="331"/>
        <v>#DIV/0!</v>
      </c>
      <c r="O116" s="194"/>
      <c r="P116" s="195" t="e">
        <f t="shared" si="302"/>
        <v>#DIV/0!</v>
      </c>
      <c r="Q116" s="194"/>
      <c r="R116" s="195" t="e">
        <f t="shared" si="303"/>
        <v>#DIV/0!</v>
      </c>
      <c r="S116" s="194">
        <f t="shared" si="304"/>
        <v>0</v>
      </c>
      <c r="T116" s="195" t="e">
        <f t="shared" si="332"/>
        <v>#DIV/0!</v>
      </c>
      <c r="U116" s="194"/>
      <c r="V116" s="195" t="e">
        <f t="shared" si="333"/>
        <v>#DIV/0!</v>
      </c>
      <c r="W116" s="194">
        <v>0</v>
      </c>
      <c r="X116" s="195" t="e">
        <f t="shared" si="307"/>
        <v>#DIV/0!</v>
      </c>
      <c r="Y116" s="194"/>
      <c r="Z116" s="195" t="e">
        <f t="shared" si="308"/>
        <v>#DIV/0!</v>
      </c>
      <c r="AA116" s="194"/>
      <c r="AB116" s="195" t="e">
        <f t="shared" si="309"/>
        <v>#DIV/0!</v>
      </c>
      <c r="AC116" s="194">
        <f t="shared" si="310"/>
        <v>0</v>
      </c>
      <c r="AD116" s="195" t="e">
        <f t="shared" si="311"/>
        <v>#DIV/0!</v>
      </c>
      <c r="AE116" s="194"/>
      <c r="AF116" s="195" t="e">
        <f t="shared" si="312"/>
        <v>#DIV/0!</v>
      </c>
      <c r="AG116" s="194"/>
      <c r="AH116" s="195" t="e">
        <f t="shared" si="313"/>
        <v>#DIV/0!</v>
      </c>
      <c r="AI116" s="194"/>
      <c r="AJ116" s="195" t="e">
        <f t="shared" si="314"/>
        <v>#DIV/0!</v>
      </c>
      <c r="AK116" s="194"/>
      <c r="AL116" s="195" t="e">
        <f t="shared" si="315"/>
        <v>#DIV/0!</v>
      </c>
      <c r="AN116" s="72"/>
    </row>
    <row r="117" spans="2:40" s="73" customFormat="1" ht="14.25" customHeight="1">
      <c r="B117" s="483"/>
      <c r="C117" s="485"/>
      <c r="D117" s="193">
        <v>45980</v>
      </c>
      <c r="E117" s="193" t="s">
        <v>112</v>
      </c>
      <c r="F117" s="379">
        <f t="shared" si="296"/>
        <v>0</v>
      </c>
      <c r="G117" s="484"/>
      <c r="H117" s="480"/>
      <c r="I117" s="194"/>
      <c r="J117" s="195" t="e">
        <f t="shared" si="298"/>
        <v>#DIV/0!</v>
      </c>
      <c r="K117" s="194"/>
      <c r="L117" s="195" t="e">
        <f t="shared" si="299"/>
        <v>#DIV/0!</v>
      </c>
      <c r="M117" s="194">
        <f t="shared" si="300"/>
        <v>0</v>
      </c>
      <c r="N117" s="195" t="e">
        <f t="shared" ref="N117" si="335">M117/F117</f>
        <v>#DIV/0!</v>
      </c>
      <c r="O117" s="194"/>
      <c r="P117" s="195" t="e">
        <f t="shared" si="302"/>
        <v>#DIV/0!</v>
      </c>
      <c r="Q117" s="194"/>
      <c r="R117" s="195" t="e">
        <f t="shared" si="303"/>
        <v>#DIV/0!</v>
      </c>
      <c r="S117" s="194">
        <f t="shared" si="304"/>
        <v>0</v>
      </c>
      <c r="T117" s="195" t="e">
        <f t="shared" ref="T117" si="336">S117/F117</f>
        <v>#DIV/0!</v>
      </c>
      <c r="U117" s="194"/>
      <c r="V117" s="195" t="e">
        <f t="shared" ref="V117" si="337">U117/F117</f>
        <v>#DIV/0!</v>
      </c>
      <c r="W117" s="194">
        <v>0</v>
      </c>
      <c r="X117" s="195" t="e">
        <f t="shared" si="307"/>
        <v>#DIV/0!</v>
      </c>
      <c r="Y117" s="194"/>
      <c r="Z117" s="195" t="e">
        <f t="shared" si="308"/>
        <v>#DIV/0!</v>
      </c>
      <c r="AA117" s="194"/>
      <c r="AB117" s="195" t="e">
        <f t="shared" si="309"/>
        <v>#DIV/0!</v>
      </c>
      <c r="AC117" s="194">
        <f t="shared" si="310"/>
        <v>0</v>
      </c>
      <c r="AD117" s="195" t="e">
        <f t="shared" si="311"/>
        <v>#DIV/0!</v>
      </c>
      <c r="AE117" s="194"/>
      <c r="AF117" s="195" t="e">
        <f t="shared" si="312"/>
        <v>#DIV/0!</v>
      </c>
      <c r="AG117" s="194"/>
      <c r="AH117" s="195" t="e">
        <f t="shared" si="313"/>
        <v>#DIV/0!</v>
      </c>
      <c r="AI117" s="194"/>
      <c r="AJ117" s="195" t="e">
        <f t="shared" si="314"/>
        <v>#DIV/0!</v>
      </c>
      <c r="AK117" s="194"/>
      <c r="AL117" s="195" t="e">
        <f t="shared" si="315"/>
        <v>#DIV/0!</v>
      </c>
      <c r="AN117" s="72"/>
    </row>
    <row r="118" spans="2:40" s="73" customFormat="1" ht="14.25" customHeight="1">
      <c r="B118" s="483"/>
      <c r="C118" s="485"/>
      <c r="D118" s="193">
        <v>45981</v>
      </c>
      <c r="E118" s="193" t="s">
        <v>113</v>
      </c>
      <c r="F118" s="379">
        <f t="shared" si="296"/>
        <v>0</v>
      </c>
      <c r="G118" s="484"/>
      <c r="H118" s="480"/>
      <c r="I118" s="194"/>
      <c r="J118" s="195" t="e">
        <f t="shared" si="298"/>
        <v>#DIV/0!</v>
      </c>
      <c r="K118" s="194"/>
      <c r="L118" s="195" t="e">
        <f t="shared" si="299"/>
        <v>#DIV/0!</v>
      </c>
      <c r="M118" s="194">
        <f t="shared" si="300"/>
        <v>0</v>
      </c>
      <c r="N118" s="195" t="e">
        <f t="shared" ref="N118" si="338">M118/$F118</f>
        <v>#DIV/0!</v>
      </c>
      <c r="O118" s="194"/>
      <c r="P118" s="195" t="e">
        <f t="shared" si="302"/>
        <v>#DIV/0!</v>
      </c>
      <c r="Q118" s="194"/>
      <c r="R118" s="195" t="e">
        <f t="shared" si="303"/>
        <v>#DIV/0!</v>
      </c>
      <c r="S118" s="194">
        <f t="shared" si="304"/>
        <v>0</v>
      </c>
      <c r="T118" s="195" t="e">
        <f t="shared" ref="T118" si="339">S118/$F118</f>
        <v>#DIV/0!</v>
      </c>
      <c r="U118" s="194"/>
      <c r="V118" s="195" t="e">
        <f t="shared" ref="V118" si="340">U118/$F118</f>
        <v>#DIV/0!</v>
      </c>
      <c r="W118" s="194">
        <v>0</v>
      </c>
      <c r="X118" s="195" t="e">
        <f t="shared" si="307"/>
        <v>#DIV/0!</v>
      </c>
      <c r="Y118" s="194"/>
      <c r="Z118" s="195" t="e">
        <f t="shared" si="308"/>
        <v>#DIV/0!</v>
      </c>
      <c r="AA118" s="194"/>
      <c r="AB118" s="195" t="e">
        <f t="shared" si="309"/>
        <v>#DIV/0!</v>
      </c>
      <c r="AC118" s="194">
        <f t="shared" si="310"/>
        <v>0</v>
      </c>
      <c r="AD118" s="195" t="e">
        <f t="shared" si="311"/>
        <v>#DIV/0!</v>
      </c>
      <c r="AE118" s="194"/>
      <c r="AF118" s="195" t="e">
        <f t="shared" si="312"/>
        <v>#DIV/0!</v>
      </c>
      <c r="AG118" s="194"/>
      <c r="AH118" s="195" t="e">
        <f t="shared" si="313"/>
        <v>#DIV/0!</v>
      </c>
      <c r="AI118" s="194"/>
      <c r="AJ118" s="195" t="e">
        <f t="shared" si="314"/>
        <v>#DIV/0!</v>
      </c>
      <c r="AK118" s="194"/>
      <c r="AL118" s="195" t="e">
        <f t="shared" si="315"/>
        <v>#DIV/0!</v>
      </c>
      <c r="AN118" s="72"/>
    </row>
    <row r="119" spans="2:40" s="73" customFormat="1" ht="14.25" customHeight="1">
      <c r="B119" s="483"/>
      <c r="C119" s="485"/>
      <c r="D119" s="193">
        <v>45982</v>
      </c>
      <c r="E119" s="193" t="s">
        <v>114</v>
      </c>
      <c r="F119" s="379">
        <f t="shared" si="296"/>
        <v>0</v>
      </c>
      <c r="G119" s="484"/>
      <c r="H119" s="480"/>
      <c r="I119" s="194"/>
      <c r="J119" s="195" t="e">
        <f t="shared" si="298"/>
        <v>#DIV/0!</v>
      </c>
      <c r="K119" s="194"/>
      <c r="L119" s="195" t="e">
        <f t="shared" si="299"/>
        <v>#DIV/0!</v>
      </c>
      <c r="M119" s="194">
        <f t="shared" si="300"/>
        <v>0</v>
      </c>
      <c r="N119" s="195" t="e">
        <f t="shared" ref="N119" si="341">M119/F119</f>
        <v>#DIV/0!</v>
      </c>
      <c r="O119" s="194"/>
      <c r="P119" s="195" t="e">
        <f t="shared" si="302"/>
        <v>#DIV/0!</v>
      </c>
      <c r="Q119" s="194"/>
      <c r="R119" s="195" t="e">
        <f t="shared" si="303"/>
        <v>#DIV/0!</v>
      </c>
      <c r="S119" s="194">
        <f t="shared" si="304"/>
        <v>0</v>
      </c>
      <c r="T119" s="195" t="e">
        <f t="shared" ref="T119" si="342">S119/F119</f>
        <v>#DIV/0!</v>
      </c>
      <c r="U119" s="194"/>
      <c r="V119" s="195" t="e">
        <f t="shared" ref="V119" si="343">U119/F119</f>
        <v>#DIV/0!</v>
      </c>
      <c r="W119" s="194">
        <v>0</v>
      </c>
      <c r="X119" s="195" t="e">
        <f t="shared" si="307"/>
        <v>#DIV/0!</v>
      </c>
      <c r="Y119" s="194"/>
      <c r="Z119" s="195" t="e">
        <f t="shared" si="308"/>
        <v>#DIV/0!</v>
      </c>
      <c r="AA119" s="194"/>
      <c r="AB119" s="195" t="e">
        <f t="shared" si="309"/>
        <v>#DIV/0!</v>
      </c>
      <c r="AC119" s="194">
        <f t="shared" si="310"/>
        <v>0</v>
      </c>
      <c r="AD119" s="195" t="e">
        <f t="shared" si="311"/>
        <v>#DIV/0!</v>
      </c>
      <c r="AE119" s="194"/>
      <c r="AF119" s="195" t="e">
        <f t="shared" si="312"/>
        <v>#DIV/0!</v>
      </c>
      <c r="AG119" s="194"/>
      <c r="AH119" s="195" t="e">
        <f t="shared" si="313"/>
        <v>#DIV/0!</v>
      </c>
      <c r="AI119" s="194"/>
      <c r="AJ119" s="195" t="e">
        <f t="shared" si="314"/>
        <v>#DIV/0!</v>
      </c>
      <c r="AK119" s="194"/>
      <c r="AL119" s="195" t="e">
        <f t="shared" si="315"/>
        <v>#DIV/0!</v>
      </c>
      <c r="AN119" s="72"/>
    </row>
    <row r="120" spans="2:40" s="73" customFormat="1" ht="14.25" customHeight="1">
      <c r="B120" s="483"/>
      <c r="C120" s="485"/>
      <c r="D120" s="193">
        <v>45983</v>
      </c>
      <c r="E120" s="193" t="s">
        <v>115</v>
      </c>
      <c r="F120" s="379">
        <f t="shared" si="296"/>
        <v>0</v>
      </c>
      <c r="G120" s="484"/>
      <c r="H120" s="480"/>
      <c r="I120" s="194"/>
      <c r="J120" s="195" t="e">
        <f t="shared" si="298"/>
        <v>#DIV/0!</v>
      </c>
      <c r="K120" s="194"/>
      <c r="L120" s="195" t="e">
        <f t="shared" si="299"/>
        <v>#DIV/0!</v>
      </c>
      <c r="M120" s="194">
        <f t="shared" si="300"/>
        <v>0</v>
      </c>
      <c r="N120" s="195" t="e">
        <f t="shared" ref="N120" si="344">M120/$F120</f>
        <v>#DIV/0!</v>
      </c>
      <c r="O120" s="194"/>
      <c r="P120" s="195" t="e">
        <f t="shared" si="302"/>
        <v>#DIV/0!</v>
      </c>
      <c r="Q120" s="194"/>
      <c r="R120" s="195" t="e">
        <f t="shared" si="303"/>
        <v>#DIV/0!</v>
      </c>
      <c r="S120" s="194">
        <f t="shared" si="304"/>
        <v>0</v>
      </c>
      <c r="T120" s="195" t="e">
        <f t="shared" ref="T120" si="345">S120/$F120</f>
        <v>#DIV/0!</v>
      </c>
      <c r="U120" s="194"/>
      <c r="V120" s="195" t="e">
        <f t="shared" ref="V120" si="346">U120/$F120</f>
        <v>#DIV/0!</v>
      </c>
      <c r="W120" s="194">
        <v>0</v>
      </c>
      <c r="X120" s="195" t="e">
        <f t="shared" si="307"/>
        <v>#DIV/0!</v>
      </c>
      <c r="Y120" s="194"/>
      <c r="Z120" s="195" t="e">
        <f t="shared" si="308"/>
        <v>#DIV/0!</v>
      </c>
      <c r="AA120" s="194"/>
      <c r="AB120" s="195" t="e">
        <f t="shared" si="309"/>
        <v>#DIV/0!</v>
      </c>
      <c r="AC120" s="194">
        <f t="shared" si="310"/>
        <v>0</v>
      </c>
      <c r="AD120" s="195" t="e">
        <f t="shared" si="311"/>
        <v>#DIV/0!</v>
      </c>
      <c r="AE120" s="194"/>
      <c r="AF120" s="195" t="e">
        <f t="shared" si="312"/>
        <v>#DIV/0!</v>
      </c>
      <c r="AG120" s="194"/>
      <c r="AH120" s="195" t="e">
        <f t="shared" si="313"/>
        <v>#DIV/0!</v>
      </c>
      <c r="AI120" s="194"/>
      <c r="AJ120" s="195" t="e">
        <f t="shared" si="314"/>
        <v>#DIV/0!</v>
      </c>
      <c r="AK120" s="194"/>
      <c r="AL120" s="195" t="e">
        <f t="shared" si="315"/>
        <v>#DIV/0!</v>
      </c>
      <c r="AN120" s="72"/>
    </row>
    <row r="121" spans="2:40" s="73" customFormat="1" ht="14.25" customHeight="1">
      <c r="B121" s="483"/>
      <c r="C121" s="485"/>
      <c r="D121" s="193">
        <v>45984</v>
      </c>
      <c r="E121" s="193" t="s">
        <v>116</v>
      </c>
      <c r="F121" s="379">
        <f t="shared" si="296"/>
        <v>0</v>
      </c>
      <c r="G121" s="484"/>
      <c r="H121" s="480"/>
      <c r="I121" s="194"/>
      <c r="J121" s="195" t="e">
        <f t="shared" si="298"/>
        <v>#DIV/0!</v>
      </c>
      <c r="K121" s="194"/>
      <c r="L121" s="195" t="e">
        <f t="shared" si="299"/>
        <v>#DIV/0!</v>
      </c>
      <c r="M121" s="194">
        <f t="shared" si="300"/>
        <v>0</v>
      </c>
      <c r="N121" s="195" t="e">
        <f t="shared" ref="N121" si="347">M121/F121</f>
        <v>#DIV/0!</v>
      </c>
      <c r="O121" s="194"/>
      <c r="P121" s="195" t="e">
        <f t="shared" si="302"/>
        <v>#DIV/0!</v>
      </c>
      <c r="Q121" s="194"/>
      <c r="R121" s="195" t="e">
        <f t="shared" si="303"/>
        <v>#DIV/0!</v>
      </c>
      <c r="S121" s="194">
        <f t="shared" si="304"/>
        <v>0</v>
      </c>
      <c r="T121" s="195" t="e">
        <f t="shared" ref="T121" si="348">S121/F121</f>
        <v>#DIV/0!</v>
      </c>
      <c r="U121" s="194"/>
      <c r="V121" s="195" t="e">
        <f t="shared" ref="V121" si="349">U121/F121</f>
        <v>#DIV/0!</v>
      </c>
      <c r="W121" s="194">
        <v>0</v>
      </c>
      <c r="X121" s="195" t="e">
        <f t="shared" si="307"/>
        <v>#DIV/0!</v>
      </c>
      <c r="Y121" s="194"/>
      <c r="Z121" s="195" t="e">
        <f t="shared" si="308"/>
        <v>#DIV/0!</v>
      </c>
      <c r="AA121" s="194"/>
      <c r="AB121" s="195" t="e">
        <f t="shared" si="309"/>
        <v>#DIV/0!</v>
      </c>
      <c r="AC121" s="194">
        <f t="shared" si="310"/>
        <v>0</v>
      </c>
      <c r="AD121" s="195" t="e">
        <f t="shared" si="311"/>
        <v>#DIV/0!</v>
      </c>
      <c r="AE121" s="194"/>
      <c r="AF121" s="195" t="e">
        <f t="shared" si="312"/>
        <v>#DIV/0!</v>
      </c>
      <c r="AG121" s="194"/>
      <c r="AH121" s="195" t="e">
        <f t="shared" si="313"/>
        <v>#DIV/0!</v>
      </c>
      <c r="AI121" s="194"/>
      <c r="AJ121" s="195" t="e">
        <f t="shared" si="314"/>
        <v>#DIV/0!</v>
      </c>
      <c r="AK121" s="194"/>
      <c r="AL121" s="195" t="e">
        <f t="shared" si="315"/>
        <v>#DIV/0!</v>
      </c>
      <c r="AN121" s="72"/>
    </row>
    <row r="122" spans="2:40" s="73" customFormat="1" ht="14.25" customHeight="1">
      <c r="B122" s="483"/>
      <c r="C122" s="485"/>
      <c r="D122" s="193">
        <v>45985</v>
      </c>
      <c r="E122" s="193" t="s">
        <v>117</v>
      </c>
      <c r="F122" s="379">
        <f t="shared" si="296"/>
        <v>0</v>
      </c>
      <c r="G122" s="484"/>
      <c r="H122" s="480"/>
      <c r="I122" s="194"/>
      <c r="J122" s="195" t="e">
        <f t="shared" si="298"/>
        <v>#DIV/0!</v>
      </c>
      <c r="K122" s="194"/>
      <c r="L122" s="195" t="e">
        <f t="shared" si="299"/>
        <v>#DIV/0!</v>
      </c>
      <c r="M122" s="194">
        <f t="shared" si="300"/>
        <v>0</v>
      </c>
      <c r="N122" s="195" t="e">
        <f t="shared" ref="N122:N123" si="350">M122/$F122</f>
        <v>#DIV/0!</v>
      </c>
      <c r="O122" s="194"/>
      <c r="P122" s="195" t="e">
        <f t="shared" si="302"/>
        <v>#DIV/0!</v>
      </c>
      <c r="Q122" s="194"/>
      <c r="R122" s="195" t="e">
        <f t="shared" si="303"/>
        <v>#DIV/0!</v>
      </c>
      <c r="S122" s="194">
        <f t="shared" si="304"/>
        <v>0</v>
      </c>
      <c r="T122" s="195" t="e">
        <f t="shared" ref="T122:T123" si="351">S122/$F122</f>
        <v>#DIV/0!</v>
      </c>
      <c r="U122" s="194"/>
      <c r="V122" s="195" t="e">
        <f t="shared" ref="V122:V123" si="352">U122/$F122</f>
        <v>#DIV/0!</v>
      </c>
      <c r="W122" s="194">
        <v>0</v>
      </c>
      <c r="X122" s="195" t="e">
        <f t="shared" si="307"/>
        <v>#DIV/0!</v>
      </c>
      <c r="Y122" s="194"/>
      <c r="Z122" s="195" t="e">
        <f t="shared" si="308"/>
        <v>#DIV/0!</v>
      </c>
      <c r="AA122" s="194"/>
      <c r="AB122" s="195" t="e">
        <f t="shared" si="309"/>
        <v>#DIV/0!</v>
      </c>
      <c r="AC122" s="194">
        <f t="shared" si="310"/>
        <v>0</v>
      </c>
      <c r="AD122" s="195" t="e">
        <f t="shared" si="311"/>
        <v>#DIV/0!</v>
      </c>
      <c r="AE122" s="194"/>
      <c r="AF122" s="195" t="e">
        <f t="shared" si="312"/>
        <v>#DIV/0!</v>
      </c>
      <c r="AG122" s="194"/>
      <c r="AH122" s="195" t="e">
        <f t="shared" si="313"/>
        <v>#DIV/0!</v>
      </c>
      <c r="AI122" s="194"/>
      <c r="AJ122" s="195" t="e">
        <f t="shared" si="314"/>
        <v>#DIV/0!</v>
      </c>
      <c r="AK122" s="194"/>
      <c r="AL122" s="195" t="e">
        <f t="shared" si="315"/>
        <v>#DIV/0!</v>
      </c>
      <c r="AN122" s="72"/>
    </row>
    <row r="123" spans="2:40" s="73" customFormat="1" ht="14.25" customHeight="1" collapsed="1">
      <c r="B123" s="482">
        <f>B116+7</f>
        <v>45994</v>
      </c>
      <c r="C123" s="485"/>
      <c r="D123" s="193">
        <v>45986</v>
      </c>
      <c r="E123" s="193" t="s">
        <v>118</v>
      </c>
      <c r="F123" s="379">
        <f t="shared" ref="F123:F129" si="353">SUM(M123,S123,U123,W123,AC123,AE123,AG123,AI123,AK123)</f>
        <v>0</v>
      </c>
      <c r="G123" s="484">
        <f t="shared" ref="G123" si="354">SUM(F123:F129)</f>
        <v>0</v>
      </c>
      <c r="H123" s="480"/>
      <c r="I123" s="194"/>
      <c r="J123" s="195" t="e">
        <f t="shared" ref="J123:J129" si="355">I123/$F123</f>
        <v>#DIV/0!</v>
      </c>
      <c r="K123" s="194"/>
      <c r="L123" s="195" t="e">
        <f t="shared" ref="L123:L129" si="356">K123/$F123</f>
        <v>#DIV/0!</v>
      </c>
      <c r="M123" s="194">
        <f t="shared" ref="M123:M129" si="357">I123+K123</f>
        <v>0</v>
      </c>
      <c r="N123" s="195" t="e">
        <f t="shared" si="350"/>
        <v>#DIV/0!</v>
      </c>
      <c r="O123" s="194"/>
      <c r="P123" s="195" t="e">
        <f t="shared" ref="P123:P129" si="358">O123/$F123</f>
        <v>#DIV/0!</v>
      </c>
      <c r="Q123" s="194"/>
      <c r="R123" s="195" t="e">
        <f t="shared" ref="R123:R129" si="359">Q123/$F123</f>
        <v>#DIV/0!</v>
      </c>
      <c r="S123" s="194">
        <f t="shared" ref="S123:S129" si="360">O123+Q123</f>
        <v>0</v>
      </c>
      <c r="T123" s="195" t="e">
        <f t="shared" si="351"/>
        <v>#DIV/0!</v>
      </c>
      <c r="U123" s="194"/>
      <c r="V123" s="195" t="e">
        <f t="shared" si="352"/>
        <v>#DIV/0!</v>
      </c>
      <c r="W123" s="194">
        <v>0</v>
      </c>
      <c r="X123" s="195" t="e">
        <f t="shared" ref="X123:X129" si="361">W123/$F123</f>
        <v>#DIV/0!</v>
      </c>
      <c r="Y123" s="194"/>
      <c r="Z123" s="195" t="e">
        <f t="shared" ref="Z123:Z129" si="362">Y123/$F123</f>
        <v>#DIV/0!</v>
      </c>
      <c r="AA123" s="194"/>
      <c r="AB123" s="195" t="e">
        <f t="shared" ref="AB123:AB129" si="363">AA123/$F123</f>
        <v>#DIV/0!</v>
      </c>
      <c r="AC123" s="194">
        <f t="shared" ref="AC123:AC129" si="364">Y123+AA123</f>
        <v>0</v>
      </c>
      <c r="AD123" s="195" t="e">
        <f t="shared" ref="AD123:AD129" si="365">AC123/$F123</f>
        <v>#DIV/0!</v>
      </c>
      <c r="AE123" s="194"/>
      <c r="AF123" s="195" t="e">
        <f t="shared" ref="AF123:AF129" si="366">AE123/F123</f>
        <v>#DIV/0!</v>
      </c>
      <c r="AG123" s="194"/>
      <c r="AH123" s="195" t="e">
        <f t="shared" ref="AH123:AH129" si="367">AG123/$F123</f>
        <v>#DIV/0!</v>
      </c>
      <c r="AI123" s="194"/>
      <c r="AJ123" s="195" t="e">
        <f t="shared" ref="AJ123:AJ129" si="368">AI123/$F123</f>
        <v>#DIV/0!</v>
      </c>
      <c r="AK123" s="194"/>
      <c r="AL123" s="195" t="e">
        <f t="shared" ref="AL123:AL129" si="369">AK123/$F123</f>
        <v>#DIV/0!</v>
      </c>
      <c r="AN123" s="72"/>
    </row>
    <row r="124" spans="2:40" s="73" customFormat="1" ht="14.25" customHeight="1">
      <c r="B124" s="483"/>
      <c r="C124" s="485"/>
      <c r="D124" s="193">
        <v>45987</v>
      </c>
      <c r="E124" s="193" t="s">
        <v>112</v>
      </c>
      <c r="F124" s="379">
        <f t="shared" si="353"/>
        <v>0</v>
      </c>
      <c r="G124" s="484"/>
      <c r="H124" s="480"/>
      <c r="I124" s="194"/>
      <c r="J124" s="195" t="e">
        <f t="shared" si="355"/>
        <v>#DIV/0!</v>
      </c>
      <c r="K124" s="194"/>
      <c r="L124" s="195" t="e">
        <f t="shared" si="356"/>
        <v>#DIV/0!</v>
      </c>
      <c r="M124" s="194">
        <f t="shared" si="357"/>
        <v>0</v>
      </c>
      <c r="N124" s="195" t="e">
        <f t="shared" ref="N124" si="370">M124/F124</f>
        <v>#DIV/0!</v>
      </c>
      <c r="O124" s="194"/>
      <c r="P124" s="195" t="e">
        <f t="shared" si="358"/>
        <v>#DIV/0!</v>
      </c>
      <c r="Q124" s="194"/>
      <c r="R124" s="195" t="e">
        <f t="shared" si="359"/>
        <v>#DIV/0!</v>
      </c>
      <c r="S124" s="194">
        <f t="shared" si="360"/>
        <v>0</v>
      </c>
      <c r="T124" s="195" t="e">
        <f t="shared" ref="T124" si="371">S124/F124</f>
        <v>#DIV/0!</v>
      </c>
      <c r="U124" s="194"/>
      <c r="V124" s="195" t="e">
        <f t="shared" ref="V124" si="372">U124/F124</f>
        <v>#DIV/0!</v>
      </c>
      <c r="W124" s="194">
        <v>0</v>
      </c>
      <c r="X124" s="195" t="e">
        <f t="shared" si="361"/>
        <v>#DIV/0!</v>
      </c>
      <c r="Y124" s="194"/>
      <c r="Z124" s="195" t="e">
        <f t="shared" si="362"/>
        <v>#DIV/0!</v>
      </c>
      <c r="AA124" s="194"/>
      <c r="AB124" s="195" t="e">
        <f t="shared" si="363"/>
        <v>#DIV/0!</v>
      </c>
      <c r="AC124" s="194">
        <f t="shared" si="364"/>
        <v>0</v>
      </c>
      <c r="AD124" s="195" t="e">
        <f t="shared" si="365"/>
        <v>#DIV/0!</v>
      </c>
      <c r="AE124" s="194"/>
      <c r="AF124" s="195" t="e">
        <f t="shared" si="366"/>
        <v>#DIV/0!</v>
      </c>
      <c r="AG124" s="194"/>
      <c r="AH124" s="195" t="e">
        <f t="shared" si="367"/>
        <v>#DIV/0!</v>
      </c>
      <c r="AI124" s="194"/>
      <c r="AJ124" s="195" t="e">
        <f t="shared" si="368"/>
        <v>#DIV/0!</v>
      </c>
      <c r="AK124" s="194"/>
      <c r="AL124" s="195" t="e">
        <f t="shared" si="369"/>
        <v>#DIV/0!</v>
      </c>
      <c r="AN124" s="72"/>
    </row>
    <row r="125" spans="2:40" s="73" customFormat="1" ht="14.25" customHeight="1">
      <c r="B125" s="483"/>
      <c r="C125" s="485"/>
      <c r="D125" s="193">
        <v>45988</v>
      </c>
      <c r="E125" s="193" t="s">
        <v>113</v>
      </c>
      <c r="F125" s="379">
        <f t="shared" si="353"/>
        <v>0</v>
      </c>
      <c r="G125" s="484"/>
      <c r="H125" s="480"/>
      <c r="I125" s="194"/>
      <c r="J125" s="195" t="e">
        <f t="shared" si="355"/>
        <v>#DIV/0!</v>
      </c>
      <c r="K125" s="194"/>
      <c r="L125" s="195" t="e">
        <f t="shared" si="356"/>
        <v>#DIV/0!</v>
      </c>
      <c r="M125" s="194">
        <f t="shared" si="357"/>
        <v>0</v>
      </c>
      <c r="N125" s="195" t="e">
        <f t="shared" ref="N125" si="373">M125/$F125</f>
        <v>#DIV/0!</v>
      </c>
      <c r="O125" s="194"/>
      <c r="P125" s="195" t="e">
        <f t="shared" si="358"/>
        <v>#DIV/0!</v>
      </c>
      <c r="Q125" s="194"/>
      <c r="R125" s="195" t="e">
        <f t="shared" si="359"/>
        <v>#DIV/0!</v>
      </c>
      <c r="S125" s="194">
        <f t="shared" si="360"/>
        <v>0</v>
      </c>
      <c r="T125" s="195" t="e">
        <f t="shared" ref="T125" si="374">S125/$F125</f>
        <v>#DIV/0!</v>
      </c>
      <c r="U125" s="194"/>
      <c r="V125" s="195" t="e">
        <f t="shared" ref="V125" si="375">U125/$F125</f>
        <v>#DIV/0!</v>
      </c>
      <c r="W125" s="194">
        <v>0</v>
      </c>
      <c r="X125" s="195" t="e">
        <f t="shared" si="361"/>
        <v>#DIV/0!</v>
      </c>
      <c r="Y125" s="194"/>
      <c r="Z125" s="195" t="e">
        <f t="shared" si="362"/>
        <v>#DIV/0!</v>
      </c>
      <c r="AA125" s="194"/>
      <c r="AB125" s="195" t="e">
        <f t="shared" si="363"/>
        <v>#DIV/0!</v>
      </c>
      <c r="AC125" s="194">
        <f t="shared" si="364"/>
        <v>0</v>
      </c>
      <c r="AD125" s="195" t="e">
        <f t="shared" si="365"/>
        <v>#DIV/0!</v>
      </c>
      <c r="AE125" s="194"/>
      <c r="AF125" s="195" t="e">
        <f t="shared" si="366"/>
        <v>#DIV/0!</v>
      </c>
      <c r="AG125" s="194"/>
      <c r="AH125" s="195" t="e">
        <f t="shared" si="367"/>
        <v>#DIV/0!</v>
      </c>
      <c r="AI125" s="194"/>
      <c r="AJ125" s="195" t="e">
        <f t="shared" si="368"/>
        <v>#DIV/0!</v>
      </c>
      <c r="AK125" s="194"/>
      <c r="AL125" s="195" t="e">
        <f t="shared" si="369"/>
        <v>#DIV/0!</v>
      </c>
      <c r="AN125" s="72"/>
    </row>
    <row r="126" spans="2:40" s="73" customFormat="1" ht="14.25" customHeight="1">
      <c r="B126" s="483"/>
      <c r="C126" s="485"/>
      <c r="D126" s="193">
        <v>45989</v>
      </c>
      <c r="E126" s="193" t="s">
        <v>114</v>
      </c>
      <c r="F126" s="379">
        <f t="shared" si="353"/>
        <v>0</v>
      </c>
      <c r="G126" s="484"/>
      <c r="H126" s="480"/>
      <c r="I126" s="194"/>
      <c r="J126" s="195" t="e">
        <f t="shared" si="355"/>
        <v>#DIV/0!</v>
      </c>
      <c r="K126" s="194"/>
      <c r="L126" s="195" t="e">
        <f t="shared" si="356"/>
        <v>#DIV/0!</v>
      </c>
      <c r="M126" s="194">
        <f t="shared" si="357"/>
        <v>0</v>
      </c>
      <c r="N126" s="195" t="e">
        <f t="shared" ref="N126" si="376">M126/F126</f>
        <v>#DIV/0!</v>
      </c>
      <c r="O126" s="194"/>
      <c r="P126" s="195" t="e">
        <f t="shared" si="358"/>
        <v>#DIV/0!</v>
      </c>
      <c r="Q126" s="194"/>
      <c r="R126" s="195" t="e">
        <f t="shared" si="359"/>
        <v>#DIV/0!</v>
      </c>
      <c r="S126" s="194">
        <f t="shared" si="360"/>
        <v>0</v>
      </c>
      <c r="T126" s="195" t="e">
        <f t="shared" ref="T126" si="377">S126/F126</f>
        <v>#DIV/0!</v>
      </c>
      <c r="U126" s="194"/>
      <c r="V126" s="195" t="e">
        <f t="shared" ref="V126" si="378">U126/F126</f>
        <v>#DIV/0!</v>
      </c>
      <c r="W126" s="194">
        <v>0</v>
      </c>
      <c r="X126" s="195" t="e">
        <f t="shared" si="361"/>
        <v>#DIV/0!</v>
      </c>
      <c r="Y126" s="194"/>
      <c r="Z126" s="195" t="e">
        <f t="shared" si="362"/>
        <v>#DIV/0!</v>
      </c>
      <c r="AA126" s="194"/>
      <c r="AB126" s="195" t="e">
        <f t="shared" si="363"/>
        <v>#DIV/0!</v>
      </c>
      <c r="AC126" s="194">
        <f t="shared" si="364"/>
        <v>0</v>
      </c>
      <c r="AD126" s="195" t="e">
        <f t="shared" si="365"/>
        <v>#DIV/0!</v>
      </c>
      <c r="AE126" s="194"/>
      <c r="AF126" s="195" t="e">
        <f t="shared" si="366"/>
        <v>#DIV/0!</v>
      </c>
      <c r="AG126" s="194"/>
      <c r="AH126" s="195" t="e">
        <f t="shared" si="367"/>
        <v>#DIV/0!</v>
      </c>
      <c r="AI126" s="194"/>
      <c r="AJ126" s="195" t="e">
        <f t="shared" si="368"/>
        <v>#DIV/0!</v>
      </c>
      <c r="AK126" s="194"/>
      <c r="AL126" s="195" t="e">
        <f t="shared" si="369"/>
        <v>#DIV/0!</v>
      </c>
      <c r="AN126" s="72"/>
    </row>
    <row r="127" spans="2:40" s="73" customFormat="1" ht="14.25" customHeight="1">
      <c r="B127" s="483"/>
      <c r="C127" s="485"/>
      <c r="D127" s="193">
        <v>45990</v>
      </c>
      <c r="E127" s="193" t="s">
        <v>115</v>
      </c>
      <c r="F127" s="379">
        <f t="shared" si="353"/>
        <v>0</v>
      </c>
      <c r="G127" s="484"/>
      <c r="H127" s="480"/>
      <c r="I127" s="194"/>
      <c r="J127" s="195" t="e">
        <f t="shared" si="355"/>
        <v>#DIV/0!</v>
      </c>
      <c r="K127" s="194"/>
      <c r="L127" s="195" t="e">
        <f t="shared" si="356"/>
        <v>#DIV/0!</v>
      </c>
      <c r="M127" s="194">
        <f t="shared" si="357"/>
        <v>0</v>
      </c>
      <c r="N127" s="195" t="e">
        <f t="shared" ref="N127" si="379">M127/$F127</f>
        <v>#DIV/0!</v>
      </c>
      <c r="O127" s="194"/>
      <c r="P127" s="195" t="e">
        <f t="shared" si="358"/>
        <v>#DIV/0!</v>
      </c>
      <c r="Q127" s="194"/>
      <c r="R127" s="195" t="e">
        <f t="shared" si="359"/>
        <v>#DIV/0!</v>
      </c>
      <c r="S127" s="194">
        <f t="shared" si="360"/>
        <v>0</v>
      </c>
      <c r="T127" s="195" t="e">
        <f t="shared" ref="T127" si="380">S127/$F127</f>
        <v>#DIV/0!</v>
      </c>
      <c r="U127" s="194"/>
      <c r="V127" s="195" t="e">
        <f t="shared" ref="V127" si="381">U127/$F127</f>
        <v>#DIV/0!</v>
      </c>
      <c r="W127" s="194">
        <v>0</v>
      </c>
      <c r="X127" s="195" t="e">
        <f t="shared" si="361"/>
        <v>#DIV/0!</v>
      </c>
      <c r="Y127" s="194"/>
      <c r="Z127" s="195" t="e">
        <f t="shared" si="362"/>
        <v>#DIV/0!</v>
      </c>
      <c r="AA127" s="194"/>
      <c r="AB127" s="195" t="e">
        <f t="shared" si="363"/>
        <v>#DIV/0!</v>
      </c>
      <c r="AC127" s="194">
        <f t="shared" si="364"/>
        <v>0</v>
      </c>
      <c r="AD127" s="195" t="e">
        <f t="shared" si="365"/>
        <v>#DIV/0!</v>
      </c>
      <c r="AE127" s="194"/>
      <c r="AF127" s="195" t="e">
        <f t="shared" si="366"/>
        <v>#DIV/0!</v>
      </c>
      <c r="AG127" s="194"/>
      <c r="AH127" s="195" t="e">
        <f t="shared" si="367"/>
        <v>#DIV/0!</v>
      </c>
      <c r="AI127" s="194"/>
      <c r="AJ127" s="195" t="e">
        <f t="shared" si="368"/>
        <v>#DIV/0!</v>
      </c>
      <c r="AK127" s="194"/>
      <c r="AL127" s="195" t="e">
        <f t="shared" si="369"/>
        <v>#DIV/0!</v>
      </c>
      <c r="AN127" s="72"/>
    </row>
    <row r="128" spans="2:40" s="73" customFormat="1" ht="14.25" customHeight="1">
      <c r="B128" s="483"/>
      <c r="C128" s="485"/>
      <c r="D128" s="193">
        <v>45991</v>
      </c>
      <c r="E128" s="193" t="s">
        <v>116</v>
      </c>
      <c r="F128" s="379">
        <f t="shared" si="353"/>
        <v>0</v>
      </c>
      <c r="G128" s="484"/>
      <c r="H128" s="481"/>
      <c r="I128" s="194"/>
      <c r="J128" s="195" t="e">
        <f t="shared" si="355"/>
        <v>#DIV/0!</v>
      </c>
      <c r="K128" s="194"/>
      <c r="L128" s="195" t="e">
        <f t="shared" si="356"/>
        <v>#DIV/0!</v>
      </c>
      <c r="M128" s="194">
        <f t="shared" si="357"/>
        <v>0</v>
      </c>
      <c r="N128" s="195" t="e">
        <f t="shared" ref="N128" si="382">M128/F128</f>
        <v>#DIV/0!</v>
      </c>
      <c r="O128" s="194"/>
      <c r="P128" s="195" t="e">
        <f t="shared" si="358"/>
        <v>#DIV/0!</v>
      </c>
      <c r="Q128" s="194"/>
      <c r="R128" s="195" t="e">
        <f t="shared" si="359"/>
        <v>#DIV/0!</v>
      </c>
      <c r="S128" s="194">
        <f t="shared" si="360"/>
        <v>0</v>
      </c>
      <c r="T128" s="195" t="e">
        <f t="shared" ref="T128" si="383">S128/F128</f>
        <v>#DIV/0!</v>
      </c>
      <c r="U128" s="194"/>
      <c r="V128" s="195" t="e">
        <f t="shared" ref="V128" si="384">U128/F128</f>
        <v>#DIV/0!</v>
      </c>
      <c r="W128" s="194">
        <v>0</v>
      </c>
      <c r="X128" s="195" t="e">
        <f t="shared" si="361"/>
        <v>#DIV/0!</v>
      </c>
      <c r="Y128" s="194"/>
      <c r="Z128" s="195" t="e">
        <f t="shared" si="362"/>
        <v>#DIV/0!</v>
      </c>
      <c r="AA128" s="194"/>
      <c r="AB128" s="195" t="e">
        <f t="shared" si="363"/>
        <v>#DIV/0!</v>
      </c>
      <c r="AC128" s="194">
        <f t="shared" si="364"/>
        <v>0</v>
      </c>
      <c r="AD128" s="195" t="e">
        <f t="shared" si="365"/>
        <v>#DIV/0!</v>
      </c>
      <c r="AE128" s="194"/>
      <c r="AF128" s="195" t="e">
        <f t="shared" si="366"/>
        <v>#DIV/0!</v>
      </c>
      <c r="AG128" s="194"/>
      <c r="AH128" s="195" t="e">
        <f t="shared" si="367"/>
        <v>#DIV/0!</v>
      </c>
      <c r="AI128" s="194"/>
      <c r="AJ128" s="195" t="e">
        <f t="shared" si="368"/>
        <v>#DIV/0!</v>
      </c>
      <c r="AK128" s="194"/>
      <c r="AL128" s="195" t="e">
        <f t="shared" si="369"/>
        <v>#DIV/0!</v>
      </c>
      <c r="AN128" s="72"/>
    </row>
    <row r="129" spans="2:40" s="73" customFormat="1" ht="14.25" customHeight="1">
      <c r="B129" s="483"/>
      <c r="C129" s="447"/>
      <c r="D129" s="193">
        <v>45992</v>
      </c>
      <c r="E129" s="193" t="s">
        <v>117</v>
      </c>
      <c r="F129" s="379">
        <f t="shared" si="353"/>
        <v>0</v>
      </c>
      <c r="G129" s="484"/>
      <c r="H129" s="449"/>
      <c r="I129" s="194"/>
      <c r="J129" s="195" t="e">
        <f t="shared" si="355"/>
        <v>#DIV/0!</v>
      </c>
      <c r="K129" s="194"/>
      <c r="L129" s="195" t="e">
        <f t="shared" si="356"/>
        <v>#DIV/0!</v>
      </c>
      <c r="M129" s="194">
        <f t="shared" si="357"/>
        <v>0</v>
      </c>
      <c r="N129" s="195" t="e">
        <f t="shared" ref="N129:N130" si="385">M129/$F129</f>
        <v>#DIV/0!</v>
      </c>
      <c r="O129" s="194"/>
      <c r="P129" s="195" t="e">
        <f t="shared" si="358"/>
        <v>#DIV/0!</v>
      </c>
      <c r="Q129" s="194"/>
      <c r="R129" s="195" t="e">
        <f t="shared" si="359"/>
        <v>#DIV/0!</v>
      </c>
      <c r="S129" s="194">
        <f t="shared" si="360"/>
        <v>0</v>
      </c>
      <c r="T129" s="195" t="e">
        <f t="shared" ref="T129:T130" si="386">S129/$F129</f>
        <v>#DIV/0!</v>
      </c>
      <c r="U129" s="194"/>
      <c r="V129" s="195" t="e">
        <f t="shared" ref="V129:V130" si="387">U129/$F129</f>
        <v>#DIV/0!</v>
      </c>
      <c r="W129" s="194">
        <v>0</v>
      </c>
      <c r="X129" s="195" t="e">
        <f t="shared" si="361"/>
        <v>#DIV/0!</v>
      </c>
      <c r="Y129" s="194"/>
      <c r="Z129" s="195" t="e">
        <f t="shared" si="362"/>
        <v>#DIV/0!</v>
      </c>
      <c r="AA129" s="194"/>
      <c r="AB129" s="195" t="e">
        <f t="shared" si="363"/>
        <v>#DIV/0!</v>
      </c>
      <c r="AC129" s="194">
        <f t="shared" si="364"/>
        <v>0</v>
      </c>
      <c r="AD129" s="195" t="e">
        <f t="shared" si="365"/>
        <v>#DIV/0!</v>
      </c>
      <c r="AE129" s="194"/>
      <c r="AF129" s="195" t="e">
        <f t="shared" si="366"/>
        <v>#DIV/0!</v>
      </c>
      <c r="AG129" s="194"/>
      <c r="AH129" s="195" t="e">
        <f t="shared" si="367"/>
        <v>#DIV/0!</v>
      </c>
      <c r="AI129" s="194"/>
      <c r="AJ129" s="195" t="e">
        <f t="shared" si="368"/>
        <v>#DIV/0!</v>
      </c>
      <c r="AK129" s="194"/>
      <c r="AL129" s="195" t="e">
        <f t="shared" si="369"/>
        <v>#DIV/0!</v>
      </c>
      <c r="AN129" s="72"/>
    </row>
    <row r="130" spans="2:40" s="73" customFormat="1" ht="14.25" customHeight="1" collapsed="1">
      <c r="B130" s="482">
        <f>B123+7</f>
        <v>46001</v>
      </c>
      <c r="C130" s="448"/>
      <c r="D130" s="193">
        <v>45993</v>
      </c>
      <c r="E130" s="193" t="s">
        <v>118</v>
      </c>
      <c r="F130" s="379">
        <f t="shared" ref="F130:F136" si="388">SUM(M130,S130,U130,W130,AC130,AE130,AG130,AI130,AK130)</f>
        <v>0</v>
      </c>
      <c r="G130" s="484">
        <f t="shared" ref="G130" si="389">SUM(F130:F136)</f>
        <v>0</v>
      </c>
      <c r="H130" s="450"/>
      <c r="I130" s="194"/>
      <c r="J130" s="195" t="e">
        <f t="shared" ref="J130:J136" si="390">I130/$F130</f>
        <v>#DIV/0!</v>
      </c>
      <c r="K130" s="194"/>
      <c r="L130" s="195" t="e">
        <f t="shared" ref="L130:L136" si="391">K130/$F130</f>
        <v>#DIV/0!</v>
      </c>
      <c r="M130" s="194">
        <f t="shared" ref="M130:M136" si="392">I130+K130</f>
        <v>0</v>
      </c>
      <c r="N130" s="195" t="e">
        <f t="shared" si="385"/>
        <v>#DIV/0!</v>
      </c>
      <c r="O130" s="194"/>
      <c r="P130" s="195" t="e">
        <f t="shared" ref="P130:P136" si="393">O130/$F130</f>
        <v>#DIV/0!</v>
      </c>
      <c r="Q130" s="194"/>
      <c r="R130" s="195" t="e">
        <f t="shared" ref="R130:R136" si="394">Q130/$F130</f>
        <v>#DIV/0!</v>
      </c>
      <c r="S130" s="194">
        <f t="shared" ref="S130:S136" si="395">O130+Q130</f>
        <v>0</v>
      </c>
      <c r="T130" s="195" t="e">
        <f t="shared" si="386"/>
        <v>#DIV/0!</v>
      </c>
      <c r="U130" s="194"/>
      <c r="V130" s="195" t="e">
        <f t="shared" si="387"/>
        <v>#DIV/0!</v>
      </c>
      <c r="W130" s="194">
        <v>0</v>
      </c>
      <c r="X130" s="195" t="e">
        <f t="shared" ref="X130:X136" si="396">W130/$F130</f>
        <v>#DIV/0!</v>
      </c>
      <c r="Y130" s="194"/>
      <c r="Z130" s="195" t="e">
        <f t="shared" ref="Z130:Z136" si="397">Y130/$F130</f>
        <v>#DIV/0!</v>
      </c>
      <c r="AA130" s="194"/>
      <c r="AB130" s="195" t="e">
        <f t="shared" ref="AB130:AB136" si="398">AA130/$F130</f>
        <v>#DIV/0!</v>
      </c>
      <c r="AC130" s="194">
        <f t="shared" ref="AC130:AC136" si="399">Y130+AA130</f>
        <v>0</v>
      </c>
      <c r="AD130" s="195" t="e">
        <f t="shared" ref="AD130:AD136" si="400">AC130/$F130</f>
        <v>#DIV/0!</v>
      </c>
      <c r="AE130" s="194"/>
      <c r="AF130" s="195" t="e">
        <f t="shared" ref="AF130:AF136" si="401">AE130/F130</f>
        <v>#DIV/0!</v>
      </c>
      <c r="AG130" s="194"/>
      <c r="AH130" s="195" t="e">
        <f t="shared" ref="AH130:AH136" si="402">AG130/$F130</f>
        <v>#DIV/0!</v>
      </c>
      <c r="AI130" s="194"/>
      <c r="AJ130" s="195" t="e">
        <f t="shared" ref="AJ130:AJ136" si="403">AI130/$F130</f>
        <v>#DIV/0!</v>
      </c>
      <c r="AK130" s="194"/>
      <c r="AL130" s="195" t="e">
        <f t="shared" ref="AL130:AL136" si="404">AK130/$F130</f>
        <v>#DIV/0!</v>
      </c>
      <c r="AN130" s="72"/>
    </row>
    <row r="131" spans="2:40" s="73" customFormat="1" ht="14.25" customHeight="1">
      <c r="B131" s="483"/>
      <c r="C131" s="448"/>
      <c r="D131" s="193">
        <v>45994</v>
      </c>
      <c r="E131" s="193" t="s">
        <v>112</v>
      </c>
      <c r="F131" s="379">
        <f t="shared" si="388"/>
        <v>0</v>
      </c>
      <c r="G131" s="484"/>
      <c r="H131" s="450"/>
      <c r="I131" s="194"/>
      <c r="J131" s="195" t="e">
        <f t="shared" si="390"/>
        <v>#DIV/0!</v>
      </c>
      <c r="K131" s="194"/>
      <c r="L131" s="195" t="e">
        <f t="shared" si="391"/>
        <v>#DIV/0!</v>
      </c>
      <c r="M131" s="194">
        <f t="shared" si="392"/>
        <v>0</v>
      </c>
      <c r="N131" s="195" t="e">
        <f t="shared" ref="N131" si="405">M131/F131</f>
        <v>#DIV/0!</v>
      </c>
      <c r="O131" s="194"/>
      <c r="P131" s="195" t="e">
        <f t="shared" si="393"/>
        <v>#DIV/0!</v>
      </c>
      <c r="Q131" s="194"/>
      <c r="R131" s="195" t="e">
        <f t="shared" si="394"/>
        <v>#DIV/0!</v>
      </c>
      <c r="S131" s="194">
        <f t="shared" si="395"/>
        <v>0</v>
      </c>
      <c r="T131" s="195" t="e">
        <f t="shared" ref="T131" si="406">S131/F131</f>
        <v>#DIV/0!</v>
      </c>
      <c r="U131" s="194"/>
      <c r="V131" s="195" t="e">
        <f t="shared" ref="V131" si="407">U131/F131</f>
        <v>#DIV/0!</v>
      </c>
      <c r="W131" s="194">
        <v>0</v>
      </c>
      <c r="X131" s="195" t="e">
        <f t="shared" si="396"/>
        <v>#DIV/0!</v>
      </c>
      <c r="Y131" s="194"/>
      <c r="Z131" s="195" t="e">
        <f t="shared" si="397"/>
        <v>#DIV/0!</v>
      </c>
      <c r="AA131" s="194"/>
      <c r="AB131" s="195" t="e">
        <f t="shared" si="398"/>
        <v>#DIV/0!</v>
      </c>
      <c r="AC131" s="194">
        <f t="shared" si="399"/>
        <v>0</v>
      </c>
      <c r="AD131" s="195" t="e">
        <f t="shared" si="400"/>
        <v>#DIV/0!</v>
      </c>
      <c r="AE131" s="194"/>
      <c r="AF131" s="195" t="e">
        <f t="shared" si="401"/>
        <v>#DIV/0!</v>
      </c>
      <c r="AG131" s="194"/>
      <c r="AH131" s="195" t="e">
        <f t="shared" si="402"/>
        <v>#DIV/0!</v>
      </c>
      <c r="AI131" s="194"/>
      <c r="AJ131" s="195" t="e">
        <f t="shared" si="403"/>
        <v>#DIV/0!</v>
      </c>
      <c r="AK131" s="194"/>
      <c r="AL131" s="195" t="e">
        <f t="shared" si="404"/>
        <v>#DIV/0!</v>
      </c>
      <c r="AN131" s="72"/>
    </row>
    <row r="132" spans="2:40" s="73" customFormat="1" ht="14.25" customHeight="1">
      <c r="B132" s="483"/>
      <c r="C132" s="448"/>
      <c r="D132" s="193">
        <v>45995</v>
      </c>
      <c r="E132" s="193" t="s">
        <v>113</v>
      </c>
      <c r="F132" s="379">
        <f t="shared" si="388"/>
        <v>0</v>
      </c>
      <c r="G132" s="484"/>
      <c r="H132" s="450"/>
      <c r="I132" s="194"/>
      <c r="J132" s="195" t="e">
        <f t="shared" si="390"/>
        <v>#DIV/0!</v>
      </c>
      <c r="K132" s="194"/>
      <c r="L132" s="195" t="e">
        <f t="shared" si="391"/>
        <v>#DIV/0!</v>
      </c>
      <c r="M132" s="194">
        <f t="shared" si="392"/>
        <v>0</v>
      </c>
      <c r="N132" s="195" t="e">
        <f t="shared" ref="N132" si="408">M132/$F132</f>
        <v>#DIV/0!</v>
      </c>
      <c r="O132" s="194"/>
      <c r="P132" s="195" t="e">
        <f t="shared" si="393"/>
        <v>#DIV/0!</v>
      </c>
      <c r="Q132" s="194"/>
      <c r="R132" s="195" t="e">
        <f t="shared" si="394"/>
        <v>#DIV/0!</v>
      </c>
      <c r="S132" s="194">
        <f t="shared" si="395"/>
        <v>0</v>
      </c>
      <c r="T132" s="195" t="e">
        <f t="shared" ref="T132" si="409">S132/$F132</f>
        <v>#DIV/0!</v>
      </c>
      <c r="U132" s="194"/>
      <c r="V132" s="195" t="e">
        <f t="shared" ref="V132" si="410">U132/$F132</f>
        <v>#DIV/0!</v>
      </c>
      <c r="W132" s="194">
        <v>0</v>
      </c>
      <c r="X132" s="195" t="e">
        <f t="shared" si="396"/>
        <v>#DIV/0!</v>
      </c>
      <c r="Y132" s="194"/>
      <c r="Z132" s="195" t="e">
        <f t="shared" si="397"/>
        <v>#DIV/0!</v>
      </c>
      <c r="AA132" s="194"/>
      <c r="AB132" s="195" t="e">
        <f t="shared" si="398"/>
        <v>#DIV/0!</v>
      </c>
      <c r="AC132" s="194">
        <f t="shared" si="399"/>
        <v>0</v>
      </c>
      <c r="AD132" s="195" t="e">
        <f t="shared" si="400"/>
        <v>#DIV/0!</v>
      </c>
      <c r="AE132" s="194"/>
      <c r="AF132" s="195" t="e">
        <f t="shared" si="401"/>
        <v>#DIV/0!</v>
      </c>
      <c r="AG132" s="194"/>
      <c r="AH132" s="195" t="e">
        <f t="shared" si="402"/>
        <v>#DIV/0!</v>
      </c>
      <c r="AI132" s="194"/>
      <c r="AJ132" s="195" t="e">
        <f t="shared" si="403"/>
        <v>#DIV/0!</v>
      </c>
      <c r="AK132" s="194"/>
      <c r="AL132" s="195" t="e">
        <f t="shared" si="404"/>
        <v>#DIV/0!</v>
      </c>
      <c r="AN132" s="72"/>
    </row>
    <row r="133" spans="2:40" s="73" customFormat="1" ht="14.25" customHeight="1">
      <c r="B133" s="483"/>
      <c r="C133" s="448"/>
      <c r="D133" s="193">
        <v>45996</v>
      </c>
      <c r="E133" s="193" t="s">
        <v>114</v>
      </c>
      <c r="F133" s="379">
        <f t="shared" si="388"/>
        <v>0</v>
      </c>
      <c r="G133" s="484"/>
      <c r="H133" s="450"/>
      <c r="I133" s="194"/>
      <c r="J133" s="195" t="e">
        <f t="shared" si="390"/>
        <v>#DIV/0!</v>
      </c>
      <c r="K133" s="194"/>
      <c r="L133" s="195" t="e">
        <f t="shared" si="391"/>
        <v>#DIV/0!</v>
      </c>
      <c r="M133" s="194">
        <f t="shared" si="392"/>
        <v>0</v>
      </c>
      <c r="N133" s="195" t="e">
        <f t="shared" ref="N133" si="411">M133/F133</f>
        <v>#DIV/0!</v>
      </c>
      <c r="O133" s="194"/>
      <c r="P133" s="195" t="e">
        <f t="shared" si="393"/>
        <v>#DIV/0!</v>
      </c>
      <c r="Q133" s="194"/>
      <c r="R133" s="195" t="e">
        <f t="shared" si="394"/>
        <v>#DIV/0!</v>
      </c>
      <c r="S133" s="194">
        <f t="shared" si="395"/>
        <v>0</v>
      </c>
      <c r="T133" s="195" t="e">
        <f t="shared" ref="T133" si="412">S133/F133</f>
        <v>#DIV/0!</v>
      </c>
      <c r="U133" s="194"/>
      <c r="V133" s="195" t="e">
        <f t="shared" ref="V133" si="413">U133/F133</f>
        <v>#DIV/0!</v>
      </c>
      <c r="W133" s="194">
        <v>0</v>
      </c>
      <c r="X133" s="195" t="e">
        <f t="shared" si="396"/>
        <v>#DIV/0!</v>
      </c>
      <c r="Y133" s="194"/>
      <c r="Z133" s="195" t="e">
        <f t="shared" si="397"/>
        <v>#DIV/0!</v>
      </c>
      <c r="AA133" s="194"/>
      <c r="AB133" s="195" t="e">
        <f t="shared" si="398"/>
        <v>#DIV/0!</v>
      </c>
      <c r="AC133" s="194">
        <f t="shared" si="399"/>
        <v>0</v>
      </c>
      <c r="AD133" s="195" t="e">
        <f t="shared" si="400"/>
        <v>#DIV/0!</v>
      </c>
      <c r="AE133" s="194"/>
      <c r="AF133" s="195" t="e">
        <f t="shared" si="401"/>
        <v>#DIV/0!</v>
      </c>
      <c r="AG133" s="194"/>
      <c r="AH133" s="195" t="e">
        <f t="shared" si="402"/>
        <v>#DIV/0!</v>
      </c>
      <c r="AI133" s="194"/>
      <c r="AJ133" s="195" t="e">
        <f t="shared" si="403"/>
        <v>#DIV/0!</v>
      </c>
      <c r="AK133" s="194"/>
      <c r="AL133" s="195" t="e">
        <f t="shared" si="404"/>
        <v>#DIV/0!</v>
      </c>
      <c r="AN133" s="72"/>
    </row>
    <row r="134" spans="2:40" s="73" customFormat="1" ht="14.25" customHeight="1">
      <c r="B134" s="483"/>
      <c r="C134" s="369"/>
      <c r="D134" s="193">
        <v>45997</v>
      </c>
      <c r="E134" s="193" t="s">
        <v>115</v>
      </c>
      <c r="F134" s="379">
        <f t="shared" si="388"/>
        <v>0</v>
      </c>
      <c r="G134" s="484"/>
      <c r="H134" s="450"/>
      <c r="I134" s="194"/>
      <c r="J134" s="195" t="e">
        <f t="shared" si="390"/>
        <v>#DIV/0!</v>
      </c>
      <c r="K134" s="194"/>
      <c r="L134" s="195" t="e">
        <f t="shared" si="391"/>
        <v>#DIV/0!</v>
      </c>
      <c r="M134" s="194">
        <f t="shared" si="392"/>
        <v>0</v>
      </c>
      <c r="N134" s="195" t="e">
        <f t="shared" ref="N134" si="414">M134/$F134</f>
        <v>#DIV/0!</v>
      </c>
      <c r="O134" s="194"/>
      <c r="P134" s="195" t="e">
        <f t="shared" si="393"/>
        <v>#DIV/0!</v>
      </c>
      <c r="Q134" s="194"/>
      <c r="R134" s="195" t="e">
        <f t="shared" si="394"/>
        <v>#DIV/0!</v>
      </c>
      <c r="S134" s="194">
        <f t="shared" si="395"/>
        <v>0</v>
      </c>
      <c r="T134" s="195" t="e">
        <f t="shared" ref="T134" si="415">S134/$F134</f>
        <v>#DIV/0!</v>
      </c>
      <c r="U134" s="194"/>
      <c r="V134" s="195" t="e">
        <f t="shared" ref="V134" si="416">U134/$F134</f>
        <v>#DIV/0!</v>
      </c>
      <c r="W134" s="194">
        <v>0</v>
      </c>
      <c r="X134" s="195" t="e">
        <f t="shared" si="396"/>
        <v>#DIV/0!</v>
      </c>
      <c r="Y134" s="194"/>
      <c r="Z134" s="195" t="e">
        <f t="shared" si="397"/>
        <v>#DIV/0!</v>
      </c>
      <c r="AA134" s="194"/>
      <c r="AB134" s="195" t="e">
        <f t="shared" si="398"/>
        <v>#DIV/0!</v>
      </c>
      <c r="AC134" s="194">
        <f t="shared" si="399"/>
        <v>0</v>
      </c>
      <c r="AD134" s="195" t="e">
        <f t="shared" si="400"/>
        <v>#DIV/0!</v>
      </c>
      <c r="AE134" s="194"/>
      <c r="AF134" s="195" t="e">
        <f t="shared" si="401"/>
        <v>#DIV/0!</v>
      </c>
      <c r="AG134" s="194"/>
      <c r="AH134" s="195" t="e">
        <f t="shared" si="402"/>
        <v>#DIV/0!</v>
      </c>
      <c r="AI134" s="194"/>
      <c r="AJ134" s="195" t="e">
        <f t="shared" si="403"/>
        <v>#DIV/0!</v>
      </c>
      <c r="AK134" s="194"/>
      <c r="AL134" s="195" t="e">
        <f t="shared" si="404"/>
        <v>#DIV/0!</v>
      </c>
      <c r="AN134" s="72"/>
    </row>
    <row r="135" spans="2:40" s="73" customFormat="1" ht="14.25" customHeight="1">
      <c r="B135" s="483"/>
      <c r="C135" s="369"/>
      <c r="D135" s="193">
        <v>45998</v>
      </c>
      <c r="E135" s="193" t="s">
        <v>116</v>
      </c>
      <c r="F135" s="379">
        <f t="shared" si="388"/>
        <v>0</v>
      </c>
      <c r="G135" s="484"/>
      <c r="H135" s="450"/>
      <c r="I135" s="194"/>
      <c r="J135" s="195" t="e">
        <f t="shared" si="390"/>
        <v>#DIV/0!</v>
      </c>
      <c r="K135" s="194"/>
      <c r="L135" s="195" t="e">
        <f t="shared" si="391"/>
        <v>#DIV/0!</v>
      </c>
      <c r="M135" s="194">
        <f t="shared" si="392"/>
        <v>0</v>
      </c>
      <c r="N135" s="195" t="e">
        <f t="shared" ref="N135" si="417">M135/F135</f>
        <v>#DIV/0!</v>
      </c>
      <c r="O135" s="194"/>
      <c r="P135" s="195" t="e">
        <f t="shared" si="393"/>
        <v>#DIV/0!</v>
      </c>
      <c r="Q135" s="194"/>
      <c r="R135" s="195" t="e">
        <f t="shared" si="394"/>
        <v>#DIV/0!</v>
      </c>
      <c r="S135" s="194">
        <f t="shared" si="395"/>
        <v>0</v>
      </c>
      <c r="T135" s="195" t="e">
        <f t="shared" ref="T135" si="418">S135/F135</f>
        <v>#DIV/0!</v>
      </c>
      <c r="U135" s="194"/>
      <c r="V135" s="195" t="e">
        <f t="shared" ref="V135" si="419">U135/F135</f>
        <v>#DIV/0!</v>
      </c>
      <c r="W135" s="194">
        <v>0</v>
      </c>
      <c r="X135" s="195" t="e">
        <f t="shared" si="396"/>
        <v>#DIV/0!</v>
      </c>
      <c r="Y135" s="194"/>
      <c r="Z135" s="195" t="e">
        <f t="shared" si="397"/>
        <v>#DIV/0!</v>
      </c>
      <c r="AA135" s="194"/>
      <c r="AB135" s="195" t="e">
        <f t="shared" si="398"/>
        <v>#DIV/0!</v>
      </c>
      <c r="AC135" s="194">
        <f t="shared" si="399"/>
        <v>0</v>
      </c>
      <c r="AD135" s="195" t="e">
        <f t="shared" si="400"/>
        <v>#DIV/0!</v>
      </c>
      <c r="AE135" s="194"/>
      <c r="AF135" s="195" t="e">
        <f t="shared" si="401"/>
        <v>#DIV/0!</v>
      </c>
      <c r="AG135" s="194"/>
      <c r="AH135" s="195" t="e">
        <f t="shared" si="402"/>
        <v>#DIV/0!</v>
      </c>
      <c r="AI135" s="194"/>
      <c r="AJ135" s="195" t="e">
        <f t="shared" si="403"/>
        <v>#DIV/0!</v>
      </c>
      <c r="AK135" s="194"/>
      <c r="AL135" s="195" t="e">
        <f t="shared" si="404"/>
        <v>#DIV/0!</v>
      </c>
      <c r="AN135" s="72"/>
    </row>
    <row r="136" spans="2:40" s="73" customFormat="1" ht="14.25" customHeight="1">
      <c r="B136" s="483"/>
      <c r="C136" s="369"/>
      <c r="D136" s="193">
        <v>45999</v>
      </c>
      <c r="E136" s="193" t="s">
        <v>117</v>
      </c>
      <c r="F136" s="379">
        <f t="shared" si="388"/>
        <v>0</v>
      </c>
      <c r="G136" s="484"/>
      <c r="H136" s="451"/>
      <c r="I136" s="194"/>
      <c r="J136" s="195" t="e">
        <f t="shared" si="390"/>
        <v>#DIV/0!</v>
      </c>
      <c r="K136" s="194"/>
      <c r="L136" s="195" t="e">
        <f t="shared" si="391"/>
        <v>#DIV/0!</v>
      </c>
      <c r="M136" s="194">
        <f t="shared" si="392"/>
        <v>0</v>
      </c>
      <c r="N136" s="195" t="e">
        <f t="shared" ref="N136" si="420">M136/$F136</f>
        <v>#DIV/0!</v>
      </c>
      <c r="O136" s="194"/>
      <c r="P136" s="195" t="e">
        <f t="shared" si="393"/>
        <v>#DIV/0!</v>
      </c>
      <c r="Q136" s="194"/>
      <c r="R136" s="195" t="e">
        <f t="shared" si="394"/>
        <v>#DIV/0!</v>
      </c>
      <c r="S136" s="194">
        <f t="shared" si="395"/>
        <v>0</v>
      </c>
      <c r="T136" s="195" t="e">
        <f t="shared" ref="T136" si="421">S136/$F136</f>
        <v>#DIV/0!</v>
      </c>
      <c r="U136" s="194"/>
      <c r="V136" s="195" t="e">
        <f t="shared" ref="V136" si="422">U136/$F136</f>
        <v>#DIV/0!</v>
      </c>
      <c r="W136" s="194">
        <v>0</v>
      </c>
      <c r="X136" s="195" t="e">
        <f t="shared" si="396"/>
        <v>#DIV/0!</v>
      </c>
      <c r="Y136" s="194"/>
      <c r="Z136" s="195" t="e">
        <f t="shared" si="397"/>
        <v>#DIV/0!</v>
      </c>
      <c r="AA136" s="194"/>
      <c r="AB136" s="195" t="e">
        <f t="shared" si="398"/>
        <v>#DIV/0!</v>
      </c>
      <c r="AC136" s="194">
        <f t="shared" si="399"/>
        <v>0</v>
      </c>
      <c r="AD136" s="195" t="e">
        <f t="shared" si="400"/>
        <v>#DIV/0!</v>
      </c>
      <c r="AE136" s="194"/>
      <c r="AF136" s="195" t="e">
        <f t="shared" si="401"/>
        <v>#DIV/0!</v>
      </c>
      <c r="AG136" s="194"/>
      <c r="AH136" s="195" t="e">
        <f t="shared" si="402"/>
        <v>#DIV/0!</v>
      </c>
      <c r="AI136" s="194"/>
      <c r="AJ136" s="195" t="e">
        <f t="shared" si="403"/>
        <v>#DIV/0!</v>
      </c>
      <c r="AK136" s="194"/>
      <c r="AL136" s="195" t="e">
        <f t="shared" si="404"/>
        <v>#DIV/0!</v>
      </c>
      <c r="AN136" s="72"/>
    </row>
  </sheetData>
  <mergeCells count="78"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H69:H99"/>
    <mergeCell ref="B74:B80"/>
    <mergeCell ref="G74:G80"/>
    <mergeCell ref="B81:B87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8"/>
  <sheetViews>
    <sheetView topLeftCell="A80" zoomScale="85" zoomScaleNormal="85" workbookViewId="0">
      <selection activeCell="K92" sqref="K92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63" t="s">
        <v>343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</row>
    <row r="3" spans="1:38" ht="25.35" customHeight="1">
      <c r="B3" s="493" t="s">
        <v>568</v>
      </c>
      <c r="C3" s="494" t="s">
        <v>569</v>
      </c>
      <c r="D3" s="496" t="s">
        <v>105</v>
      </c>
      <c r="E3" s="496"/>
      <c r="F3" s="517" t="s">
        <v>156</v>
      </c>
      <c r="G3" s="517"/>
      <c r="H3" s="517"/>
      <c r="I3" s="522" t="s">
        <v>341</v>
      </c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</row>
    <row r="4" spans="1:38" ht="25.35" customHeight="1">
      <c r="B4" s="493"/>
      <c r="C4" s="494"/>
      <c r="D4" s="496"/>
      <c r="E4" s="496"/>
      <c r="F4" s="517"/>
      <c r="G4" s="517"/>
      <c r="H4" s="517"/>
      <c r="I4" s="516" t="s">
        <v>570</v>
      </c>
      <c r="J4" s="516"/>
      <c r="K4" s="516"/>
      <c r="L4" s="516"/>
      <c r="M4" s="516"/>
      <c r="N4" s="516"/>
      <c r="O4" s="516" t="s">
        <v>571</v>
      </c>
      <c r="P4" s="516"/>
      <c r="Q4" s="516"/>
      <c r="R4" s="516"/>
      <c r="S4" s="516"/>
      <c r="T4" s="516"/>
      <c r="U4" s="516" t="s">
        <v>572</v>
      </c>
      <c r="V4" s="516"/>
      <c r="W4" s="516" t="s">
        <v>573</v>
      </c>
      <c r="X4" s="516"/>
      <c r="Y4" s="516" t="s">
        <v>141</v>
      </c>
      <c r="Z4" s="516"/>
      <c r="AA4" s="516"/>
      <c r="AB4" s="516"/>
      <c r="AC4" s="516"/>
      <c r="AD4" s="516"/>
      <c r="AE4" s="516" t="s">
        <v>139</v>
      </c>
      <c r="AF4" s="516"/>
      <c r="AG4" s="516" t="s">
        <v>574</v>
      </c>
      <c r="AH4" s="516"/>
      <c r="AI4" s="516" t="s">
        <v>575</v>
      </c>
      <c r="AJ4" s="516"/>
      <c r="AK4" s="516" t="s">
        <v>145</v>
      </c>
      <c r="AL4" s="516"/>
    </row>
    <row r="5" spans="1:38" ht="25.35" customHeight="1">
      <c r="B5" s="493"/>
      <c r="C5" s="494"/>
      <c r="D5" s="496"/>
      <c r="E5" s="496"/>
      <c r="F5" s="511" t="s">
        <v>116</v>
      </c>
      <c r="G5" s="511" t="s">
        <v>121</v>
      </c>
      <c r="H5" s="511" t="s">
        <v>122</v>
      </c>
      <c r="I5" s="516" t="s">
        <v>135</v>
      </c>
      <c r="J5" s="516"/>
      <c r="K5" s="516" t="s">
        <v>136</v>
      </c>
      <c r="L5" s="516"/>
      <c r="M5" s="516" t="s">
        <v>154</v>
      </c>
      <c r="N5" s="516"/>
      <c r="O5" s="516" t="s">
        <v>135</v>
      </c>
      <c r="P5" s="516"/>
      <c r="Q5" s="516" t="s">
        <v>136</v>
      </c>
      <c r="R5" s="516"/>
      <c r="S5" s="516" t="s">
        <v>154</v>
      </c>
      <c r="T5" s="516"/>
      <c r="U5" s="516" t="s">
        <v>135</v>
      </c>
      <c r="V5" s="516"/>
      <c r="W5" s="516" t="s">
        <v>135</v>
      </c>
      <c r="X5" s="516"/>
      <c r="Y5" s="516" t="s">
        <v>135</v>
      </c>
      <c r="Z5" s="516"/>
      <c r="AA5" s="516" t="s">
        <v>136</v>
      </c>
      <c r="AB5" s="516"/>
      <c r="AC5" s="516" t="s">
        <v>154</v>
      </c>
      <c r="AD5" s="516"/>
      <c r="AE5" s="516" t="s">
        <v>135</v>
      </c>
      <c r="AF5" s="516"/>
      <c r="AG5" s="516" t="s">
        <v>135</v>
      </c>
      <c r="AH5" s="516"/>
      <c r="AI5" s="516" t="s">
        <v>135</v>
      </c>
      <c r="AJ5" s="516"/>
      <c r="AK5" s="516" t="s">
        <v>135</v>
      </c>
      <c r="AL5" s="516"/>
    </row>
    <row r="6" spans="1:38" s="77" customFormat="1" ht="23.45" customHeight="1">
      <c r="B6" s="493"/>
      <c r="C6" s="495"/>
      <c r="D6" s="497"/>
      <c r="E6" s="497"/>
      <c r="F6" s="512"/>
      <c r="G6" s="511"/>
      <c r="H6" s="511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08">
        <f>D19</f>
        <v>45882</v>
      </c>
      <c r="C7" s="490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13">
        <f>SUM(F7:F10)</f>
        <v>876019</v>
      </c>
      <c r="H7" s="518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09"/>
      <c r="C8" s="490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14"/>
      <c r="H8" s="518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09"/>
      <c r="C9" s="490"/>
      <c r="D9" s="196">
        <v>45872</v>
      </c>
      <c r="E9" s="196" t="s">
        <v>116</v>
      </c>
      <c r="F9" s="251">
        <f t="shared" si="0"/>
        <v>248740</v>
      </c>
      <c r="G9" s="514"/>
      <c r="H9" s="518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09"/>
      <c r="C10" s="490"/>
      <c r="D10" s="196">
        <v>45873</v>
      </c>
      <c r="E10" s="196" t="s">
        <v>117</v>
      </c>
      <c r="F10" s="251">
        <f t="shared" si="0"/>
        <v>246250</v>
      </c>
      <c r="G10" s="515"/>
      <c r="H10" s="518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09"/>
      <c r="C11" s="490"/>
      <c r="D11" s="196">
        <v>45874</v>
      </c>
      <c r="E11" s="196" t="s">
        <v>118</v>
      </c>
      <c r="F11" s="251">
        <f t="shared" si="0"/>
        <v>275843</v>
      </c>
      <c r="G11" s="513">
        <f>SUM(F11:F17)</f>
        <v>1673202</v>
      </c>
      <c r="H11" s="518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09"/>
      <c r="C12" s="490"/>
      <c r="D12" s="196">
        <v>45875</v>
      </c>
      <c r="E12" s="196" t="s">
        <v>112</v>
      </c>
      <c r="F12" s="251">
        <f t="shared" si="0"/>
        <v>255183</v>
      </c>
      <c r="G12" s="514"/>
      <c r="H12" s="518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09"/>
      <c r="C13" s="490"/>
      <c r="D13" s="196">
        <v>45876</v>
      </c>
      <c r="E13" s="196" t="s">
        <v>113</v>
      </c>
      <c r="F13" s="251">
        <f t="shared" si="0"/>
        <v>235184</v>
      </c>
      <c r="G13" s="514"/>
      <c r="H13" s="518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09"/>
      <c r="C14" s="490"/>
      <c r="D14" s="196">
        <v>45877</v>
      </c>
      <c r="E14" s="196" t="s">
        <v>114</v>
      </c>
      <c r="F14" s="251">
        <f t="shared" si="0"/>
        <v>195967</v>
      </c>
      <c r="G14" s="514"/>
      <c r="H14" s="518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09"/>
      <c r="C15" s="490"/>
      <c r="D15" s="196">
        <v>45878</v>
      </c>
      <c r="E15" s="196" t="s">
        <v>115</v>
      </c>
      <c r="F15" s="251">
        <f t="shared" si="0"/>
        <v>208309</v>
      </c>
      <c r="G15" s="514"/>
      <c r="H15" s="518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09"/>
      <c r="C16" s="490"/>
      <c r="D16" s="196">
        <v>45879</v>
      </c>
      <c r="E16" s="196" t="s">
        <v>116</v>
      </c>
      <c r="F16" s="251">
        <f t="shared" si="0"/>
        <v>256296</v>
      </c>
      <c r="G16" s="514"/>
      <c r="H16" s="518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10"/>
      <c r="C17" s="490"/>
      <c r="D17" s="196">
        <v>45880</v>
      </c>
      <c r="E17" s="196" t="s">
        <v>117</v>
      </c>
      <c r="F17" s="251">
        <f t="shared" si="0"/>
        <v>246420</v>
      </c>
      <c r="G17" s="515"/>
      <c r="H17" s="518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482">
        <f>D26</f>
        <v>45889</v>
      </c>
      <c r="C18" s="490"/>
      <c r="D18" s="193">
        <v>45881</v>
      </c>
      <c r="E18" s="193" t="s">
        <v>118</v>
      </c>
      <c r="F18" s="251">
        <f t="shared" si="0"/>
        <v>239747</v>
      </c>
      <c r="G18" s="504">
        <f t="shared" ref="G18" si="19">SUM(F18:F24)</f>
        <v>1628812</v>
      </c>
      <c r="H18" s="518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483"/>
      <c r="C19" s="490"/>
      <c r="D19" s="193">
        <v>45882</v>
      </c>
      <c r="E19" s="193" t="s">
        <v>112</v>
      </c>
      <c r="F19" s="251">
        <f t="shared" si="0"/>
        <v>246278</v>
      </c>
      <c r="G19" s="504"/>
      <c r="H19" s="518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483"/>
      <c r="C20" s="490"/>
      <c r="D20" s="193">
        <v>45883</v>
      </c>
      <c r="E20" s="193" t="s">
        <v>113</v>
      </c>
      <c r="F20" s="251">
        <f t="shared" si="0"/>
        <v>233538</v>
      </c>
      <c r="G20" s="504"/>
      <c r="H20" s="518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483"/>
      <c r="C21" s="490"/>
      <c r="D21" s="193">
        <v>45884</v>
      </c>
      <c r="E21" s="193" t="s">
        <v>114</v>
      </c>
      <c r="F21" s="251">
        <f t="shared" si="0"/>
        <v>198328</v>
      </c>
      <c r="G21" s="504"/>
      <c r="H21" s="518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483"/>
      <c r="C22" s="490"/>
      <c r="D22" s="193">
        <v>45885</v>
      </c>
      <c r="E22" s="193" t="s">
        <v>115</v>
      </c>
      <c r="F22" s="251">
        <f t="shared" si="0"/>
        <v>202709</v>
      </c>
      <c r="G22" s="504"/>
      <c r="H22" s="518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483"/>
      <c r="C23" s="490"/>
      <c r="D23" s="193">
        <v>45886</v>
      </c>
      <c r="E23" s="193" t="s">
        <v>116</v>
      </c>
      <c r="F23" s="251">
        <f t="shared" si="0"/>
        <v>254386</v>
      </c>
      <c r="G23" s="504"/>
      <c r="H23" s="518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483"/>
      <c r="C24" s="490"/>
      <c r="D24" s="193">
        <v>45887</v>
      </c>
      <c r="E24" s="193" t="s">
        <v>117</v>
      </c>
      <c r="F24" s="251">
        <f t="shared" si="0"/>
        <v>253826</v>
      </c>
      <c r="G24" s="504"/>
      <c r="H24" s="518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482">
        <f>D26</f>
        <v>45889</v>
      </c>
      <c r="C25" s="490"/>
      <c r="D25" s="193">
        <v>45888</v>
      </c>
      <c r="E25" s="193" t="s">
        <v>118</v>
      </c>
      <c r="F25" s="251">
        <f t="shared" si="0"/>
        <v>255899</v>
      </c>
      <c r="G25" s="504">
        <f t="shared" ref="G25" si="20">SUM(F25:F31)</f>
        <v>1643193</v>
      </c>
      <c r="H25" s="518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483"/>
      <c r="C26" s="490"/>
      <c r="D26" s="193">
        <v>45889</v>
      </c>
      <c r="E26" s="193" t="s">
        <v>112</v>
      </c>
      <c r="F26" s="251">
        <f t="shared" si="0"/>
        <v>251326</v>
      </c>
      <c r="G26" s="504"/>
      <c r="H26" s="518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483"/>
      <c r="C27" s="490"/>
      <c r="D27" s="193">
        <v>45890</v>
      </c>
      <c r="E27" s="193" t="s">
        <v>113</v>
      </c>
      <c r="F27" s="251">
        <f t="shared" si="0"/>
        <v>234557</v>
      </c>
      <c r="G27" s="504"/>
      <c r="H27" s="518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483"/>
      <c r="C28" s="490"/>
      <c r="D28" s="193">
        <v>45891</v>
      </c>
      <c r="E28" s="193" t="s">
        <v>114</v>
      </c>
      <c r="F28" s="251">
        <f t="shared" si="0"/>
        <v>195333</v>
      </c>
      <c r="G28" s="504"/>
      <c r="H28" s="518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483"/>
      <c r="C29" s="490"/>
      <c r="D29" s="193">
        <v>45892</v>
      </c>
      <c r="E29" s="193" t="s">
        <v>115</v>
      </c>
      <c r="F29" s="251">
        <f t="shared" si="0"/>
        <v>200546</v>
      </c>
      <c r="G29" s="504"/>
      <c r="H29" s="518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483"/>
      <c r="C30" s="490"/>
      <c r="D30" s="193">
        <v>45893</v>
      </c>
      <c r="E30" s="193" t="s">
        <v>116</v>
      </c>
      <c r="F30" s="251">
        <f t="shared" si="0"/>
        <v>255114</v>
      </c>
      <c r="G30" s="504"/>
      <c r="H30" s="518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483"/>
      <c r="C31" s="490"/>
      <c r="D31" s="193">
        <v>45894</v>
      </c>
      <c r="E31" s="193" t="s">
        <v>117</v>
      </c>
      <c r="F31" s="251">
        <f t="shared" si="0"/>
        <v>250418</v>
      </c>
      <c r="G31" s="504"/>
      <c r="H31" s="518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82">
        <f>D40</f>
        <v>45903</v>
      </c>
      <c r="C32" s="490"/>
      <c r="D32" s="193">
        <v>45895</v>
      </c>
      <c r="E32" s="193" t="s">
        <v>118</v>
      </c>
      <c r="F32" s="251">
        <f t="shared" si="0"/>
        <v>242071</v>
      </c>
      <c r="G32" s="504">
        <f t="shared" ref="G32" si="21">SUM(F32:F38)</f>
        <v>1600303</v>
      </c>
      <c r="H32" s="518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483"/>
      <c r="C33" s="490"/>
      <c r="D33" s="193">
        <v>45896</v>
      </c>
      <c r="E33" s="193" t="s">
        <v>112</v>
      </c>
      <c r="F33" s="251">
        <f t="shared" si="0"/>
        <v>237593</v>
      </c>
      <c r="G33" s="504"/>
      <c r="H33" s="518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483"/>
      <c r="C34" s="490"/>
      <c r="D34" s="193">
        <v>45897</v>
      </c>
      <c r="E34" s="193" t="s">
        <v>113</v>
      </c>
      <c r="F34" s="251">
        <f t="shared" si="0"/>
        <v>223084</v>
      </c>
      <c r="G34" s="504"/>
      <c r="H34" s="518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483"/>
      <c r="C35" s="490"/>
      <c r="D35" s="193">
        <v>45898</v>
      </c>
      <c r="E35" s="193" t="s">
        <v>114</v>
      </c>
      <c r="F35" s="251">
        <f t="shared" si="0"/>
        <v>190353</v>
      </c>
      <c r="G35" s="504"/>
      <c r="H35" s="518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483"/>
      <c r="C36" s="490"/>
      <c r="D36" s="193">
        <v>45899</v>
      </c>
      <c r="E36" s="193" t="s">
        <v>115</v>
      </c>
      <c r="F36" s="251">
        <f t="shared" si="0"/>
        <v>202704</v>
      </c>
      <c r="G36" s="504"/>
      <c r="H36" s="518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483"/>
      <c r="C37" s="490"/>
      <c r="D37" s="193">
        <v>45900</v>
      </c>
      <c r="E37" s="193" t="s">
        <v>116</v>
      </c>
      <c r="F37" s="251">
        <f t="shared" si="0"/>
        <v>251694</v>
      </c>
      <c r="G37" s="504"/>
      <c r="H37" s="518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483"/>
      <c r="C38" s="487" t="s">
        <v>733</v>
      </c>
      <c r="D38" s="193">
        <v>45901</v>
      </c>
      <c r="E38" s="193" t="s">
        <v>117</v>
      </c>
      <c r="F38" s="251">
        <f t="shared" si="0"/>
        <v>252804</v>
      </c>
      <c r="G38" s="504"/>
      <c r="H38" s="518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82">
        <f t="shared" ref="B39" si="22">D47</f>
        <v>45910</v>
      </c>
      <c r="C39" s="488"/>
      <c r="D39" s="193">
        <v>45902</v>
      </c>
      <c r="E39" s="193" t="s">
        <v>118</v>
      </c>
      <c r="F39" s="380">
        <f t="shared" si="0"/>
        <v>267176</v>
      </c>
      <c r="G39" s="504">
        <f t="shared" ref="G39" si="23">SUM(F39:F45)</f>
        <v>1673814</v>
      </c>
      <c r="H39" s="518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483"/>
      <c r="C40" s="488"/>
      <c r="D40" s="193">
        <v>45903</v>
      </c>
      <c r="E40" s="193" t="s">
        <v>112</v>
      </c>
      <c r="F40" s="380">
        <f t="shared" si="0"/>
        <v>255665</v>
      </c>
      <c r="G40" s="504"/>
      <c r="H40" s="518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483"/>
      <c r="C41" s="488"/>
      <c r="D41" s="193">
        <v>45904</v>
      </c>
      <c r="E41" s="193" t="s">
        <v>113</v>
      </c>
      <c r="F41" s="380">
        <f t="shared" si="0"/>
        <v>230570</v>
      </c>
      <c r="G41" s="504"/>
      <c r="H41" s="518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483"/>
      <c r="C42" s="488"/>
      <c r="D42" s="193">
        <v>45905</v>
      </c>
      <c r="E42" s="193" t="s">
        <v>114</v>
      </c>
      <c r="F42" s="380">
        <f t="shared" si="0"/>
        <v>194911</v>
      </c>
      <c r="G42" s="504"/>
      <c r="H42" s="518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483"/>
      <c r="C43" s="488"/>
      <c r="D43" s="193">
        <v>45906</v>
      </c>
      <c r="E43" s="193" t="s">
        <v>115</v>
      </c>
      <c r="F43" s="380">
        <f t="shared" si="0"/>
        <v>202561</v>
      </c>
      <c r="G43" s="504"/>
      <c r="H43" s="518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483"/>
      <c r="C44" s="488"/>
      <c r="D44" s="193">
        <v>45907</v>
      </c>
      <c r="E44" s="193" t="s">
        <v>116</v>
      </c>
      <c r="F44" s="380">
        <f t="shared" si="0"/>
        <v>262932</v>
      </c>
      <c r="G44" s="504"/>
      <c r="H44" s="518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483"/>
      <c r="C45" s="488"/>
      <c r="D45" s="193">
        <v>45908</v>
      </c>
      <c r="E45" s="193" t="s">
        <v>117</v>
      </c>
      <c r="F45" s="380">
        <f t="shared" si="0"/>
        <v>259999</v>
      </c>
      <c r="G45" s="504"/>
      <c r="H45" s="518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05">
        <f t="shared" ref="B46" si="24">D54</f>
        <v>45917</v>
      </c>
      <c r="C46" s="488"/>
      <c r="D46" s="193">
        <v>45909</v>
      </c>
      <c r="E46" s="193" t="s">
        <v>118</v>
      </c>
      <c r="F46" s="380">
        <f t="shared" si="0"/>
        <v>258026</v>
      </c>
      <c r="G46" s="519">
        <f t="shared" ref="G46" si="25">SUM(F46:F52)</f>
        <v>1658017</v>
      </c>
      <c r="H46" s="518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06"/>
      <c r="C47" s="488"/>
      <c r="D47" s="193">
        <v>45910</v>
      </c>
      <c r="E47" s="193" t="s">
        <v>112</v>
      </c>
      <c r="F47" s="380">
        <f t="shared" si="0"/>
        <v>250306</v>
      </c>
      <c r="G47" s="520"/>
      <c r="H47" s="518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06"/>
      <c r="C48" s="488"/>
      <c r="D48" s="193">
        <v>45911</v>
      </c>
      <c r="E48" s="193" t="s">
        <v>113</v>
      </c>
      <c r="F48" s="380">
        <f t="shared" si="0"/>
        <v>231245</v>
      </c>
      <c r="G48" s="520"/>
      <c r="H48" s="518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06"/>
      <c r="C49" s="488"/>
      <c r="D49" s="193">
        <v>45912</v>
      </c>
      <c r="E49" s="193" t="s">
        <v>114</v>
      </c>
      <c r="F49" s="380">
        <f t="shared" si="0"/>
        <v>191700</v>
      </c>
      <c r="G49" s="520"/>
      <c r="H49" s="518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06"/>
      <c r="C50" s="488"/>
      <c r="D50" s="193">
        <v>45913</v>
      </c>
      <c r="E50" s="193" t="s">
        <v>115</v>
      </c>
      <c r="F50" s="380">
        <f t="shared" si="0"/>
        <v>201547</v>
      </c>
      <c r="G50" s="520"/>
      <c r="H50" s="518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06"/>
      <c r="C51" s="488"/>
      <c r="D51" s="193">
        <v>45914</v>
      </c>
      <c r="E51" s="193" t="s">
        <v>116</v>
      </c>
      <c r="F51" s="380">
        <f t="shared" si="0"/>
        <v>263020</v>
      </c>
      <c r="G51" s="520"/>
      <c r="H51" s="518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07"/>
      <c r="C52" s="488"/>
      <c r="D52" s="193">
        <v>45915</v>
      </c>
      <c r="E52" s="193" t="s">
        <v>117</v>
      </c>
      <c r="F52" s="380">
        <f t="shared" si="0"/>
        <v>262173</v>
      </c>
      <c r="G52" s="521"/>
      <c r="H52" s="518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82">
        <f t="shared" ref="B53" si="26">D61</f>
        <v>45924</v>
      </c>
      <c r="C53" s="488"/>
      <c r="D53" s="193">
        <v>45916</v>
      </c>
      <c r="E53" s="193" t="s">
        <v>118</v>
      </c>
      <c r="F53" s="380">
        <f t="shared" si="0"/>
        <v>281350</v>
      </c>
      <c r="G53" s="504">
        <f t="shared" ref="G53" si="27">SUM(F53:F59)</f>
        <v>1699029</v>
      </c>
      <c r="H53" s="518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483"/>
      <c r="C54" s="488"/>
      <c r="D54" s="193">
        <v>45917</v>
      </c>
      <c r="E54" s="193" t="s">
        <v>112</v>
      </c>
      <c r="F54" s="380">
        <f t="shared" si="0"/>
        <v>265157</v>
      </c>
      <c r="G54" s="504"/>
      <c r="H54" s="518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483"/>
      <c r="C55" s="488"/>
      <c r="D55" s="193">
        <v>45918</v>
      </c>
      <c r="E55" s="193" t="s">
        <v>113</v>
      </c>
      <c r="F55" s="380">
        <f t="shared" si="0"/>
        <v>243355</v>
      </c>
      <c r="G55" s="504"/>
      <c r="H55" s="518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483"/>
      <c r="C56" s="488"/>
      <c r="D56" s="193">
        <v>45919</v>
      </c>
      <c r="E56" s="193" t="s">
        <v>114</v>
      </c>
      <c r="F56" s="380">
        <f t="shared" si="0"/>
        <v>194339</v>
      </c>
      <c r="G56" s="504"/>
      <c r="H56" s="518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483"/>
      <c r="C57" s="488"/>
      <c r="D57" s="193">
        <v>45920</v>
      </c>
      <c r="E57" s="193" t="s">
        <v>115</v>
      </c>
      <c r="F57" s="380">
        <f t="shared" si="0"/>
        <v>199506</v>
      </c>
      <c r="G57" s="504"/>
      <c r="H57" s="518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483"/>
      <c r="C58" s="488"/>
      <c r="D58" s="193">
        <v>45921</v>
      </c>
      <c r="E58" s="193" t="s">
        <v>116</v>
      </c>
      <c r="F58" s="380">
        <f t="shared" si="0"/>
        <v>262326</v>
      </c>
      <c r="G58" s="504"/>
      <c r="H58" s="518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483"/>
      <c r="C59" s="488"/>
      <c r="D59" s="193">
        <v>45922</v>
      </c>
      <c r="E59" s="193" t="s">
        <v>117</v>
      </c>
      <c r="F59" s="380">
        <f t="shared" si="0"/>
        <v>252996</v>
      </c>
      <c r="G59" s="504"/>
      <c r="H59" s="518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82">
        <f t="shared" ref="B60" si="28">D68</f>
        <v>45931</v>
      </c>
      <c r="C60" s="488"/>
      <c r="D60" s="193">
        <v>45923</v>
      </c>
      <c r="E60" s="193" t="s">
        <v>118</v>
      </c>
      <c r="F60" s="380">
        <f t="shared" si="0"/>
        <v>244725</v>
      </c>
      <c r="G60" s="504">
        <f t="shared" ref="G60" si="29">SUM(F60:F66)</f>
        <v>1470690</v>
      </c>
      <c r="H60" s="518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483"/>
      <c r="C61" s="488"/>
      <c r="D61" s="193">
        <v>45924</v>
      </c>
      <c r="E61" s="193" t="s">
        <v>112</v>
      </c>
      <c r="F61" s="380">
        <f t="shared" si="0"/>
        <v>234032</v>
      </c>
      <c r="G61" s="504"/>
      <c r="H61" s="518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483"/>
      <c r="C62" s="488"/>
      <c r="D62" s="193">
        <v>45925</v>
      </c>
      <c r="E62" s="193" t="s">
        <v>113</v>
      </c>
      <c r="F62" s="380">
        <f t="shared" si="0"/>
        <v>214931</v>
      </c>
      <c r="G62" s="504"/>
      <c r="H62" s="518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483"/>
      <c r="C63" s="488"/>
      <c r="D63" s="193">
        <v>45926</v>
      </c>
      <c r="E63" s="193" t="s">
        <v>114</v>
      </c>
      <c r="F63" s="380">
        <f t="shared" si="0"/>
        <v>169827</v>
      </c>
      <c r="G63" s="504"/>
      <c r="H63" s="518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483"/>
      <c r="C64" s="488"/>
      <c r="D64" s="193">
        <v>45927</v>
      </c>
      <c r="E64" s="193" t="s">
        <v>115</v>
      </c>
      <c r="F64" s="380">
        <f t="shared" si="0"/>
        <v>167413</v>
      </c>
      <c r="G64" s="504"/>
      <c r="H64" s="518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483"/>
      <c r="C65" s="488"/>
      <c r="D65" s="193">
        <v>45928</v>
      </c>
      <c r="E65" s="193" t="s">
        <v>116</v>
      </c>
      <c r="F65" s="380">
        <f t="shared" si="0"/>
        <v>187314</v>
      </c>
      <c r="G65" s="504"/>
      <c r="H65" s="518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483"/>
      <c r="C66" s="488"/>
      <c r="D66" s="193">
        <v>45929</v>
      </c>
      <c r="E66" s="193" t="s">
        <v>117</v>
      </c>
      <c r="F66" s="380">
        <f t="shared" si="0"/>
        <v>252448</v>
      </c>
      <c r="G66" s="504"/>
      <c r="H66" s="518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82">
        <f>B60+7</f>
        <v>45938</v>
      </c>
      <c r="C67" s="489"/>
      <c r="D67" s="193">
        <v>45930</v>
      </c>
      <c r="E67" s="193" t="s">
        <v>118</v>
      </c>
      <c r="F67" s="380">
        <f t="shared" si="0"/>
        <v>268017</v>
      </c>
      <c r="G67" s="504">
        <f t="shared" ref="G67" si="30">SUM(F67:F73)</f>
        <v>1525437</v>
      </c>
      <c r="H67" s="518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483"/>
      <c r="C68" s="487" t="s">
        <v>734</v>
      </c>
      <c r="D68" s="193">
        <v>45931</v>
      </c>
      <c r="E68" s="193" t="s">
        <v>112</v>
      </c>
      <c r="F68" s="380">
        <f t="shared" si="0"/>
        <v>249452</v>
      </c>
      <c r="G68" s="504"/>
      <c r="H68" s="518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483"/>
      <c r="C69" s="488"/>
      <c r="D69" s="193">
        <v>45932</v>
      </c>
      <c r="E69" s="193" t="s">
        <v>113</v>
      </c>
      <c r="F69" s="380">
        <f t="shared" si="0"/>
        <v>223624</v>
      </c>
      <c r="G69" s="504"/>
      <c r="H69" s="518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483"/>
      <c r="C70" s="488"/>
      <c r="D70" s="193">
        <v>45933</v>
      </c>
      <c r="E70" s="193" t="s">
        <v>114</v>
      </c>
      <c r="F70" s="380">
        <f t="shared" si="0"/>
        <v>173626</v>
      </c>
      <c r="G70" s="504"/>
      <c r="H70" s="518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483"/>
      <c r="C71" s="488"/>
      <c r="D71" s="193">
        <v>45934</v>
      </c>
      <c r="E71" s="193" t="s">
        <v>115</v>
      </c>
      <c r="F71" s="380">
        <f t="shared" si="0"/>
        <v>169667</v>
      </c>
      <c r="G71" s="504"/>
      <c r="H71" s="518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483"/>
      <c r="C72" s="488"/>
      <c r="D72" s="193">
        <v>45935</v>
      </c>
      <c r="E72" s="193" t="s">
        <v>116</v>
      </c>
      <c r="F72" s="380">
        <f t="shared" ref="F72:F108" si="31">SUM(M72,S72,U72,W72,AC72,AE72,AG72,AI72,AK72)</f>
        <v>187872</v>
      </c>
      <c r="G72" s="504"/>
      <c r="H72" s="518"/>
      <c r="I72" s="362">
        <v>33191</v>
      </c>
      <c r="J72" s="278">
        <f t="shared" ref="J72:J108" si="32">I72/$F72</f>
        <v>0.17666815704309316</v>
      </c>
      <c r="K72" s="362">
        <v>53285</v>
      </c>
      <c r="L72" s="278">
        <f t="shared" ref="L72:L108" si="33">K72/$F72</f>
        <v>0.28362395673650143</v>
      </c>
      <c r="M72" s="362">
        <f t="shared" ref="M72:M108" si="34">I72+K72</f>
        <v>86476</v>
      </c>
      <c r="N72" s="278">
        <f t="shared" ref="N72:N108" si="35">M72/$F72</f>
        <v>0.46029211377959461</v>
      </c>
      <c r="O72" s="362">
        <v>10841</v>
      </c>
      <c r="P72" s="278">
        <f t="shared" ref="P72:P108" si="36">O72/$F72</f>
        <v>5.7704181570430932E-2</v>
      </c>
      <c r="Q72" s="362">
        <v>5162</v>
      </c>
      <c r="R72" s="278">
        <f t="shared" ref="R72:R108" si="37">Q72/$F72</f>
        <v>2.7476153977175951E-2</v>
      </c>
      <c r="S72" s="362">
        <f t="shared" ref="S72:S108" si="38">O72+Q72</f>
        <v>16003</v>
      </c>
      <c r="T72" s="278">
        <f t="shared" ref="T72:T108" si="39">S72/$F72</f>
        <v>8.5180335547606886E-2</v>
      </c>
      <c r="U72" s="362">
        <v>19786</v>
      </c>
      <c r="V72" s="278">
        <f t="shared" ref="V72:V108" si="40">U72/$F72</f>
        <v>0.10531638562425481</v>
      </c>
      <c r="W72" s="362">
        <v>638</v>
      </c>
      <c r="X72" s="278">
        <f t="shared" ref="X72:X108" si="41">W72/$F72</f>
        <v>3.3959291432464657E-3</v>
      </c>
      <c r="Y72" s="362">
        <v>9902</v>
      </c>
      <c r="Z72" s="278">
        <f t="shared" ref="Z72:Z108" si="42">Y72/$F72</f>
        <v>5.2706097768693581E-2</v>
      </c>
      <c r="AA72" s="362">
        <v>9113</v>
      </c>
      <c r="AB72" s="278">
        <f t="shared" ref="AB72:AB108" si="43">AA72/$F72</f>
        <v>4.8506429909725771E-2</v>
      </c>
      <c r="AC72" s="362">
        <f t="shared" ref="AC72:AC108" si="44">Y72+AA72</f>
        <v>19015</v>
      </c>
      <c r="AD72" s="278">
        <f t="shared" ref="AD72:AD108" si="45">AC72/$F72</f>
        <v>0.10121252767841935</v>
      </c>
      <c r="AE72" s="362">
        <v>20054</v>
      </c>
      <c r="AF72" s="278">
        <f t="shared" ref="AF72:AF108" si="46">AE72/$F72</f>
        <v>0.1067428887753364</v>
      </c>
      <c r="AG72" s="362">
        <v>1272</v>
      </c>
      <c r="AH72" s="278">
        <f t="shared" ref="AH72:AH108" si="47">AG72/$F72</f>
        <v>6.7705671946857431E-3</v>
      </c>
      <c r="AI72" s="362">
        <v>17741</v>
      </c>
      <c r="AJ72" s="278">
        <f t="shared" ref="AJ72:AJ108" si="48">AI72/$F72</f>
        <v>9.443131493783001E-2</v>
      </c>
      <c r="AK72" s="362">
        <v>6887</v>
      </c>
      <c r="AL72" s="278">
        <f t="shared" ref="AL72:AL108" si="49">AK72/$F72</f>
        <v>3.6657937319025717E-2</v>
      </c>
    </row>
    <row r="73" spans="2:38" s="73" customFormat="1" ht="14.25">
      <c r="B73" s="483"/>
      <c r="C73" s="488"/>
      <c r="D73" s="193">
        <v>45936</v>
      </c>
      <c r="E73" s="193" t="s">
        <v>117</v>
      </c>
      <c r="F73" s="380">
        <f t="shared" si="31"/>
        <v>253179</v>
      </c>
      <c r="G73" s="504"/>
      <c r="H73" s="518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82">
        <f t="shared" ref="B74" si="50">D82</f>
        <v>45945</v>
      </c>
      <c r="C74" s="488"/>
      <c r="D74" s="193">
        <v>45937</v>
      </c>
      <c r="E74" s="193" t="s">
        <v>118</v>
      </c>
      <c r="F74" s="380">
        <f t="shared" si="31"/>
        <v>244889</v>
      </c>
      <c r="G74" s="504">
        <f t="shared" ref="G74" si="51">SUM(F74:F80)</f>
        <v>1478940</v>
      </c>
      <c r="H74" s="518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483"/>
      <c r="C75" s="488"/>
      <c r="D75" s="193">
        <v>45938</v>
      </c>
      <c r="E75" s="193" t="s">
        <v>112</v>
      </c>
      <c r="F75" s="380">
        <f t="shared" si="31"/>
        <v>220946</v>
      </c>
      <c r="G75" s="504"/>
      <c r="H75" s="518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483"/>
      <c r="C76" s="488"/>
      <c r="D76" s="193">
        <v>45939</v>
      </c>
      <c r="E76" s="193" t="s">
        <v>113</v>
      </c>
      <c r="F76" s="380">
        <f t="shared" si="31"/>
        <v>175392</v>
      </c>
      <c r="G76" s="504"/>
      <c r="H76" s="518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483"/>
      <c r="C77" s="488"/>
      <c r="D77" s="193">
        <v>45940</v>
      </c>
      <c r="E77" s="193" t="s">
        <v>114</v>
      </c>
      <c r="F77" s="380">
        <f t="shared" si="31"/>
        <v>168610</v>
      </c>
      <c r="G77" s="504"/>
      <c r="H77" s="518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483"/>
      <c r="C78" s="488"/>
      <c r="D78" s="193">
        <v>45941</v>
      </c>
      <c r="E78" s="193" t="s">
        <v>115</v>
      </c>
      <c r="F78" s="380">
        <f t="shared" si="31"/>
        <v>183752</v>
      </c>
      <c r="G78" s="504"/>
      <c r="H78" s="518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483"/>
      <c r="C79" s="488"/>
      <c r="D79" s="193">
        <v>45942</v>
      </c>
      <c r="E79" s="193" t="s">
        <v>116</v>
      </c>
      <c r="F79" s="380">
        <f t="shared" si="31"/>
        <v>243434</v>
      </c>
      <c r="G79" s="504"/>
      <c r="H79" s="518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483"/>
      <c r="C80" s="488"/>
      <c r="D80" s="193">
        <v>45943</v>
      </c>
      <c r="E80" s="193" t="s">
        <v>117</v>
      </c>
      <c r="F80" s="380">
        <f t="shared" si="31"/>
        <v>241917</v>
      </c>
      <c r="G80" s="504"/>
      <c r="H80" s="518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82">
        <f t="shared" ref="B81" si="52">D89</f>
        <v>45952</v>
      </c>
      <c r="C81" s="488"/>
      <c r="D81" s="193">
        <v>45944</v>
      </c>
      <c r="E81" s="193" t="s">
        <v>118</v>
      </c>
      <c r="F81" s="380">
        <f t="shared" si="31"/>
        <v>261956</v>
      </c>
      <c r="G81" s="504">
        <f>SUM(F81:F87)</f>
        <v>1663833</v>
      </c>
      <c r="H81" s="518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483"/>
      <c r="C82" s="488"/>
      <c r="D82" s="193">
        <v>45945</v>
      </c>
      <c r="E82" s="193" t="s">
        <v>112</v>
      </c>
      <c r="F82" s="380">
        <f t="shared" si="31"/>
        <v>255292</v>
      </c>
      <c r="G82" s="504"/>
      <c r="H82" s="518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483"/>
      <c r="C83" s="488"/>
      <c r="D83" s="193">
        <v>45946</v>
      </c>
      <c r="E83" s="193" t="s">
        <v>113</v>
      </c>
      <c r="F83" s="380">
        <f t="shared" si="31"/>
        <v>234908</v>
      </c>
      <c r="G83" s="504"/>
      <c r="H83" s="518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483"/>
      <c r="C84" s="488"/>
      <c r="D84" s="193">
        <v>45947</v>
      </c>
      <c r="E84" s="193" t="s">
        <v>114</v>
      </c>
      <c r="F84" s="380">
        <f t="shared" si="31"/>
        <v>193551</v>
      </c>
      <c r="G84" s="504"/>
      <c r="H84" s="518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483"/>
      <c r="C85" s="488"/>
      <c r="D85" s="193">
        <v>45948</v>
      </c>
      <c r="E85" s="193" t="s">
        <v>115</v>
      </c>
      <c r="F85" s="380">
        <f t="shared" si="31"/>
        <v>201109</v>
      </c>
      <c r="G85" s="504"/>
      <c r="H85" s="518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483"/>
      <c r="C86" s="488"/>
      <c r="D86" s="193">
        <v>45949</v>
      </c>
      <c r="E86" s="193" t="s">
        <v>116</v>
      </c>
      <c r="F86" s="380">
        <f t="shared" si="31"/>
        <v>262730</v>
      </c>
      <c r="G86" s="504"/>
      <c r="H86" s="518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483"/>
      <c r="C87" s="488"/>
      <c r="D87" s="193">
        <v>45950</v>
      </c>
      <c r="E87" s="193" t="s">
        <v>117</v>
      </c>
      <c r="F87" s="380">
        <f t="shared" si="31"/>
        <v>254287</v>
      </c>
      <c r="G87" s="504"/>
      <c r="H87" s="518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482">
        <f t="shared" ref="B88" si="53">D96</f>
        <v>45959</v>
      </c>
      <c r="C88" s="488"/>
      <c r="D88" s="193">
        <v>45951</v>
      </c>
      <c r="E88" s="193" t="s">
        <v>118</v>
      </c>
      <c r="F88" s="380">
        <f t="shared" si="31"/>
        <v>250808</v>
      </c>
      <c r="G88" s="504">
        <f t="shared" ref="G88" si="54">SUM(F88:F94)</f>
        <v>1532303</v>
      </c>
      <c r="H88" s="518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483"/>
      <c r="C89" s="488"/>
      <c r="D89" s="193">
        <v>45952</v>
      </c>
      <c r="E89" s="193" t="s">
        <v>112</v>
      </c>
      <c r="F89" s="380">
        <f t="shared" si="31"/>
        <v>232098</v>
      </c>
      <c r="G89" s="504"/>
      <c r="H89" s="518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483"/>
      <c r="C90" s="488"/>
      <c r="D90" s="193">
        <v>45953</v>
      </c>
      <c r="E90" s="193" t="s">
        <v>113</v>
      </c>
      <c r="F90" s="380">
        <f t="shared" si="31"/>
        <v>182380</v>
      </c>
      <c r="G90" s="504"/>
      <c r="H90" s="518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483"/>
      <c r="C91" s="488"/>
      <c r="D91" s="193">
        <v>45954</v>
      </c>
      <c r="E91" s="193" t="s">
        <v>114</v>
      </c>
      <c r="F91" s="380">
        <f t="shared" si="31"/>
        <v>174764</v>
      </c>
      <c r="G91" s="504"/>
      <c r="H91" s="518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483"/>
      <c r="C92" s="488"/>
      <c r="D92" s="193">
        <v>45955</v>
      </c>
      <c r="E92" s="193" t="s">
        <v>115</v>
      </c>
      <c r="F92" s="380">
        <f t="shared" si="31"/>
        <v>186652</v>
      </c>
      <c r="G92" s="504"/>
      <c r="H92" s="518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483"/>
      <c r="C93" s="488"/>
      <c r="D93" s="193">
        <v>45956</v>
      </c>
      <c r="E93" s="193" t="s">
        <v>116</v>
      </c>
      <c r="F93" s="380">
        <f t="shared" si="31"/>
        <v>253071</v>
      </c>
      <c r="G93" s="504"/>
      <c r="H93" s="518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483"/>
      <c r="C94" s="488"/>
      <c r="D94" s="193">
        <v>45957</v>
      </c>
      <c r="E94" s="193" t="s">
        <v>117</v>
      </c>
      <c r="F94" s="380">
        <f t="shared" si="31"/>
        <v>252530</v>
      </c>
      <c r="G94" s="504"/>
      <c r="H94" s="518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482">
        <v>45964</v>
      </c>
      <c r="C95" s="488"/>
      <c r="D95" s="193">
        <v>45958</v>
      </c>
      <c r="E95" s="193" t="s">
        <v>118</v>
      </c>
      <c r="F95" s="380">
        <f t="shared" si="31"/>
        <v>261326</v>
      </c>
      <c r="G95" s="504">
        <f t="shared" ref="G95" si="55">SUM(F95:F101)</f>
        <v>1583955</v>
      </c>
      <c r="H95" s="518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483"/>
      <c r="C96" s="488"/>
      <c r="D96" s="193">
        <v>45959</v>
      </c>
      <c r="E96" s="193" t="s">
        <v>112</v>
      </c>
      <c r="F96" s="380">
        <f t="shared" si="31"/>
        <v>248570</v>
      </c>
      <c r="G96" s="504"/>
      <c r="H96" s="518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483"/>
      <c r="C97" s="488"/>
      <c r="D97" s="193">
        <v>45960</v>
      </c>
      <c r="E97" s="193" t="s">
        <v>113</v>
      </c>
      <c r="F97" s="380">
        <f t="shared" si="31"/>
        <v>222624</v>
      </c>
      <c r="G97" s="504"/>
      <c r="H97" s="518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483"/>
      <c r="C98" s="489"/>
      <c r="D98" s="193">
        <v>45961</v>
      </c>
      <c r="E98" s="193" t="s">
        <v>114</v>
      </c>
      <c r="F98" s="380">
        <f t="shared" si="31"/>
        <v>181372</v>
      </c>
      <c r="G98" s="504"/>
      <c r="H98" s="518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483"/>
      <c r="C99" s="866" t="s">
        <v>762</v>
      </c>
      <c r="D99" s="193">
        <v>45962</v>
      </c>
      <c r="E99" s="193" t="s">
        <v>115</v>
      </c>
      <c r="F99" s="380">
        <f t="shared" si="31"/>
        <v>185184</v>
      </c>
      <c r="G99" s="504"/>
      <c r="H99" s="518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483"/>
      <c r="C100" s="867"/>
      <c r="D100" s="193">
        <v>45963</v>
      </c>
      <c r="E100" s="193" t="s">
        <v>116</v>
      </c>
      <c r="F100" s="380">
        <f t="shared" si="31"/>
        <v>245428</v>
      </c>
      <c r="G100" s="504"/>
      <c r="H100" s="519"/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483"/>
      <c r="C101" s="867"/>
      <c r="D101" s="193">
        <v>45964</v>
      </c>
      <c r="E101" s="193" t="s">
        <v>117</v>
      </c>
      <c r="F101" s="380">
        <f t="shared" si="31"/>
        <v>239451</v>
      </c>
      <c r="G101" s="504"/>
      <c r="H101" s="520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482">
        <f t="shared" ref="B102:B108" si="56">D110</f>
        <v>0</v>
      </c>
      <c r="C102" s="867"/>
      <c r="D102" s="193">
        <v>45965</v>
      </c>
      <c r="E102" s="193" t="s">
        <v>118</v>
      </c>
      <c r="F102" s="380">
        <f t="shared" si="31"/>
        <v>230301</v>
      </c>
      <c r="G102" s="504">
        <f t="shared" ref="G102" si="57">SUM(F102:F108)</f>
        <v>1501547</v>
      </c>
      <c r="H102" s="520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483"/>
      <c r="C103" s="867"/>
      <c r="D103" s="193">
        <v>45966</v>
      </c>
      <c r="E103" s="193" t="s">
        <v>112</v>
      </c>
      <c r="F103" s="380">
        <f t="shared" si="31"/>
        <v>224504</v>
      </c>
      <c r="G103" s="504"/>
      <c r="H103" s="520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483"/>
      <c r="C104" s="867"/>
      <c r="D104" s="193">
        <v>45967</v>
      </c>
      <c r="E104" s="193" t="s">
        <v>113</v>
      </c>
      <c r="F104" s="380">
        <f t="shared" si="31"/>
        <v>214764</v>
      </c>
      <c r="G104" s="504"/>
      <c r="H104" s="520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483"/>
      <c r="C105" s="867"/>
      <c r="D105" s="193">
        <v>45968</v>
      </c>
      <c r="E105" s="193" t="s">
        <v>114</v>
      </c>
      <c r="F105" s="380">
        <f t="shared" si="31"/>
        <v>177386</v>
      </c>
      <c r="G105" s="504"/>
      <c r="H105" s="520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483"/>
      <c r="C106" s="867"/>
      <c r="D106" s="193">
        <v>45969</v>
      </c>
      <c r="E106" s="193" t="s">
        <v>115</v>
      </c>
      <c r="F106" s="380">
        <f t="shared" si="31"/>
        <v>184463</v>
      </c>
      <c r="G106" s="504"/>
      <c r="H106" s="520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483"/>
      <c r="C107" s="867"/>
      <c r="D107" s="193">
        <v>45970</v>
      </c>
      <c r="E107" s="193" t="s">
        <v>116</v>
      </c>
      <c r="F107" s="380">
        <f t="shared" si="31"/>
        <v>236075</v>
      </c>
      <c r="G107" s="504"/>
      <c r="H107" s="520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483"/>
      <c r="C108" s="868"/>
      <c r="D108" s="193">
        <v>45971</v>
      </c>
      <c r="E108" s="193" t="s">
        <v>117</v>
      </c>
      <c r="F108" s="380">
        <f t="shared" si="31"/>
        <v>234054</v>
      </c>
      <c r="G108" s="504"/>
      <c r="H108" s="521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</sheetData>
  <mergeCells count="70">
    <mergeCell ref="B102:B108"/>
    <mergeCell ref="G102:G108"/>
    <mergeCell ref="C99:C108"/>
    <mergeCell ref="H100:H108"/>
    <mergeCell ref="M5:N5"/>
    <mergeCell ref="H69:H99"/>
    <mergeCell ref="G46:G52"/>
    <mergeCell ref="I3:AL3"/>
    <mergeCell ref="D3:E6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H5:H6"/>
    <mergeCell ref="I4:N4"/>
    <mergeCell ref="G5:G6"/>
    <mergeCell ref="B53:B59"/>
    <mergeCell ref="B60:B66"/>
    <mergeCell ref="B67:B73"/>
    <mergeCell ref="C38:C67"/>
    <mergeCell ref="C68:C98"/>
    <mergeCell ref="B18:B24"/>
    <mergeCell ref="B25:B31"/>
    <mergeCell ref="H7:H37"/>
    <mergeCell ref="G11:G17"/>
    <mergeCell ref="G18:G24"/>
    <mergeCell ref="G25:G31"/>
    <mergeCell ref="G32:G38"/>
    <mergeCell ref="H38:H68"/>
    <mergeCell ref="B32:B38"/>
    <mergeCell ref="G7:G10"/>
    <mergeCell ref="C7:C3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B7:B17"/>
    <mergeCell ref="F5:F6"/>
    <mergeCell ref="B95:B101"/>
    <mergeCell ref="G95:G101"/>
    <mergeCell ref="B74:B80"/>
    <mergeCell ref="G74:G80"/>
    <mergeCell ref="B81:B87"/>
    <mergeCell ref="G81:G87"/>
    <mergeCell ref="B88:B94"/>
    <mergeCell ref="G88:G94"/>
    <mergeCell ref="G53:G59"/>
    <mergeCell ref="G60:G66"/>
    <mergeCell ref="G67:G73"/>
    <mergeCell ref="B39:B45"/>
    <mergeCell ref="G39:G45"/>
    <mergeCell ref="B46:B5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E590"/>
  <sheetViews>
    <sheetView zoomScale="85" zoomScaleNormal="85" workbookViewId="0">
      <pane xSplit="13" ySplit="3" topLeftCell="N510" activePane="bottomRight" state="frozen"/>
      <selection activeCell="E31" sqref="E31"/>
      <selection pane="topRight" activeCell="E31" sqref="E31"/>
      <selection pane="bottomLeft" activeCell="E31" sqref="E31"/>
      <selection pane="bottomRight" activeCell="L520" sqref="L520:L552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21" t="s">
        <v>765</v>
      </c>
      <c r="C1" s="198">
        <f>AVERAGE(L482,L520,L558)</f>
        <v>763.04532262086491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29" t="s">
        <v>445</v>
      </c>
      <c r="O2" s="529" t="s">
        <v>105</v>
      </c>
      <c r="P2" s="534"/>
      <c r="Q2" s="535"/>
      <c r="R2" s="535"/>
      <c r="S2" s="535"/>
      <c r="T2" s="535"/>
      <c r="U2" s="536"/>
      <c r="V2" s="537"/>
      <c r="W2" s="537"/>
      <c r="X2" s="537"/>
      <c r="Y2" s="537"/>
      <c r="Z2" s="534"/>
      <c r="AA2" s="535"/>
      <c r="AB2" s="535"/>
      <c r="AC2" s="535"/>
      <c r="AD2" s="535"/>
      <c r="AE2" s="536">
        <v>45870</v>
      </c>
      <c r="AF2" s="537"/>
      <c r="AG2" s="537"/>
      <c r="AH2" s="537"/>
      <c r="AI2" s="537"/>
      <c r="AJ2" s="531">
        <v>45871</v>
      </c>
      <c r="AK2" s="532"/>
      <c r="AL2" s="532"/>
      <c r="AM2" s="532"/>
      <c r="AN2" s="533"/>
      <c r="AO2" s="536">
        <v>45872</v>
      </c>
      <c r="AP2" s="537"/>
      <c r="AQ2" s="537"/>
      <c r="AR2" s="537"/>
      <c r="AS2" s="537"/>
      <c r="AT2" s="531">
        <v>45873</v>
      </c>
      <c r="AU2" s="532"/>
      <c r="AV2" s="532"/>
      <c r="AW2" s="532"/>
      <c r="AX2" s="533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30"/>
      <c r="O3" s="530"/>
      <c r="P3" s="534" t="s">
        <v>118</v>
      </c>
      <c r="Q3" s="535"/>
      <c r="R3" s="535"/>
      <c r="S3" s="535"/>
      <c r="T3" s="535"/>
      <c r="U3" s="536" t="s">
        <v>112</v>
      </c>
      <c r="V3" s="537"/>
      <c r="W3" s="537"/>
      <c r="X3" s="537"/>
      <c r="Y3" s="537"/>
      <c r="Z3" s="534" t="s">
        <v>113</v>
      </c>
      <c r="AA3" s="535"/>
      <c r="AB3" s="535"/>
      <c r="AC3" s="535"/>
      <c r="AD3" s="535"/>
      <c r="AE3" s="547">
        <f>AE2</f>
        <v>45870</v>
      </c>
      <c r="AF3" s="547"/>
      <c r="AG3" s="547"/>
      <c r="AH3" s="547"/>
      <c r="AI3" s="547"/>
      <c r="AJ3" s="538">
        <f t="shared" ref="AJ3" si="0">AJ2</f>
        <v>45871</v>
      </c>
      <c r="AK3" s="539"/>
      <c r="AL3" s="539"/>
      <c r="AM3" s="539"/>
      <c r="AN3" s="540"/>
      <c r="AO3" s="547">
        <f t="shared" ref="AO3" si="1">AO2</f>
        <v>45872</v>
      </c>
      <c r="AP3" s="547"/>
      <c r="AQ3" s="547"/>
      <c r="AR3" s="547"/>
      <c r="AS3" s="547"/>
      <c r="AT3" s="538">
        <f t="shared" ref="AT3" si="2">AT2</f>
        <v>45873</v>
      </c>
      <c r="AU3" s="539"/>
      <c r="AV3" s="539"/>
      <c r="AW3" s="539"/>
      <c r="AX3" s="540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45"/>
      <c r="O4" s="523" t="s">
        <v>167</v>
      </c>
      <c r="P4" s="523" t="s">
        <v>163</v>
      </c>
      <c r="Q4" s="523"/>
      <c r="R4" s="523"/>
      <c r="S4" s="523"/>
      <c r="T4" s="523" t="s">
        <v>166</v>
      </c>
      <c r="U4" s="523" t="s">
        <v>163</v>
      </c>
      <c r="V4" s="523"/>
      <c r="W4" s="523"/>
      <c r="X4" s="523"/>
      <c r="Y4" s="523" t="s">
        <v>166</v>
      </c>
      <c r="Z4" s="523" t="s">
        <v>163</v>
      </c>
      <c r="AA4" s="523"/>
      <c r="AB4" s="523"/>
      <c r="AC4" s="523"/>
      <c r="AD4" s="523" t="s">
        <v>166</v>
      </c>
      <c r="AE4" s="523" t="s">
        <v>163</v>
      </c>
      <c r="AF4" s="523"/>
      <c r="AG4" s="523"/>
      <c r="AH4" s="523"/>
      <c r="AI4" s="523" t="s">
        <v>166</v>
      </c>
      <c r="AJ4" s="523" t="s">
        <v>163</v>
      </c>
      <c r="AK4" s="523"/>
      <c r="AL4" s="523"/>
      <c r="AM4" s="523"/>
      <c r="AN4" s="523" t="s">
        <v>166</v>
      </c>
      <c r="AO4" s="523" t="s">
        <v>163</v>
      </c>
      <c r="AP4" s="523"/>
      <c r="AQ4" s="523"/>
      <c r="AR4" s="523"/>
      <c r="AS4" s="523" t="s">
        <v>166</v>
      </c>
      <c r="AT4" s="523" t="s">
        <v>163</v>
      </c>
      <c r="AU4" s="523"/>
      <c r="AV4" s="523"/>
      <c r="AW4" s="523"/>
      <c r="AX4" s="52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45"/>
      <c r="O5" s="523"/>
      <c r="P5" s="523" t="s">
        <v>448</v>
      </c>
      <c r="Q5" s="523"/>
      <c r="R5" s="523"/>
      <c r="S5" s="523"/>
      <c r="T5" s="523"/>
      <c r="U5" s="523" t="s">
        <v>448</v>
      </c>
      <c r="V5" s="523"/>
      <c r="W5" s="523"/>
      <c r="X5" s="523"/>
      <c r="Y5" s="523"/>
      <c r="Z5" s="523" t="s">
        <v>448</v>
      </c>
      <c r="AA5" s="523"/>
      <c r="AB5" s="523"/>
      <c r="AC5" s="523"/>
      <c r="AD5" s="523"/>
      <c r="AE5" s="523" t="s">
        <v>448</v>
      </c>
      <c r="AF5" s="523"/>
      <c r="AG5" s="523"/>
      <c r="AH5" s="523"/>
      <c r="AI5" s="523"/>
      <c r="AJ5" s="523" t="s">
        <v>448</v>
      </c>
      <c r="AK5" s="523"/>
      <c r="AL5" s="523"/>
      <c r="AM5" s="523"/>
      <c r="AN5" s="523"/>
      <c r="AO5" s="523" t="s">
        <v>448</v>
      </c>
      <c r="AP5" s="523"/>
      <c r="AQ5" s="523"/>
      <c r="AR5" s="523"/>
      <c r="AS5" s="523"/>
      <c r="AT5" s="523" t="s">
        <v>448</v>
      </c>
      <c r="AU5" s="523"/>
      <c r="AV5" s="523"/>
      <c r="AW5" s="523"/>
      <c r="AX5" s="52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45"/>
      <c r="O6" s="523"/>
      <c r="P6" s="205" t="s">
        <v>162</v>
      </c>
      <c r="Q6" s="205" t="s">
        <v>449</v>
      </c>
      <c r="R6" s="205" t="s">
        <v>164</v>
      </c>
      <c r="S6" s="205" t="s">
        <v>168</v>
      </c>
      <c r="T6" s="523"/>
      <c r="U6" s="205" t="s">
        <v>162</v>
      </c>
      <c r="V6" s="205" t="s">
        <v>449</v>
      </c>
      <c r="W6" s="205" t="s">
        <v>164</v>
      </c>
      <c r="X6" s="205" t="s">
        <v>168</v>
      </c>
      <c r="Y6" s="523"/>
      <c r="Z6" s="205" t="s">
        <v>162</v>
      </c>
      <c r="AA6" s="205" t="s">
        <v>449</v>
      </c>
      <c r="AB6" s="205" t="s">
        <v>164</v>
      </c>
      <c r="AC6" s="205" t="s">
        <v>168</v>
      </c>
      <c r="AD6" s="523"/>
      <c r="AE6" s="205" t="s">
        <v>162</v>
      </c>
      <c r="AF6" s="205" t="s">
        <v>449</v>
      </c>
      <c r="AG6" s="205" t="s">
        <v>164</v>
      </c>
      <c r="AH6" s="205" t="s">
        <v>168</v>
      </c>
      <c r="AI6" s="523"/>
      <c r="AJ6" s="205" t="s">
        <v>162</v>
      </c>
      <c r="AK6" s="205" t="s">
        <v>449</v>
      </c>
      <c r="AL6" s="205" t="s">
        <v>164</v>
      </c>
      <c r="AM6" s="205" t="s">
        <v>168</v>
      </c>
      <c r="AN6" s="523"/>
      <c r="AO6" s="205" t="s">
        <v>162</v>
      </c>
      <c r="AP6" s="205" t="s">
        <v>449</v>
      </c>
      <c r="AQ6" s="205" t="s">
        <v>164</v>
      </c>
      <c r="AR6" s="205" t="s">
        <v>168</v>
      </c>
      <c r="AS6" s="523"/>
      <c r="AT6" s="205" t="s">
        <v>162</v>
      </c>
      <c r="AU6" s="205" t="s">
        <v>449</v>
      </c>
      <c r="AV6" s="205" t="s">
        <v>164</v>
      </c>
      <c r="AW6" s="205" t="s">
        <v>168</v>
      </c>
      <c r="AX6" s="523"/>
    </row>
    <row r="7" spans="1:50" ht="14.25" hidden="1" customHeight="1" outlineLevel="1">
      <c r="B7" s="483" t="s">
        <v>450</v>
      </c>
      <c r="C7" s="203">
        <v>1</v>
      </c>
      <c r="D7" s="206" t="s">
        <v>451</v>
      </c>
      <c r="E7" s="207">
        <v>3</v>
      </c>
      <c r="F7" s="203">
        <v>3300</v>
      </c>
      <c r="G7" s="208">
        <f>F7/E7</f>
        <v>1100</v>
      </c>
      <c r="H7" s="541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42">
        <f>IFERROR(AVERAGE(K7:K36),"-")</f>
        <v>726.50479514607912</v>
      </c>
      <c r="M7" s="209">
        <f>RANK(K7, K$7:$K$36)</f>
        <v>7</v>
      </c>
      <c r="N7" s="545"/>
      <c r="O7" s="523"/>
      <c r="P7" s="211"/>
      <c r="Q7" s="211"/>
      <c r="R7" s="212"/>
      <c r="S7" s="205"/>
      <c r="T7" s="543"/>
      <c r="U7" s="211"/>
      <c r="V7" s="211"/>
      <c r="W7" s="212"/>
      <c r="X7" s="205"/>
      <c r="Y7" s="543"/>
      <c r="Z7" s="205"/>
      <c r="AA7" s="211"/>
      <c r="AB7" s="212"/>
      <c r="AC7" s="205"/>
      <c r="AD7" s="543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43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43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43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43">
        <f>AVERAGE(AV7:AV36)</f>
        <v>727.23124333552823</v>
      </c>
    </row>
    <row r="8" spans="1:50" ht="14.25" hidden="1" customHeight="1" outlineLevel="1">
      <c r="B8" s="483"/>
      <c r="C8" s="203">
        <v>2</v>
      </c>
      <c r="D8" s="206" t="s">
        <v>452</v>
      </c>
      <c r="E8" s="207">
        <v>4</v>
      </c>
      <c r="F8" s="203">
        <v>3300</v>
      </c>
      <c r="G8" s="208">
        <f t="shared" ref="G8:G33" si="7">F8/E8</f>
        <v>825</v>
      </c>
      <c r="H8" s="541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42"/>
      <c r="M8" s="209">
        <f>RANK(K8, K$7:$K$36)</f>
        <v>14</v>
      </c>
      <c r="N8" s="545"/>
      <c r="O8" s="523"/>
      <c r="P8" s="211"/>
      <c r="Q8" s="211"/>
      <c r="R8" s="212"/>
      <c r="S8" s="205"/>
      <c r="T8" s="543"/>
      <c r="U8" s="211"/>
      <c r="V8" s="211"/>
      <c r="W8" s="212"/>
      <c r="X8" s="205"/>
      <c r="Y8" s="543"/>
      <c r="Z8" s="205"/>
      <c r="AA8" s="211"/>
      <c r="AB8" s="212"/>
      <c r="AC8" s="205"/>
      <c r="AD8" s="543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43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43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43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43"/>
    </row>
    <row r="9" spans="1:50" ht="14.25" hidden="1" customHeight="1" outlineLevel="1">
      <c r="B9" s="483"/>
      <c r="C9" s="203">
        <v>3</v>
      </c>
      <c r="D9" s="206" t="s">
        <v>453</v>
      </c>
      <c r="E9" s="207">
        <v>3</v>
      </c>
      <c r="F9" s="203">
        <v>3600</v>
      </c>
      <c r="G9" s="208">
        <f t="shared" si="7"/>
        <v>1200</v>
      </c>
      <c r="H9" s="541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42"/>
      <c r="M9" s="209">
        <f>RANK(K9, K$7:$K$36)</f>
        <v>5</v>
      </c>
      <c r="N9" s="545"/>
      <c r="O9" s="523"/>
      <c r="P9" s="211"/>
      <c r="Q9" s="211"/>
      <c r="R9" s="212"/>
      <c r="S9" s="205"/>
      <c r="T9" s="543"/>
      <c r="U9" s="211"/>
      <c r="V9" s="211"/>
      <c r="W9" s="212"/>
      <c r="X9" s="205"/>
      <c r="Y9" s="543"/>
      <c r="Z9" s="205"/>
      <c r="AA9" s="211"/>
      <c r="AB9" s="212"/>
      <c r="AC9" s="205"/>
      <c r="AD9" s="543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43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43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43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43"/>
    </row>
    <row r="10" spans="1:50" ht="14.25" hidden="1" customHeight="1" outlineLevel="1">
      <c r="B10" s="483"/>
      <c r="C10" s="203">
        <v>4</v>
      </c>
      <c r="D10" s="206" t="s">
        <v>454</v>
      </c>
      <c r="E10" s="207">
        <v>4</v>
      </c>
      <c r="F10" s="203">
        <v>3000</v>
      </c>
      <c r="G10" s="208">
        <f t="shared" si="7"/>
        <v>750</v>
      </c>
      <c r="H10" s="541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42"/>
      <c r="M10" s="209">
        <f>RANK(K10, K$7:$K$36)</f>
        <v>19</v>
      </c>
      <c r="N10" s="545"/>
      <c r="O10" s="523"/>
      <c r="P10" s="211"/>
      <c r="Q10" s="211"/>
      <c r="R10" s="212"/>
      <c r="S10" s="205"/>
      <c r="T10" s="543"/>
      <c r="U10" s="211"/>
      <c r="V10" s="211"/>
      <c r="W10" s="212"/>
      <c r="X10" s="205"/>
      <c r="Y10" s="543"/>
      <c r="Z10" s="205"/>
      <c r="AA10" s="211"/>
      <c r="AB10" s="212"/>
      <c r="AC10" s="205"/>
      <c r="AD10" s="543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43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43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43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43"/>
    </row>
    <row r="11" spans="1:50" ht="14.25" hidden="1" customHeight="1" outlineLevel="1">
      <c r="B11" s="483"/>
      <c r="C11" s="203">
        <v>5</v>
      </c>
      <c r="D11" s="206" t="s">
        <v>455</v>
      </c>
      <c r="E11" s="207">
        <v>5</v>
      </c>
      <c r="F11" s="203">
        <v>3300</v>
      </c>
      <c r="G11" s="208">
        <f t="shared" si="7"/>
        <v>660</v>
      </c>
      <c r="H11" s="541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42"/>
      <c r="M11" s="209">
        <f>RANK(K11, K$7:$K$36)</f>
        <v>26</v>
      </c>
      <c r="N11" s="545"/>
      <c r="O11" s="523"/>
      <c r="P11" s="211"/>
      <c r="Q11" s="211"/>
      <c r="R11" s="212"/>
      <c r="S11" s="205"/>
      <c r="T11" s="543"/>
      <c r="U11" s="211"/>
      <c r="V11" s="211"/>
      <c r="W11" s="212"/>
      <c r="X11" s="205"/>
      <c r="Y11" s="543"/>
      <c r="Z11" s="205"/>
      <c r="AA11" s="211"/>
      <c r="AB11" s="212"/>
      <c r="AC11" s="205"/>
      <c r="AD11" s="543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43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43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43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43"/>
    </row>
    <row r="12" spans="1:50" ht="14.25" hidden="1" customHeight="1" outlineLevel="1">
      <c r="B12" s="483"/>
      <c r="C12" s="203">
        <v>6</v>
      </c>
      <c r="D12" s="206" t="s">
        <v>456</v>
      </c>
      <c r="E12" s="207">
        <v>4</v>
      </c>
      <c r="F12" s="203">
        <v>2700</v>
      </c>
      <c r="G12" s="208">
        <f t="shared" si="7"/>
        <v>675</v>
      </c>
      <c r="H12" s="541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42"/>
      <c r="M12" s="209">
        <f>RANK(K12, K$7:$K$36)</f>
        <v>24</v>
      </c>
      <c r="N12" s="545"/>
      <c r="O12" s="523"/>
      <c r="P12" s="211"/>
      <c r="Q12" s="211"/>
      <c r="R12" s="212"/>
      <c r="S12" s="205"/>
      <c r="T12" s="543"/>
      <c r="U12" s="211"/>
      <c r="V12" s="211"/>
      <c r="W12" s="212"/>
      <c r="X12" s="205"/>
      <c r="Y12" s="543"/>
      <c r="Z12" s="205"/>
      <c r="AA12" s="211"/>
      <c r="AB12" s="212"/>
      <c r="AC12" s="205"/>
      <c r="AD12" s="543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43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43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43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43"/>
    </row>
    <row r="13" spans="1:50" ht="14.25" hidden="1" customHeight="1" outlineLevel="1">
      <c r="B13" s="483"/>
      <c r="C13" s="203">
        <v>7</v>
      </c>
      <c r="D13" s="206" t="s">
        <v>457</v>
      </c>
      <c r="E13" s="207">
        <v>4</v>
      </c>
      <c r="F13" s="203">
        <v>3300</v>
      </c>
      <c r="G13" s="208">
        <f t="shared" si="7"/>
        <v>825</v>
      </c>
      <c r="H13" s="541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42"/>
      <c r="M13" s="209">
        <f>RANK(K13, K$7:$K$36)</f>
        <v>16</v>
      </c>
      <c r="N13" s="545"/>
      <c r="O13" s="523"/>
      <c r="P13" s="211"/>
      <c r="Q13" s="211"/>
      <c r="R13" s="212"/>
      <c r="S13" s="205"/>
      <c r="T13" s="543"/>
      <c r="U13" s="211"/>
      <c r="V13" s="211"/>
      <c r="W13" s="212"/>
      <c r="X13" s="205"/>
      <c r="Y13" s="543"/>
      <c r="Z13" s="205"/>
      <c r="AA13" s="211"/>
      <c r="AB13" s="212"/>
      <c r="AC13" s="205"/>
      <c r="AD13" s="543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43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43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43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43"/>
    </row>
    <row r="14" spans="1:50" ht="14.25" hidden="1" customHeight="1" outlineLevel="1">
      <c r="B14" s="483"/>
      <c r="C14" s="203">
        <v>8</v>
      </c>
      <c r="D14" s="206" t="s">
        <v>458</v>
      </c>
      <c r="E14" s="207">
        <v>3</v>
      </c>
      <c r="F14" s="203">
        <v>3600</v>
      </c>
      <c r="G14" s="208">
        <f t="shared" si="7"/>
        <v>1200</v>
      </c>
      <c r="H14" s="541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42"/>
      <c r="M14" s="209">
        <f>RANK(K14, K$7:$K$36)</f>
        <v>3</v>
      </c>
      <c r="N14" s="545"/>
      <c r="O14" s="523"/>
      <c r="P14" s="211"/>
      <c r="Q14" s="211"/>
      <c r="R14" s="212"/>
      <c r="S14" s="205"/>
      <c r="T14" s="543"/>
      <c r="U14" s="211"/>
      <c r="V14" s="211"/>
      <c r="W14" s="212"/>
      <c r="X14" s="205"/>
      <c r="Y14" s="543"/>
      <c r="Z14" s="205"/>
      <c r="AA14" s="211"/>
      <c r="AB14" s="212"/>
      <c r="AC14" s="205"/>
      <c r="AD14" s="543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43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43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43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43"/>
    </row>
    <row r="15" spans="1:50" ht="14.25" hidden="1" customHeight="1" outlineLevel="1">
      <c r="B15" s="483"/>
      <c r="C15" s="203">
        <v>9</v>
      </c>
      <c r="D15" s="206" t="s">
        <v>459</v>
      </c>
      <c r="E15" s="207">
        <v>3</v>
      </c>
      <c r="F15" s="203">
        <v>3600</v>
      </c>
      <c r="G15" s="208">
        <f t="shared" si="7"/>
        <v>1200</v>
      </c>
      <c r="H15" s="541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42"/>
      <c r="M15" s="209">
        <f>RANK(K15, K$7:$K$36)</f>
        <v>2</v>
      </c>
      <c r="N15" s="545"/>
      <c r="O15" s="523"/>
      <c r="P15" s="211"/>
      <c r="Q15" s="211"/>
      <c r="R15" s="212"/>
      <c r="S15" s="205"/>
      <c r="T15" s="543"/>
      <c r="U15" s="211"/>
      <c r="V15" s="211"/>
      <c r="W15" s="212"/>
      <c r="X15" s="205"/>
      <c r="Y15" s="543"/>
      <c r="Z15" s="205"/>
      <c r="AA15" s="211"/>
      <c r="AB15" s="212"/>
      <c r="AC15" s="205"/>
      <c r="AD15" s="543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43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43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43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43"/>
    </row>
    <row r="16" spans="1:50" ht="14.25" hidden="1" customHeight="1" outlineLevel="1">
      <c r="B16" s="483"/>
      <c r="C16" s="203">
        <v>10</v>
      </c>
      <c r="D16" s="206" t="s">
        <v>460</v>
      </c>
      <c r="E16" s="207">
        <v>3</v>
      </c>
      <c r="F16" s="203">
        <v>3000</v>
      </c>
      <c r="G16" s="208">
        <f t="shared" si="7"/>
        <v>1000</v>
      </c>
      <c r="H16" s="541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42"/>
      <c r="M16" s="209">
        <f>RANK(K16, K$7:$K$36)</f>
        <v>8</v>
      </c>
      <c r="N16" s="545"/>
      <c r="O16" s="523"/>
      <c r="P16" s="211"/>
      <c r="Q16" s="211"/>
      <c r="R16" s="212"/>
      <c r="S16" s="205"/>
      <c r="T16" s="543"/>
      <c r="U16" s="211"/>
      <c r="V16" s="211"/>
      <c r="W16" s="212"/>
      <c r="X16" s="205"/>
      <c r="Y16" s="543"/>
      <c r="Z16" s="205"/>
      <c r="AA16" s="211"/>
      <c r="AB16" s="212"/>
      <c r="AC16" s="205"/>
      <c r="AD16" s="543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43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43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43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43"/>
    </row>
    <row r="17" spans="2:50" ht="14.25" hidden="1" customHeight="1" outlineLevel="1">
      <c r="B17" s="483"/>
      <c r="C17" s="203">
        <v>11</v>
      </c>
      <c r="D17" s="206" t="s">
        <v>461</v>
      </c>
      <c r="E17" s="207">
        <v>4</v>
      </c>
      <c r="F17" s="203">
        <v>3300</v>
      </c>
      <c r="G17" s="208">
        <f t="shared" si="7"/>
        <v>825</v>
      </c>
      <c r="H17" s="541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42"/>
      <c r="M17" s="209">
        <f>RANK(K17, K$7:$K$36)</f>
        <v>9</v>
      </c>
      <c r="N17" s="545"/>
      <c r="O17" s="523"/>
      <c r="P17" s="205"/>
      <c r="Q17" s="205"/>
      <c r="R17" s="205"/>
      <c r="S17" s="205"/>
      <c r="T17" s="543"/>
      <c r="U17" s="205"/>
      <c r="V17" s="205"/>
      <c r="W17" s="205"/>
      <c r="X17" s="205"/>
      <c r="Y17" s="543"/>
      <c r="Z17" s="205"/>
      <c r="AA17" s="205"/>
      <c r="AB17" s="205"/>
      <c r="AC17" s="205"/>
      <c r="AD17" s="543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43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43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43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43"/>
    </row>
    <row r="18" spans="2:50" ht="14.25" hidden="1" customHeight="1" outlineLevel="1">
      <c r="B18" s="483"/>
      <c r="C18" s="203">
        <v>12</v>
      </c>
      <c r="D18" s="206" t="s">
        <v>462</v>
      </c>
      <c r="E18" s="207">
        <v>4</v>
      </c>
      <c r="F18" s="203">
        <v>3300</v>
      </c>
      <c r="G18" s="208">
        <f t="shared" si="7"/>
        <v>825</v>
      </c>
      <c r="H18" s="541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42"/>
      <c r="M18" s="209">
        <f>RANK(K18, K$7:$K$36)</f>
        <v>13</v>
      </c>
      <c r="N18" s="545"/>
      <c r="O18" s="523"/>
      <c r="P18" s="205"/>
      <c r="Q18" s="205"/>
      <c r="R18" s="205"/>
      <c r="S18" s="205"/>
      <c r="T18" s="543"/>
      <c r="U18" s="205"/>
      <c r="V18" s="205"/>
      <c r="W18" s="205"/>
      <c r="X18" s="205"/>
      <c r="Y18" s="543"/>
      <c r="Z18" s="205"/>
      <c r="AA18" s="205"/>
      <c r="AB18" s="205"/>
      <c r="AC18" s="205"/>
      <c r="AD18" s="543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43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43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43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43"/>
    </row>
    <row r="19" spans="2:50" ht="14.25" hidden="1" customHeight="1" outlineLevel="1">
      <c r="B19" s="483"/>
      <c r="C19" s="203">
        <v>13</v>
      </c>
      <c r="D19" s="206" t="s">
        <v>463</v>
      </c>
      <c r="E19" s="207">
        <v>4</v>
      </c>
      <c r="F19" s="203">
        <v>3000</v>
      </c>
      <c r="G19" s="208">
        <f t="shared" si="7"/>
        <v>750</v>
      </c>
      <c r="H19" s="541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42"/>
      <c r="M19" s="209">
        <f>RANK(K19, K$7:$K$36)</f>
        <v>21</v>
      </c>
      <c r="N19" s="545"/>
      <c r="O19" s="523"/>
      <c r="P19" s="205"/>
      <c r="Q19" s="205"/>
      <c r="R19" s="205"/>
      <c r="S19" s="205"/>
      <c r="T19" s="543"/>
      <c r="U19" s="205"/>
      <c r="V19" s="205"/>
      <c r="W19" s="205"/>
      <c r="X19" s="205"/>
      <c r="Y19" s="543"/>
      <c r="Z19" s="205"/>
      <c r="AA19" s="205"/>
      <c r="AB19" s="205"/>
      <c r="AC19" s="205"/>
      <c r="AD19" s="543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43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43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43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43"/>
    </row>
    <row r="20" spans="2:50" ht="14.25" hidden="1" customHeight="1" outlineLevel="1">
      <c r="B20" s="483"/>
      <c r="C20" s="203">
        <v>14</v>
      </c>
      <c r="D20" s="206" t="s">
        <v>464</v>
      </c>
      <c r="E20" s="207">
        <v>4</v>
      </c>
      <c r="F20" s="203">
        <v>3000</v>
      </c>
      <c r="G20" s="208">
        <f t="shared" si="7"/>
        <v>750</v>
      </c>
      <c r="H20" s="541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42"/>
      <c r="M20" s="209">
        <f>RANK(K20, K$7:$K$36)</f>
        <v>22</v>
      </c>
      <c r="N20" s="545"/>
      <c r="O20" s="523"/>
      <c r="P20" s="205"/>
      <c r="Q20" s="205"/>
      <c r="R20" s="205"/>
      <c r="S20" s="205"/>
      <c r="T20" s="543"/>
      <c r="U20" s="205"/>
      <c r="V20" s="205"/>
      <c r="W20" s="205"/>
      <c r="X20" s="205"/>
      <c r="Y20" s="543"/>
      <c r="Z20" s="205"/>
      <c r="AA20" s="205"/>
      <c r="AB20" s="205"/>
      <c r="AC20" s="205"/>
      <c r="AD20" s="543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43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43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43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43"/>
    </row>
    <row r="21" spans="2:50" ht="14.25" hidden="1" customHeight="1" outlineLevel="1">
      <c r="B21" s="483"/>
      <c r="C21" s="203">
        <v>15</v>
      </c>
      <c r="D21" s="206" t="s">
        <v>465</v>
      </c>
      <c r="E21" s="207">
        <v>4</v>
      </c>
      <c r="F21" s="203">
        <v>3000</v>
      </c>
      <c r="G21" s="208">
        <f t="shared" si="7"/>
        <v>750</v>
      </c>
      <c r="H21" s="541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42"/>
      <c r="M21" s="209">
        <f>RANK(K21, K$7:$K$36)</f>
        <v>20</v>
      </c>
      <c r="N21" s="545"/>
      <c r="O21" s="523"/>
      <c r="P21" s="205"/>
      <c r="Q21" s="205"/>
      <c r="R21" s="205"/>
      <c r="S21" s="205"/>
      <c r="T21" s="543"/>
      <c r="U21" s="205"/>
      <c r="V21" s="205"/>
      <c r="W21" s="205"/>
      <c r="X21" s="205"/>
      <c r="Y21" s="543"/>
      <c r="Z21" s="205"/>
      <c r="AA21" s="205"/>
      <c r="AB21" s="205"/>
      <c r="AC21" s="205"/>
      <c r="AD21" s="543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43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43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43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43"/>
    </row>
    <row r="22" spans="2:50" ht="14.25" hidden="1" customHeight="1" outlineLevel="1">
      <c r="B22" s="483"/>
      <c r="C22" s="203">
        <v>16</v>
      </c>
      <c r="D22" s="206" t="s">
        <v>466</v>
      </c>
      <c r="E22" s="207">
        <v>4</v>
      </c>
      <c r="F22" s="203">
        <v>3300</v>
      </c>
      <c r="G22" s="208">
        <f t="shared" si="7"/>
        <v>825</v>
      </c>
      <c r="H22" s="541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42"/>
      <c r="M22" s="209">
        <f>RANK(K22, K$7:$K$36)</f>
        <v>17</v>
      </c>
      <c r="N22" s="545"/>
      <c r="O22" s="523"/>
      <c r="P22" s="205"/>
      <c r="Q22" s="205"/>
      <c r="R22" s="205"/>
      <c r="S22" s="205"/>
      <c r="T22" s="543"/>
      <c r="U22" s="205"/>
      <c r="V22" s="205"/>
      <c r="W22" s="205"/>
      <c r="X22" s="205"/>
      <c r="Y22" s="543"/>
      <c r="Z22" s="205"/>
      <c r="AA22" s="205"/>
      <c r="AB22" s="205"/>
      <c r="AC22" s="205"/>
      <c r="AD22" s="543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43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43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43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43"/>
    </row>
    <row r="23" spans="2:50" ht="14.25" hidden="1" customHeight="1" outlineLevel="1">
      <c r="B23" s="483"/>
      <c r="C23" s="203">
        <v>17</v>
      </c>
      <c r="D23" s="206" t="s">
        <v>467</v>
      </c>
      <c r="E23" s="207">
        <v>13</v>
      </c>
      <c r="F23" s="203">
        <v>3600</v>
      </c>
      <c r="G23" s="208">
        <f t="shared" si="7"/>
        <v>276.92307692307691</v>
      </c>
      <c r="H23" s="541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42"/>
      <c r="M23" s="209">
        <f>RANK(K23, K$7:$K$36)</f>
        <v>27</v>
      </c>
      <c r="N23" s="545"/>
      <c r="O23" s="523"/>
      <c r="P23" s="205"/>
      <c r="Q23" s="205"/>
      <c r="R23" s="205"/>
      <c r="S23" s="205"/>
      <c r="T23" s="543"/>
      <c r="U23" s="205"/>
      <c r="V23" s="205"/>
      <c r="W23" s="205"/>
      <c r="X23" s="205"/>
      <c r="Y23" s="543"/>
      <c r="Z23" s="205"/>
      <c r="AA23" s="205"/>
      <c r="AB23" s="205"/>
      <c r="AC23" s="205"/>
      <c r="AD23" s="543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43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43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43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43"/>
    </row>
    <row r="24" spans="2:50" ht="14.25" hidden="1" customHeight="1" outlineLevel="1">
      <c r="B24" s="483"/>
      <c r="C24" s="203">
        <v>18</v>
      </c>
      <c r="D24" s="206" t="s">
        <v>468</v>
      </c>
      <c r="E24" s="207">
        <v>3</v>
      </c>
      <c r="F24" s="203">
        <v>3600</v>
      </c>
      <c r="G24" s="208">
        <f t="shared" si="7"/>
        <v>1200</v>
      </c>
      <c r="H24" s="541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42"/>
      <c r="M24" s="209">
        <f>RANK(K24, K$7:$K$36)</f>
        <v>6</v>
      </c>
      <c r="N24" s="545"/>
      <c r="O24" s="523"/>
      <c r="P24" s="205"/>
      <c r="Q24" s="205"/>
      <c r="R24" s="205"/>
      <c r="S24" s="205"/>
      <c r="T24" s="543"/>
      <c r="U24" s="205"/>
      <c r="V24" s="205"/>
      <c r="W24" s="205"/>
      <c r="X24" s="205"/>
      <c r="Y24" s="543"/>
      <c r="Z24" s="205"/>
      <c r="AA24" s="205"/>
      <c r="AB24" s="205"/>
      <c r="AC24" s="205"/>
      <c r="AD24" s="543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43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43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43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43"/>
    </row>
    <row r="25" spans="2:50" ht="14.25" hidden="1" customHeight="1" outlineLevel="1">
      <c r="B25" s="483"/>
      <c r="C25" s="203">
        <v>19</v>
      </c>
      <c r="D25" s="206" t="s">
        <v>469</v>
      </c>
      <c r="E25" s="207">
        <v>4</v>
      </c>
      <c r="F25" s="203">
        <v>3300</v>
      </c>
      <c r="G25" s="208">
        <f t="shared" si="7"/>
        <v>825</v>
      </c>
      <c r="H25" s="541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42"/>
      <c r="M25" s="209">
        <f>RANK(K25, K$7:$K$36)</f>
        <v>11</v>
      </c>
      <c r="N25" s="545"/>
      <c r="O25" s="523"/>
      <c r="P25" s="205"/>
      <c r="Q25" s="205"/>
      <c r="R25" s="205"/>
      <c r="S25" s="205"/>
      <c r="T25" s="543"/>
      <c r="U25" s="205"/>
      <c r="V25" s="205"/>
      <c r="W25" s="205"/>
      <c r="X25" s="205"/>
      <c r="Y25" s="543"/>
      <c r="Z25" s="205"/>
      <c r="AA25" s="205"/>
      <c r="AB25" s="205"/>
      <c r="AC25" s="205"/>
      <c r="AD25" s="543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43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43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43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43"/>
    </row>
    <row r="26" spans="2:50" ht="14.25" hidden="1" customHeight="1" outlineLevel="1">
      <c r="B26" s="483"/>
      <c r="C26" s="203">
        <v>20</v>
      </c>
      <c r="D26" s="206" t="s">
        <v>470</v>
      </c>
      <c r="E26" s="207">
        <v>4</v>
      </c>
      <c r="F26" s="203">
        <v>3000</v>
      </c>
      <c r="G26" s="208">
        <f t="shared" si="7"/>
        <v>750</v>
      </c>
      <c r="H26" s="541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42"/>
      <c r="M26" s="209">
        <f>RANK(K26, K$7:$K$36)</f>
        <v>18</v>
      </c>
      <c r="N26" s="545"/>
      <c r="O26" s="523"/>
      <c r="P26" s="205"/>
      <c r="Q26" s="205"/>
      <c r="R26" s="205"/>
      <c r="S26" s="205"/>
      <c r="T26" s="543"/>
      <c r="U26" s="205"/>
      <c r="V26" s="205"/>
      <c r="W26" s="205"/>
      <c r="X26" s="205"/>
      <c r="Y26" s="543"/>
      <c r="Z26" s="205"/>
      <c r="AA26" s="205"/>
      <c r="AB26" s="205"/>
      <c r="AC26" s="205"/>
      <c r="AD26" s="543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43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43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43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43"/>
    </row>
    <row r="27" spans="2:50" ht="14.25" hidden="1" customHeight="1" outlineLevel="1">
      <c r="B27" s="483"/>
      <c r="C27" s="203">
        <v>21</v>
      </c>
      <c r="D27" s="206" t="s">
        <v>471</v>
      </c>
      <c r="E27" s="207">
        <v>5</v>
      </c>
      <c r="F27" s="203">
        <v>3300</v>
      </c>
      <c r="G27" s="208">
        <f t="shared" si="7"/>
        <v>660</v>
      </c>
      <c r="H27" s="541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42"/>
      <c r="M27" s="209">
        <f>RANK(K27, K$7:$K$36)</f>
        <v>25</v>
      </c>
      <c r="N27" s="545"/>
      <c r="O27" s="523"/>
      <c r="P27" s="205"/>
      <c r="Q27" s="205"/>
      <c r="R27" s="205"/>
      <c r="S27" s="205"/>
      <c r="T27" s="543"/>
      <c r="U27" s="205"/>
      <c r="V27" s="205"/>
      <c r="W27" s="205"/>
      <c r="X27" s="205"/>
      <c r="Y27" s="543"/>
      <c r="Z27" s="205"/>
      <c r="AA27" s="205"/>
      <c r="AB27" s="205"/>
      <c r="AC27" s="205"/>
      <c r="AD27" s="543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43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43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43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43"/>
    </row>
    <row r="28" spans="2:50" ht="14.25" hidden="1" customHeight="1" outlineLevel="1">
      <c r="B28" s="483"/>
      <c r="C28" s="203">
        <v>22</v>
      </c>
      <c r="D28" s="206" t="s">
        <v>472</v>
      </c>
      <c r="E28" s="207">
        <v>4</v>
      </c>
      <c r="F28" s="203">
        <v>2700</v>
      </c>
      <c r="G28" s="208">
        <f t="shared" si="7"/>
        <v>675</v>
      </c>
      <c r="H28" s="541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42"/>
      <c r="M28" s="209">
        <f>RANK(K28, K$7:$K$36)</f>
        <v>23</v>
      </c>
      <c r="N28" s="545"/>
      <c r="O28" s="523"/>
      <c r="P28" s="205"/>
      <c r="Q28" s="205"/>
      <c r="R28" s="205"/>
      <c r="S28" s="205"/>
      <c r="T28" s="543"/>
      <c r="U28" s="205"/>
      <c r="V28" s="205"/>
      <c r="W28" s="205"/>
      <c r="X28" s="205"/>
      <c r="Y28" s="543"/>
      <c r="Z28" s="205"/>
      <c r="AA28" s="205"/>
      <c r="AB28" s="205"/>
      <c r="AC28" s="205"/>
      <c r="AD28" s="543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43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43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43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43"/>
    </row>
    <row r="29" spans="2:50" ht="14.25" hidden="1" customHeight="1" outlineLevel="1">
      <c r="B29" s="483"/>
      <c r="C29" s="203">
        <v>23</v>
      </c>
      <c r="D29" s="206" t="s">
        <v>473</v>
      </c>
      <c r="E29" s="207">
        <v>4</v>
      </c>
      <c r="F29" s="203">
        <v>3300</v>
      </c>
      <c r="G29" s="208">
        <f t="shared" si="7"/>
        <v>825</v>
      </c>
      <c r="H29" s="541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42"/>
      <c r="M29" s="209">
        <f>RANK(K29, K$7:$K$36)</f>
        <v>15</v>
      </c>
      <c r="N29" s="545"/>
      <c r="O29" s="523"/>
      <c r="P29" s="205"/>
      <c r="Q29" s="205"/>
      <c r="R29" s="205"/>
      <c r="S29" s="205"/>
      <c r="T29" s="543"/>
      <c r="U29" s="205"/>
      <c r="V29" s="205"/>
      <c r="W29" s="205"/>
      <c r="X29" s="205"/>
      <c r="Y29" s="543"/>
      <c r="Z29" s="205"/>
      <c r="AA29" s="205"/>
      <c r="AB29" s="205"/>
      <c r="AC29" s="205"/>
      <c r="AD29" s="543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43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43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43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43"/>
    </row>
    <row r="30" spans="2:50" ht="14.25" hidden="1" customHeight="1" outlineLevel="1">
      <c r="B30" s="483"/>
      <c r="C30" s="203">
        <v>24</v>
      </c>
      <c r="D30" s="206" t="s">
        <v>474</v>
      </c>
      <c r="E30" s="207">
        <v>3</v>
      </c>
      <c r="F30" s="203">
        <v>3600</v>
      </c>
      <c r="G30" s="208">
        <f t="shared" si="7"/>
        <v>1200</v>
      </c>
      <c r="H30" s="541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42"/>
      <c r="M30" s="209">
        <f>RANK(K30, K$7:$K$36)</f>
        <v>4</v>
      </c>
      <c r="N30" s="545"/>
      <c r="O30" s="523"/>
      <c r="P30" s="205"/>
      <c r="Q30" s="205"/>
      <c r="R30" s="205"/>
      <c r="S30" s="205"/>
      <c r="T30" s="543"/>
      <c r="U30" s="205"/>
      <c r="V30" s="205"/>
      <c r="W30" s="205"/>
      <c r="X30" s="205"/>
      <c r="Y30" s="543"/>
      <c r="Z30" s="205"/>
      <c r="AA30" s="205"/>
      <c r="AB30" s="205"/>
      <c r="AC30" s="205"/>
      <c r="AD30" s="543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43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43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43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43"/>
    </row>
    <row r="31" spans="2:50" ht="14.25" hidden="1" customHeight="1" outlineLevel="1">
      <c r="B31" s="483"/>
      <c r="C31" s="203">
        <v>25</v>
      </c>
      <c r="D31" s="206" t="s">
        <v>475</v>
      </c>
      <c r="E31" s="207">
        <v>3</v>
      </c>
      <c r="F31" s="203">
        <v>3600</v>
      </c>
      <c r="G31" s="208">
        <f t="shared" si="7"/>
        <v>1200</v>
      </c>
      <c r="H31" s="541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42"/>
      <c r="M31" s="209">
        <f>RANK(K31, K$7:$K$36)</f>
        <v>1</v>
      </c>
      <c r="N31" s="545"/>
      <c r="O31" s="523"/>
      <c r="P31" s="205"/>
      <c r="Q31" s="205"/>
      <c r="R31" s="205"/>
      <c r="S31" s="205"/>
      <c r="T31" s="543"/>
      <c r="U31" s="205"/>
      <c r="V31" s="205"/>
      <c r="W31" s="205"/>
      <c r="X31" s="205"/>
      <c r="Y31" s="543"/>
      <c r="Z31" s="205"/>
      <c r="AA31" s="205"/>
      <c r="AB31" s="205"/>
      <c r="AC31" s="205"/>
      <c r="AD31" s="543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43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43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43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43"/>
    </row>
    <row r="32" spans="2:50" ht="14.25" hidden="1" customHeight="1" outlineLevel="1">
      <c r="B32" s="483"/>
      <c r="C32" s="203">
        <v>26</v>
      </c>
      <c r="D32" s="206" t="s">
        <v>476</v>
      </c>
      <c r="E32" s="207">
        <v>4</v>
      </c>
      <c r="F32" s="203">
        <v>3300</v>
      </c>
      <c r="G32" s="208">
        <f t="shared" si="7"/>
        <v>825</v>
      </c>
      <c r="H32" s="541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42"/>
      <c r="M32" s="209">
        <f>RANK(K32, K$7:$K$36)</f>
        <v>12</v>
      </c>
      <c r="N32" s="545"/>
      <c r="O32" s="523"/>
      <c r="P32" s="205"/>
      <c r="Q32" s="205"/>
      <c r="R32" s="205"/>
      <c r="S32" s="205"/>
      <c r="T32" s="543"/>
      <c r="U32" s="205"/>
      <c r="V32" s="205"/>
      <c r="W32" s="205"/>
      <c r="X32" s="205"/>
      <c r="Y32" s="543"/>
      <c r="Z32" s="205"/>
      <c r="AA32" s="205"/>
      <c r="AB32" s="205"/>
      <c r="AC32" s="205"/>
      <c r="AD32" s="543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43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43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43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43"/>
    </row>
    <row r="33" spans="1:50" ht="14.25" hidden="1" customHeight="1" outlineLevel="1">
      <c r="B33" s="483"/>
      <c r="C33" s="203">
        <v>27</v>
      </c>
      <c r="D33" s="206" t="s">
        <v>477</v>
      </c>
      <c r="E33" s="207">
        <v>4</v>
      </c>
      <c r="F33" s="203">
        <v>3300</v>
      </c>
      <c r="G33" s="208">
        <f t="shared" si="7"/>
        <v>825</v>
      </c>
      <c r="H33" s="541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42"/>
      <c r="M33" s="209">
        <f>RANK(K33, K$7:$K$36)</f>
        <v>10</v>
      </c>
      <c r="N33" s="545"/>
      <c r="O33" s="523"/>
      <c r="P33" s="205"/>
      <c r="Q33" s="205"/>
      <c r="R33" s="205"/>
      <c r="S33" s="205"/>
      <c r="T33" s="543"/>
      <c r="U33" s="205"/>
      <c r="V33" s="205"/>
      <c r="W33" s="205"/>
      <c r="X33" s="205"/>
      <c r="Y33" s="543"/>
      <c r="Z33" s="205"/>
      <c r="AA33" s="205"/>
      <c r="AB33" s="205"/>
      <c r="AC33" s="205"/>
      <c r="AD33" s="543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43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43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43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43"/>
    </row>
    <row r="34" spans="1:50" ht="14.25" hidden="1" customHeight="1" outlineLevel="1">
      <c r="B34" s="483"/>
      <c r="C34" s="203">
        <v>28</v>
      </c>
      <c r="D34" s="206"/>
      <c r="E34" s="203"/>
      <c r="F34" s="203"/>
      <c r="G34" s="203"/>
      <c r="H34" s="541"/>
      <c r="I34" s="209"/>
      <c r="J34" s="209"/>
      <c r="K34" s="210"/>
      <c r="L34" s="542"/>
      <c r="M34" s="209"/>
      <c r="N34" s="545"/>
      <c r="O34" s="523"/>
      <c r="P34" s="205"/>
      <c r="Q34" s="205"/>
      <c r="R34" s="205"/>
      <c r="S34" s="205"/>
      <c r="T34" s="543"/>
      <c r="U34" s="205"/>
      <c r="V34" s="205"/>
      <c r="W34" s="205"/>
      <c r="X34" s="205"/>
      <c r="Y34" s="543"/>
      <c r="Z34" s="205"/>
      <c r="AA34" s="205"/>
      <c r="AB34" s="205"/>
      <c r="AC34" s="205"/>
      <c r="AD34" s="543"/>
      <c r="AE34" s="205"/>
      <c r="AF34" s="205"/>
      <c r="AG34" s="205"/>
      <c r="AH34" s="205"/>
      <c r="AI34" s="543"/>
      <c r="AJ34" s="205"/>
      <c r="AK34" s="205"/>
      <c r="AL34" s="205"/>
      <c r="AM34" s="205"/>
      <c r="AN34" s="543"/>
      <c r="AO34" s="205"/>
      <c r="AP34" s="211"/>
      <c r="AQ34" s="212"/>
      <c r="AR34" s="205"/>
      <c r="AS34" s="543"/>
      <c r="AT34" s="205"/>
      <c r="AU34" s="211"/>
      <c r="AV34" s="212"/>
      <c r="AW34" s="205"/>
      <c r="AX34" s="543"/>
    </row>
    <row r="35" spans="1:50" ht="14.25" hidden="1" customHeight="1" outlineLevel="1">
      <c r="B35" s="483"/>
      <c r="C35" s="203">
        <v>29</v>
      </c>
      <c r="D35" s="206"/>
      <c r="E35" s="203"/>
      <c r="F35" s="203"/>
      <c r="G35" s="203"/>
      <c r="H35" s="541"/>
      <c r="I35" s="209"/>
      <c r="J35" s="209"/>
      <c r="K35" s="210"/>
      <c r="L35" s="542"/>
      <c r="M35" s="209"/>
      <c r="N35" s="545"/>
      <c r="O35" s="523"/>
      <c r="P35" s="205"/>
      <c r="Q35" s="205"/>
      <c r="R35" s="205"/>
      <c r="S35" s="205"/>
      <c r="T35" s="543"/>
      <c r="U35" s="205"/>
      <c r="V35" s="205"/>
      <c r="W35" s="205"/>
      <c r="X35" s="205"/>
      <c r="Y35" s="543"/>
      <c r="Z35" s="205"/>
      <c r="AA35" s="205"/>
      <c r="AB35" s="205"/>
      <c r="AC35" s="205"/>
      <c r="AD35" s="543"/>
      <c r="AE35" s="205"/>
      <c r="AF35" s="205"/>
      <c r="AG35" s="205"/>
      <c r="AH35" s="205"/>
      <c r="AI35" s="543"/>
      <c r="AJ35" s="205"/>
      <c r="AK35" s="205"/>
      <c r="AL35" s="205"/>
      <c r="AM35" s="205"/>
      <c r="AN35" s="543"/>
      <c r="AO35" s="205"/>
      <c r="AP35" s="211"/>
      <c r="AQ35" s="212"/>
      <c r="AR35" s="205"/>
      <c r="AS35" s="543"/>
      <c r="AT35" s="205"/>
      <c r="AU35" s="211"/>
      <c r="AV35" s="212"/>
      <c r="AW35" s="205"/>
      <c r="AX35" s="543"/>
    </row>
    <row r="36" spans="1:50" ht="14.25" hidden="1" customHeight="1" outlineLevel="1">
      <c r="B36" s="483"/>
      <c r="C36" s="203">
        <v>30</v>
      </c>
      <c r="D36" s="206"/>
      <c r="E36" s="203"/>
      <c r="F36" s="203"/>
      <c r="G36" s="203"/>
      <c r="H36" s="541"/>
      <c r="I36" s="209"/>
      <c r="J36" s="209"/>
      <c r="K36" s="210"/>
      <c r="L36" s="542"/>
      <c r="M36" s="209"/>
      <c r="N36" s="545"/>
      <c r="O36" s="523"/>
      <c r="P36" s="205"/>
      <c r="Q36" s="205"/>
      <c r="R36" s="205"/>
      <c r="S36" s="205"/>
      <c r="T36" s="543"/>
      <c r="U36" s="205"/>
      <c r="V36" s="205"/>
      <c r="W36" s="205"/>
      <c r="X36" s="205"/>
      <c r="Y36" s="543"/>
      <c r="Z36" s="205"/>
      <c r="AA36" s="205"/>
      <c r="AB36" s="205"/>
      <c r="AC36" s="205"/>
      <c r="AD36" s="543"/>
      <c r="AE36" s="205"/>
      <c r="AF36" s="205"/>
      <c r="AG36" s="205"/>
      <c r="AH36" s="205"/>
      <c r="AI36" s="543"/>
      <c r="AJ36" s="205"/>
      <c r="AK36" s="205"/>
      <c r="AL36" s="205"/>
      <c r="AM36" s="205"/>
      <c r="AN36" s="543"/>
      <c r="AO36" s="205"/>
      <c r="AP36" s="211"/>
      <c r="AQ36" s="212"/>
      <c r="AR36" s="205"/>
      <c r="AS36" s="543"/>
      <c r="AT36" s="205"/>
      <c r="AU36" s="211"/>
      <c r="AV36" s="212"/>
      <c r="AW36" s="205"/>
      <c r="AX36" s="543"/>
    </row>
    <row r="37" spans="1:50" ht="14.25" hidden="1" customHeight="1" outlineLevel="1" collapsed="1">
      <c r="B37" s="524" t="s">
        <v>606</v>
      </c>
      <c r="C37" s="525"/>
      <c r="D37" s="525"/>
      <c r="E37" s="525"/>
      <c r="F37" s="525"/>
      <c r="G37" s="525"/>
      <c r="H37" s="525"/>
      <c r="I37" s="190"/>
      <c r="J37" s="190"/>
      <c r="K37" s="190"/>
      <c r="L37" s="190"/>
      <c r="M37" s="213"/>
      <c r="N37" s="523" t="s">
        <v>445</v>
      </c>
      <c r="O37" s="523" t="s">
        <v>105</v>
      </c>
      <c r="P37" s="534">
        <f>AT2+1</f>
        <v>45874</v>
      </c>
      <c r="Q37" s="535"/>
      <c r="R37" s="535"/>
      <c r="S37" s="535"/>
      <c r="T37" s="535"/>
      <c r="U37" s="536">
        <f>P37+1</f>
        <v>45875</v>
      </c>
      <c r="V37" s="537"/>
      <c r="W37" s="537"/>
      <c r="X37" s="537"/>
      <c r="Y37" s="537"/>
      <c r="Z37" s="534">
        <f t="shared" ref="Z37" si="14">U37+1</f>
        <v>45876</v>
      </c>
      <c r="AA37" s="535"/>
      <c r="AB37" s="535"/>
      <c r="AC37" s="535"/>
      <c r="AD37" s="535"/>
      <c r="AE37" s="536">
        <f t="shared" ref="AE37" si="15">Z37+1</f>
        <v>45877</v>
      </c>
      <c r="AF37" s="537"/>
      <c r="AG37" s="537"/>
      <c r="AH37" s="537"/>
      <c r="AI37" s="537"/>
      <c r="AJ37" s="534">
        <f t="shared" ref="AJ37" si="16">AE37+1</f>
        <v>45878</v>
      </c>
      <c r="AK37" s="534"/>
      <c r="AL37" s="534"/>
      <c r="AM37" s="534"/>
      <c r="AN37" s="534"/>
      <c r="AO37" s="536">
        <f t="shared" ref="AO37" si="17">AJ37+1</f>
        <v>45879</v>
      </c>
      <c r="AP37" s="537"/>
      <c r="AQ37" s="537"/>
      <c r="AR37" s="537"/>
      <c r="AS37" s="537"/>
      <c r="AT37" s="534">
        <f t="shared" ref="AT37" si="18">AO37+1</f>
        <v>45880</v>
      </c>
      <c r="AU37" s="534"/>
      <c r="AV37" s="534"/>
      <c r="AW37" s="534"/>
      <c r="AX37" s="534"/>
    </row>
    <row r="38" spans="1:50" ht="14.25" hidden="1" customHeight="1" outlineLevel="1">
      <c r="B38" s="527"/>
      <c r="C38" s="527"/>
      <c r="D38" s="527"/>
      <c r="E38" s="527"/>
      <c r="F38" s="527"/>
      <c r="G38" s="527"/>
      <c r="H38" s="527"/>
      <c r="I38" s="192"/>
      <c r="J38" s="192"/>
      <c r="K38" s="192"/>
      <c r="L38" s="192"/>
      <c r="M38" s="214"/>
      <c r="N38" s="523"/>
      <c r="O38" s="523"/>
      <c r="P38" s="546">
        <f>P37</f>
        <v>45874</v>
      </c>
      <c r="Q38" s="546"/>
      <c r="R38" s="546"/>
      <c r="S38" s="546"/>
      <c r="T38" s="546"/>
      <c r="U38" s="547">
        <f>U37</f>
        <v>45875</v>
      </c>
      <c r="V38" s="547"/>
      <c r="W38" s="547"/>
      <c r="X38" s="547"/>
      <c r="Y38" s="547"/>
      <c r="Z38" s="546">
        <f t="shared" ref="Z38" si="19">Z37</f>
        <v>45876</v>
      </c>
      <c r="AA38" s="546"/>
      <c r="AB38" s="546"/>
      <c r="AC38" s="546"/>
      <c r="AD38" s="546"/>
      <c r="AE38" s="547">
        <f t="shared" ref="AE38" si="20">AE37</f>
        <v>45877</v>
      </c>
      <c r="AF38" s="547"/>
      <c r="AG38" s="547"/>
      <c r="AH38" s="547"/>
      <c r="AI38" s="547"/>
      <c r="AJ38" s="546">
        <f t="shared" ref="AJ38" si="21">AJ37</f>
        <v>45878</v>
      </c>
      <c r="AK38" s="546"/>
      <c r="AL38" s="546"/>
      <c r="AM38" s="546"/>
      <c r="AN38" s="546"/>
      <c r="AO38" s="547">
        <f t="shared" ref="AO38" si="22">AO37</f>
        <v>45879</v>
      </c>
      <c r="AP38" s="547"/>
      <c r="AQ38" s="547"/>
      <c r="AR38" s="547"/>
      <c r="AS38" s="547"/>
      <c r="AT38" s="546">
        <f t="shared" ref="AT38" si="23">AT37</f>
        <v>45880</v>
      </c>
      <c r="AU38" s="546"/>
      <c r="AV38" s="546"/>
      <c r="AW38" s="546"/>
      <c r="AX38" s="546"/>
    </row>
    <row r="39" spans="1:50" ht="14.25" hidden="1" customHeight="1" outlineLevel="1">
      <c r="B39" s="483" t="s">
        <v>165</v>
      </c>
      <c r="C39" s="483" t="s">
        <v>160</v>
      </c>
      <c r="D39" s="483"/>
      <c r="E39" s="483" t="s">
        <v>161</v>
      </c>
      <c r="F39" s="483"/>
      <c r="G39" s="483"/>
      <c r="H39" s="483" t="s">
        <v>166</v>
      </c>
      <c r="I39" s="544" t="s">
        <v>446</v>
      </c>
      <c r="J39" s="544"/>
      <c r="K39" s="544"/>
      <c r="L39" s="544" t="s">
        <v>166</v>
      </c>
      <c r="M39" s="544" t="s">
        <v>168</v>
      </c>
      <c r="N39" s="545"/>
      <c r="O39" s="523" t="s">
        <v>167</v>
      </c>
      <c r="P39" s="523" t="s">
        <v>163</v>
      </c>
      <c r="Q39" s="523"/>
      <c r="R39" s="523"/>
      <c r="S39" s="523"/>
      <c r="T39" s="523" t="s">
        <v>166</v>
      </c>
      <c r="U39" s="523" t="s">
        <v>163</v>
      </c>
      <c r="V39" s="523"/>
      <c r="W39" s="523"/>
      <c r="X39" s="523"/>
      <c r="Y39" s="523" t="s">
        <v>166</v>
      </c>
      <c r="Z39" s="523" t="s">
        <v>163</v>
      </c>
      <c r="AA39" s="523"/>
      <c r="AB39" s="523"/>
      <c r="AC39" s="523"/>
      <c r="AD39" s="523" t="s">
        <v>166</v>
      </c>
      <c r="AE39" s="523" t="s">
        <v>163</v>
      </c>
      <c r="AF39" s="523"/>
      <c r="AG39" s="523"/>
      <c r="AH39" s="523"/>
      <c r="AI39" s="523" t="s">
        <v>166</v>
      </c>
      <c r="AJ39" s="523" t="s">
        <v>163</v>
      </c>
      <c r="AK39" s="523"/>
      <c r="AL39" s="523"/>
      <c r="AM39" s="523"/>
      <c r="AN39" s="523" t="s">
        <v>166</v>
      </c>
      <c r="AO39" s="523" t="s">
        <v>163</v>
      </c>
      <c r="AP39" s="523"/>
      <c r="AQ39" s="523"/>
      <c r="AR39" s="523"/>
      <c r="AS39" s="523" t="s">
        <v>166</v>
      </c>
      <c r="AT39" s="523" t="s">
        <v>163</v>
      </c>
      <c r="AU39" s="523"/>
      <c r="AV39" s="523"/>
      <c r="AW39" s="523"/>
      <c r="AX39" s="523" t="s">
        <v>166</v>
      </c>
    </row>
    <row r="40" spans="1:50" ht="14.25" hidden="1" customHeight="1" outlineLevel="1">
      <c r="B40" s="483"/>
      <c r="C40" s="483"/>
      <c r="D40" s="483"/>
      <c r="E40" s="483" t="s">
        <v>447</v>
      </c>
      <c r="F40" s="483"/>
      <c r="G40" s="483"/>
      <c r="H40" s="483"/>
      <c r="I40" s="544" t="s">
        <v>447</v>
      </c>
      <c r="J40" s="544"/>
      <c r="K40" s="544"/>
      <c r="L40" s="544"/>
      <c r="M40" s="544"/>
      <c r="N40" s="545"/>
      <c r="O40" s="523"/>
      <c r="P40" s="523" t="s">
        <v>448</v>
      </c>
      <c r="Q40" s="523"/>
      <c r="R40" s="523"/>
      <c r="S40" s="523"/>
      <c r="T40" s="523"/>
      <c r="U40" s="523" t="s">
        <v>448</v>
      </c>
      <c r="V40" s="523"/>
      <c r="W40" s="523"/>
      <c r="X40" s="523"/>
      <c r="Y40" s="523"/>
      <c r="Z40" s="523" t="s">
        <v>448</v>
      </c>
      <c r="AA40" s="523"/>
      <c r="AB40" s="523"/>
      <c r="AC40" s="523"/>
      <c r="AD40" s="523"/>
      <c r="AE40" s="523" t="s">
        <v>448</v>
      </c>
      <c r="AF40" s="523"/>
      <c r="AG40" s="523"/>
      <c r="AH40" s="523"/>
      <c r="AI40" s="523"/>
      <c r="AJ40" s="523" t="s">
        <v>448</v>
      </c>
      <c r="AK40" s="523"/>
      <c r="AL40" s="523"/>
      <c r="AM40" s="523"/>
      <c r="AN40" s="523"/>
      <c r="AO40" s="523" t="s">
        <v>448</v>
      </c>
      <c r="AP40" s="523"/>
      <c r="AQ40" s="523"/>
      <c r="AR40" s="523"/>
      <c r="AS40" s="523"/>
      <c r="AT40" s="523" t="s">
        <v>448</v>
      </c>
      <c r="AU40" s="523"/>
      <c r="AV40" s="523"/>
      <c r="AW40" s="523"/>
      <c r="AX40" s="523"/>
    </row>
    <row r="41" spans="1:50" ht="14.25" hidden="1" customHeight="1" outlineLevel="1">
      <c r="A41" s="200"/>
      <c r="B41" s="483"/>
      <c r="C41" s="483"/>
      <c r="D41" s="483"/>
      <c r="E41" s="203" t="s">
        <v>162</v>
      </c>
      <c r="F41" s="203" t="s">
        <v>449</v>
      </c>
      <c r="G41" s="203" t="s">
        <v>164</v>
      </c>
      <c r="H41" s="483"/>
      <c r="I41" s="204" t="s">
        <v>162</v>
      </c>
      <c r="J41" s="204" t="s">
        <v>449</v>
      </c>
      <c r="K41" s="204" t="s">
        <v>164</v>
      </c>
      <c r="L41" s="544"/>
      <c r="M41" s="544"/>
      <c r="N41" s="545"/>
      <c r="O41" s="523"/>
      <c r="P41" s="205" t="s">
        <v>162</v>
      </c>
      <c r="Q41" s="205" t="s">
        <v>449</v>
      </c>
      <c r="R41" s="205" t="s">
        <v>164</v>
      </c>
      <c r="S41" s="205" t="s">
        <v>168</v>
      </c>
      <c r="T41" s="523"/>
      <c r="U41" s="205" t="s">
        <v>162</v>
      </c>
      <c r="V41" s="205" t="s">
        <v>449</v>
      </c>
      <c r="W41" s="205" t="s">
        <v>164</v>
      </c>
      <c r="X41" s="205" t="s">
        <v>168</v>
      </c>
      <c r="Y41" s="523"/>
      <c r="Z41" s="205" t="s">
        <v>162</v>
      </c>
      <c r="AA41" s="205" t="s">
        <v>449</v>
      </c>
      <c r="AB41" s="205" t="s">
        <v>164</v>
      </c>
      <c r="AC41" s="205" t="s">
        <v>168</v>
      </c>
      <c r="AD41" s="523"/>
      <c r="AE41" s="205" t="s">
        <v>162</v>
      </c>
      <c r="AF41" s="205" t="s">
        <v>449</v>
      </c>
      <c r="AG41" s="205" t="s">
        <v>164</v>
      </c>
      <c r="AH41" s="205" t="s">
        <v>168</v>
      </c>
      <c r="AI41" s="523"/>
      <c r="AJ41" s="205" t="s">
        <v>162</v>
      </c>
      <c r="AK41" s="205" t="s">
        <v>449</v>
      </c>
      <c r="AL41" s="205" t="s">
        <v>164</v>
      </c>
      <c r="AM41" s="205" t="s">
        <v>168</v>
      </c>
      <c r="AN41" s="523"/>
      <c r="AO41" s="205" t="s">
        <v>162</v>
      </c>
      <c r="AP41" s="205" t="s">
        <v>449</v>
      </c>
      <c r="AQ41" s="205" t="s">
        <v>164</v>
      </c>
      <c r="AR41" s="205" t="s">
        <v>168</v>
      </c>
      <c r="AS41" s="523"/>
      <c r="AT41" s="205" t="s">
        <v>162</v>
      </c>
      <c r="AU41" s="205" t="s">
        <v>449</v>
      </c>
      <c r="AV41" s="205" t="s">
        <v>164</v>
      </c>
      <c r="AW41" s="205" t="s">
        <v>168</v>
      </c>
      <c r="AX41" s="523"/>
    </row>
    <row r="42" spans="1:50" ht="14.25" hidden="1" customHeight="1" outlineLevel="1">
      <c r="B42" s="483" t="s">
        <v>450</v>
      </c>
      <c r="C42" s="203">
        <v>1</v>
      </c>
      <c r="D42" s="206" t="s">
        <v>537</v>
      </c>
      <c r="E42" s="207">
        <v>3</v>
      </c>
      <c r="F42" s="203">
        <v>3300</v>
      </c>
      <c r="G42" s="208">
        <f t="shared" ref="G42:G68" si="24">F42/E42</f>
        <v>1100</v>
      </c>
      <c r="H42" s="541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42">
        <f>IFERROR(AVERAGE(K42:K71),"-")</f>
        <v>727.64191160600978</v>
      </c>
      <c r="M42" s="209">
        <f>RANK(K42, K$42:$K$71)</f>
        <v>7</v>
      </c>
      <c r="N42" s="545"/>
      <c r="O42" s="523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43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43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43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43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43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43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43">
        <f>AVERAGE(AV42:AV71)</f>
        <v>731.89461369336163</v>
      </c>
    </row>
    <row r="43" spans="1:50" ht="14.25" hidden="1" customHeight="1" outlineLevel="1">
      <c r="B43" s="483"/>
      <c r="C43" s="203">
        <v>2</v>
      </c>
      <c r="D43" s="206" t="s">
        <v>538</v>
      </c>
      <c r="E43" s="207">
        <v>4</v>
      </c>
      <c r="F43" s="203">
        <v>3300</v>
      </c>
      <c r="G43" s="208">
        <f t="shared" si="24"/>
        <v>825</v>
      </c>
      <c r="H43" s="541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42"/>
      <c r="M43" s="209">
        <f>RANK(K43, K$42:$K$71)</f>
        <v>15</v>
      </c>
      <c r="N43" s="545"/>
      <c r="O43" s="523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43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43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43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43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43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43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43"/>
    </row>
    <row r="44" spans="1:50" ht="14.25" hidden="1" customHeight="1" outlineLevel="1">
      <c r="B44" s="483"/>
      <c r="C44" s="203">
        <v>3</v>
      </c>
      <c r="D44" s="206" t="s">
        <v>539</v>
      </c>
      <c r="E44" s="207">
        <v>3</v>
      </c>
      <c r="F44" s="203">
        <v>3600</v>
      </c>
      <c r="G44" s="208">
        <f t="shared" si="24"/>
        <v>1200</v>
      </c>
      <c r="H44" s="541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42"/>
      <c r="M44" s="209">
        <f>RANK(K44, K$42:$K$71)</f>
        <v>4</v>
      </c>
      <c r="N44" s="545"/>
      <c r="O44" s="523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43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43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43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43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43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43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43"/>
    </row>
    <row r="45" spans="1:50" ht="14.25" hidden="1" customHeight="1" outlineLevel="1">
      <c r="B45" s="483"/>
      <c r="C45" s="203">
        <v>4</v>
      </c>
      <c r="D45" s="206" t="s">
        <v>540</v>
      </c>
      <c r="E45" s="207">
        <v>4</v>
      </c>
      <c r="F45" s="203">
        <v>3000</v>
      </c>
      <c r="G45" s="208">
        <f t="shared" si="24"/>
        <v>750</v>
      </c>
      <c r="H45" s="541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42"/>
      <c r="M45" s="209">
        <f>RANK(K45, K$42:$K$71)</f>
        <v>18</v>
      </c>
      <c r="N45" s="545"/>
      <c r="O45" s="523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43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43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43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43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43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43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43"/>
    </row>
    <row r="46" spans="1:50" ht="14.25" hidden="1" customHeight="1" outlineLevel="1">
      <c r="B46" s="483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41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42"/>
      <c r="M46" s="209">
        <f>RANK(K46, K$42:$K$71)</f>
        <v>26</v>
      </c>
      <c r="N46" s="545"/>
      <c r="O46" s="523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43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43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43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43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43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43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43"/>
    </row>
    <row r="47" spans="1:50" ht="14.25" hidden="1" customHeight="1" outlineLevel="1">
      <c r="B47" s="483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41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42"/>
      <c r="M47" s="209">
        <f>RANK(K47, K$42:$K$71)</f>
        <v>24</v>
      </c>
      <c r="N47" s="545"/>
      <c r="O47" s="523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43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43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43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43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43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43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43"/>
    </row>
    <row r="48" spans="1:50" ht="14.25" hidden="1" customHeight="1" outlineLevel="1">
      <c r="B48" s="483"/>
      <c r="C48" s="203">
        <v>7</v>
      </c>
      <c r="D48" s="206" t="s">
        <v>541</v>
      </c>
      <c r="E48" s="207">
        <v>4</v>
      </c>
      <c r="F48" s="203">
        <v>3300</v>
      </c>
      <c r="G48" s="208">
        <f t="shared" si="24"/>
        <v>825</v>
      </c>
      <c r="H48" s="541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42"/>
      <c r="M48" s="209">
        <f>RANK(K48, K$42:$K$71)</f>
        <v>16</v>
      </c>
      <c r="N48" s="545"/>
      <c r="O48" s="523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43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43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43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43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43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43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43"/>
    </row>
    <row r="49" spans="2:50" ht="14.25" hidden="1" customHeight="1" outlineLevel="1">
      <c r="B49" s="483"/>
      <c r="C49" s="203">
        <v>8</v>
      </c>
      <c r="D49" s="206" t="s">
        <v>542</v>
      </c>
      <c r="E49" s="207">
        <v>3</v>
      </c>
      <c r="F49" s="203">
        <v>3600</v>
      </c>
      <c r="G49" s="208">
        <f t="shared" si="24"/>
        <v>1200</v>
      </c>
      <c r="H49" s="541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42"/>
      <c r="M49" s="209">
        <f>RANK(K49, K$42:$K$71)</f>
        <v>3</v>
      </c>
      <c r="N49" s="545"/>
      <c r="O49" s="523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43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43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43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43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43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43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43"/>
    </row>
    <row r="50" spans="2:50" ht="14.25" hidden="1" customHeight="1" outlineLevel="1">
      <c r="B50" s="483"/>
      <c r="C50" s="203">
        <v>9</v>
      </c>
      <c r="D50" s="206" t="s">
        <v>543</v>
      </c>
      <c r="E50" s="207">
        <v>3</v>
      </c>
      <c r="F50" s="203">
        <v>3600</v>
      </c>
      <c r="G50" s="208">
        <f t="shared" si="24"/>
        <v>1200</v>
      </c>
      <c r="H50" s="541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42"/>
      <c r="M50" s="209">
        <f>RANK(K50, K$42:$K$71)</f>
        <v>1</v>
      </c>
      <c r="N50" s="545"/>
      <c r="O50" s="523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43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43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43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43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43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43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43"/>
    </row>
    <row r="51" spans="2:50" ht="14.25" hidden="1" customHeight="1" outlineLevel="1">
      <c r="B51" s="483"/>
      <c r="C51" s="203">
        <v>10</v>
      </c>
      <c r="D51" s="206" t="s">
        <v>370</v>
      </c>
      <c r="E51" s="207">
        <v>3</v>
      </c>
      <c r="F51" s="203">
        <v>3000</v>
      </c>
      <c r="G51" s="208">
        <f t="shared" si="24"/>
        <v>1000</v>
      </c>
      <c r="H51" s="541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42"/>
      <c r="M51" s="209">
        <f>RANK(K51, K$42:$K$71)</f>
        <v>8</v>
      </c>
      <c r="N51" s="545"/>
      <c r="O51" s="523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43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43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43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43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43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43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43"/>
    </row>
    <row r="52" spans="2:50" ht="14.25" hidden="1" customHeight="1" outlineLevel="1">
      <c r="B52" s="483"/>
      <c r="C52" s="203">
        <v>11</v>
      </c>
      <c r="D52" s="206" t="s">
        <v>544</v>
      </c>
      <c r="E52" s="207">
        <v>4</v>
      </c>
      <c r="F52" s="203">
        <v>3300</v>
      </c>
      <c r="G52" s="208">
        <f t="shared" si="24"/>
        <v>825</v>
      </c>
      <c r="H52" s="541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42"/>
      <c r="M52" s="209">
        <f>RANK(K52, K$42:$K$71)</f>
        <v>10</v>
      </c>
      <c r="N52" s="545"/>
      <c r="O52" s="523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43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43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43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43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43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43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43"/>
    </row>
    <row r="53" spans="2:50" ht="14.25" hidden="1" customHeight="1" outlineLevel="1">
      <c r="B53" s="483"/>
      <c r="C53" s="203">
        <v>12</v>
      </c>
      <c r="D53" s="206" t="s">
        <v>545</v>
      </c>
      <c r="E53" s="207">
        <v>4</v>
      </c>
      <c r="F53" s="203">
        <v>3300</v>
      </c>
      <c r="G53" s="208">
        <f t="shared" si="24"/>
        <v>825</v>
      </c>
      <c r="H53" s="541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42"/>
      <c r="M53" s="209">
        <f>RANK(K53, K$42:$K$71)</f>
        <v>13</v>
      </c>
      <c r="N53" s="545"/>
      <c r="O53" s="523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43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43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43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43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43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43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43"/>
    </row>
    <row r="54" spans="2:50" ht="14.25" hidden="1" customHeight="1" outlineLevel="1">
      <c r="B54" s="483"/>
      <c r="C54" s="203">
        <v>13</v>
      </c>
      <c r="D54" s="206" t="s">
        <v>385</v>
      </c>
      <c r="E54" s="207">
        <v>4</v>
      </c>
      <c r="F54" s="203">
        <v>3000</v>
      </c>
      <c r="G54" s="208">
        <f t="shared" si="24"/>
        <v>750</v>
      </c>
      <c r="H54" s="541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42"/>
      <c r="M54" s="209">
        <f>RANK(K54, K$42:$K$71)</f>
        <v>21</v>
      </c>
      <c r="N54" s="545"/>
      <c r="O54" s="523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43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43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43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43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43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43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43"/>
    </row>
    <row r="55" spans="2:50" ht="14.25" hidden="1" customHeight="1" outlineLevel="1">
      <c r="B55" s="483"/>
      <c r="C55" s="203">
        <v>14</v>
      </c>
      <c r="D55" s="206" t="s">
        <v>546</v>
      </c>
      <c r="E55" s="207">
        <v>4</v>
      </c>
      <c r="F55" s="203">
        <v>3000</v>
      </c>
      <c r="G55" s="208">
        <f t="shared" si="24"/>
        <v>750</v>
      </c>
      <c r="H55" s="541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42"/>
      <c r="M55" s="209">
        <f>RANK(K55, K$42:$K$71)</f>
        <v>22</v>
      </c>
      <c r="N55" s="545"/>
      <c r="O55" s="523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43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43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43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43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43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43"/>
      <c r="AT55" s="205"/>
      <c r="AU55" s="211"/>
      <c r="AV55" s="208"/>
      <c r="AW55" s="205"/>
      <c r="AX55" s="543"/>
    </row>
    <row r="56" spans="2:50" ht="14.25" hidden="1" customHeight="1" outlineLevel="1">
      <c r="B56" s="483"/>
      <c r="C56" s="203">
        <v>15</v>
      </c>
      <c r="D56" s="206" t="s">
        <v>377</v>
      </c>
      <c r="E56" s="207">
        <v>4</v>
      </c>
      <c r="F56" s="203">
        <v>3000</v>
      </c>
      <c r="G56" s="208">
        <f t="shared" si="24"/>
        <v>750</v>
      </c>
      <c r="H56" s="541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42"/>
      <c r="M56" s="209">
        <f>RANK(K56, K$42:$K$71)</f>
        <v>20</v>
      </c>
      <c r="N56" s="545"/>
      <c r="O56" s="523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43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43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43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43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43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43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43"/>
    </row>
    <row r="57" spans="2:50" ht="14.25" hidden="1" customHeight="1" outlineLevel="1">
      <c r="B57" s="483"/>
      <c r="C57" s="203">
        <v>16</v>
      </c>
      <c r="D57" s="206" t="s">
        <v>547</v>
      </c>
      <c r="E57" s="207">
        <v>4</v>
      </c>
      <c r="F57" s="203">
        <v>3300</v>
      </c>
      <c r="G57" s="208">
        <f t="shared" si="24"/>
        <v>825</v>
      </c>
      <c r="H57" s="541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42"/>
      <c r="M57" s="209">
        <f>RANK(K57, K$42:$K$71)</f>
        <v>14</v>
      </c>
      <c r="N57" s="545"/>
      <c r="O57" s="523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43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43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43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43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43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43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43"/>
    </row>
    <row r="58" spans="2:50" ht="14.25" hidden="1" customHeight="1" outlineLevel="1">
      <c r="B58" s="483"/>
      <c r="C58" s="203">
        <v>17</v>
      </c>
      <c r="D58" s="206" t="s">
        <v>386</v>
      </c>
      <c r="E58" s="207">
        <v>13</v>
      </c>
      <c r="F58" s="203">
        <v>3600</v>
      </c>
      <c r="G58" s="208">
        <f t="shared" si="24"/>
        <v>276.92307692307691</v>
      </c>
      <c r="H58" s="541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42"/>
      <c r="M58" s="209">
        <f>RANK(K58, K$42:$K$71)</f>
        <v>27</v>
      </c>
      <c r="N58" s="545"/>
      <c r="O58" s="523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43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43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43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43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43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43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43"/>
    </row>
    <row r="59" spans="2:50" ht="14.25" hidden="1" customHeight="1" outlineLevel="1">
      <c r="B59" s="483"/>
      <c r="C59" s="203">
        <v>18</v>
      </c>
      <c r="D59" s="206" t="s">
        <v>548</v>
      </c>
      <c r="E59" s="207">
        <v>3</v>
      </c>
      <c r="F59" s="203">
        <v>3600</v>
      </c>
      <c r="G59" s="208">
        <f t="shared" si="24"/>
        <v>1200</v>
      </c>
      <c r="H59" s="541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42"/>
      <c r="M59" s="209">
        <f>RANK(K59, K$42:$K$71)</f>
        <v>6</v>
      </c>
      <c r="N59" s="545"/>
      <c r="O59" s="523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43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43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43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43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43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43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43"/>
    </row>
    <row r="60" spans="2:50" ht="14.25" hidden="1" customHeight="1" outlineLevel="1">
      <c r="B60" s="483"/>
      <c r="C60" s="203">
        <v>19</v>
      </c>
      <c r="D60" s="206" t="s">
        <v>549</v>
      </c>
      <c r="E60" s="207">
        <v>4</v>
      </c>
      <c r="F60" s="203">
        <v>3300</v>
      </c>
      <c r="G60" s="208">
        <f t="shared" si="24"/>
        <v>825</v>
      </c>
      <c r="H60" s="541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42"/>
      <c r="M60" s="209">
        <f>RANK(K60, K$42:$K$71)</f>
        <v>11</v>
      </c>
      <c r="N60" s="545"/>
      <c r="O60" s="523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43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43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43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43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43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43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43"/>
    </row>
    <row r="61" spans="2:50" ht="14.25" hidden="1" customHeight="1" outlineLevel="1">
      <c r="B61" s="483"/>
      <c r="C61" s="203">
        <v>20</v>
      </c>
      <c r="D61" s="206" t="s">
        <v>550</v>
      </c>
      <c r="E61" s="207">
        <v>4</v>
      </c>
      <c r="F61" s="203">
        <v>3000</v>
      </c>
      <c r="G61" s="208">
        <f t="shared" si="24"/>
        <v>750</v>
      </c>
      <c r="H61" s="541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42"/>
      <c r="M61" s="209">
        <f>RANK(K61, K$42:$K$71)</f>
        <v>19</v>
      </c>
      <c r="N61" s="545"/>
      <c r="O61" s="523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43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43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43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43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43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43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43"/>
    </row>
    <row r="62" spans="2:50" ht="14.25" hidden="1" customHeight="1" outlineLevel="1">
      <c r="B62" s="483"/>
      <c r="C62" s="203">
        <v>21</v>
      </c>
      <c r="D62" s="206" t="s">
        <v>387</v>
      </c>
      <c r="E62" s="207">
        <v>5</v>
      </c>
      <c r="F62" s="203">
        <v>3300</v>
      </c>
      <c r="G62" s="208">
        <f t="shared" si="24"/>
        <v>660</v>
      </c>
      <c r="H62" s="541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42"/>
      <c r="M62" s="209">
        <f>RANK(K62, K$42:$K$71)</f>
        <v>25</v>
      </c>
      <c r="N62" s="545"/>
      <c r="O62" s="523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43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43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43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43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43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43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43"/>
    </row>
    <row r="63" spans="2:50" ht="14.25" hidden="1" customHeight="1" outlineLevel="1">
      <c r="B63" s="483"/>
      <c r="C63" s="203">
        <v>22</v>
      </c>
      <c r="D63" s="206" t="s">
        <v>388</v>
      </c>
      <c r="E63" s="207">
        <v>4</v>
      </c>
      <c r="F63" s="203">
        <v>2700</v>
      </c>
      <c r="G63" s="208">
        <f t="shared" si="24"/>
        <v>675</v>
      </c>
      <c r="H63" s="541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42"/>
      <c r="M63" s="209">
        <f>RANK(K63, K$42:$K$71)</f>
        <v>23</v>
      </c>
      <c r="N63" s="545"/>
      <c r="O63" s="523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43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43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43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43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43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43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43"/>
    </row>
    <row r="64" spans="2:50" ht="14.25" hidden="1" customHeight="1" outlineLevel="1">
      <c r="B64" s="483"/>
      <c r="C64" s="203">
        <v>23</v>
      </c>
      <c r="D64" s="206" t="s">
        <v>551</v>
      </c>
      <c r="E64" s="207">
        <v>4</v>
      </c>
      <c r="F64" s="203">
        <v>3300</v>
      </c>
      <c r="G64" s="208">
        <f t="shared" si="24"/>
        <v>825</v>
      </c>
      <c r="H64" s="541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42"/>
      <c r="M64" s="209">
        <f>RANK(K64, K$42:$K$71)</f>
        <v>17</v>
      </c>
      <c r="N64" s="545"/>
      <c r="O64" s="523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43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43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43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43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43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43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43"/>
    </row>
    <row r="65" spans="1:50" ht="14.25" hidden="1" customHeight="1" outlineLevel="1">
      <c r="B65" s="483"/>
      <c r="C65" s="203">
        <v>24</v>
      </c>
      <c r="D65" s="206" t="s">
        <v>552</v>
      </c>
      <c r="E65" s="207">
        <v>3</v>
      </c>
      <c r="F65" s="203">
        <v>3600</v>
      </c>
      <c r="G65" s="208">
        <f t="shared" si="24"/>
        <v>1200</v>
      </c>
      <c r="H65" s="541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42"/>
      <c r="M65" s="209">
        <f>RANK(K65, K$42:$K$71)</f>
        <v>5</v>
      </c>
      <c r="N65" s="545"/>
      <c r="O65" s="523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43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43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43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43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43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43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43"/>
    </row>
    <row r="66" spans="1:50" ht="14.25" hidden="1" customHeight="1" outlineLevel="1">
      <c r="B66" s="483"/>
      <c r="C66" s="203">
        <v>25</v>
      </c>
      <c r="D66" s="206" t="s">
        <v>553</v>
      </c>
      <c r="E66" s="207">
        <v>3</v>
      </c>
      <c r="F66" s="203">
        <v>3600</v>
      </c>
      <c r="G66" s="208">
        <f t="shared" si="24"/>
        <v>1200</v>
      </c>
      <c r="H66" s="541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42"/>
      <c r="M66" s="209">
        <f>RANK(K66, K$42:$K$71)</f>
        <v>2</v>
      </c>
      <c r="N66" s="545"/>
      <c r="O66" s="523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43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43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43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43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43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43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43"/>
    </row>
    <row r="67" spans="1:50" ht="14.25" hidden="1" customHeight="1" outlineLevel="1">
      <c r="B67" s="483"/>
      <c r="C67" s="203">
        <v>26</v>
      </c>
      <c r="D67" s="206" t="s">
        <v>554</v>
      </c>
      <c r="E67" s="207">
        <v>4</v>
      </c>
      <c r="F67" s="203">
        <v>3300</v>
      </c>
      <c r="G67" s="208">
        <f t="shared" si="24"/>
        <v>825</v>
      </c>
      <c r="H67" s="541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42"/>
      <c r="M67" s="209">
        <f>RANK(K67, K$42:$K$71)</f>
        <v>12</v>
      </c>
      <c r="N67" s="545"/>
      <c r="O67" s="523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43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43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43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43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43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43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43"/>
    </row>
    <row r="68" spans="1:50" ht="14.25" hidden="1" customHeight="1" outlineLevel="1">
      <c r="B68" s="483"/>
      <c r="C68" s="203">
        <v>27</v>
      </c>
      <c r="D68" s="206" t="s">
        <v>555</v>
      </c>
      <c r="E68" s="207">
        <v>4</v>
      </c>
      <c r="F68" s="203">
        <v>3300</v>
      </c>
      <c r="G68" s="208">
        <f t="shared" si="24"/>
        <v>825</v>
      </c>
      <c r="H68" s="541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42"/>
      <c r="M68" s="209">
        <f>RANK(K68, K$42:$K$71)</f>
        <v>9</v>
      </c>
      <c r="N68" s="545"/>
      <c r="O68" s="523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43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43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43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43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43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43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43"/>
    </row>
    <row r="69" spans="1:50" ht="14.25" hidden="1" customHeight="1" outlineLevel="1">
      <c r="B69" s="483"/>
      <c r="C69" s="203">
        <v>28</v>
      </c>
      <c r="D69" s="206"/>
      <c r="E69" s="203"/>
      <c r="F69" s="203"/>
      <c r="G69" s="203"/>
      <c r="H69" s="541"/>
      <c r="I69" s="209"/>
      <c r="J69" s="209"/>
      <c r="K69" s="210"/>
      <c r="L69" s="542"/>
      <c r="M69" s="209"/>
      <c r="N69" s="545"/>
      <c r="O69" s="523"/>
      <c r="P69" s="205"/>
      <c r="Q69" s="211"/>
      <c r="R69" s="212"/>
      <c r="S69" s="205"/>
      <c r="T69" s="543"/>
      <c r="U69" s="205"/>
      <c r="V69" s="211"/>
      <c r="W69" s="208"/>
      <c r="X69" s="205"/>
      <c r="Y69" s="543"/>
      <c r="Z69" s="205"/>
      <c r="AA69" s="211"/>
      <c r="AB69" s="208"/>
      <c r="AC69" s="205"/>
      <c r="AD69" s="543"/>
      <c r="AE69" s="205"/>
      <c r="AF69" s="211"/>
      <c r="AG69" s="208"/>
      <c r="AH69" s="205"/>
      <c r="AI69" s="543"/>
      <c r="AJ69" s="205"/>
      <c r="AK69" s="211"/>
      <c r="AL69" s="208"/>
      <c r="AM69" s="205"/>
      <c r="AN69" s="543"/>
      <c r="AO69" s="205"/>
      <c r="AP69" s="211"/>
      <c r="AQ69" s="208"/>
      <c r="AR69" s="205"/>
      <c r="AS69" s="543"/>
      <c r="AT69" s="205"/>
      <c r="AU69" s="211"/>
      <c r="AV69" s="208"/>
      <c r="AW69" s="205"/>
      <c r="AX69" s="543"/>
    </row>
    <row r="70" spans="1:50" ht="14.25" hidden="1" customHeight="1" outlineLevel="1">
      <c r="B70" s="483"/>
      <c r="C70" s="203">
        <v>29</v>
      </c>
      <c r="D70" s="206"/>
      <c r="E70" s="203"/>
      <c r="F70" s="203"/>
      <c r="G70" s="203"/>
      <c r="H70" s="541"/>
      <c r="I70" s="209"/>
      <c r="J70" s="209"/>
      <c r="K70" s="210"/>
      <c r="L70" s="542"/>
      <c r="M70" s="209"/>
      <c r="N70" s="545"/>
      <c r="O70" s="523"/>
      <c r="P70" s="205"/>
      <c r="Q70" s="211"/>
      <c r="R70" s="212"/>
      <c r="S70" s="205"/>
      <c r="T70" s="543"/>
      <c r="U70" s="205"/>
      <c r="V70" s="211"/>
      <c r="W70" s="208"/>
      <c r="X70" s="205"/>
      <c r="Y70" s="543"/>
      <c r="Z70" s="205"/>
      <c r="AA70" s="211"/>
      <c r="AB70" s="208"/>
      <c r="AC70" s="205"/>
      <c r="AD70" s="543"/>
      <c r="AE70" s="205"/>
      <c r="AF70" s="211"/>
      <c r="AG70" s="208"/>
      <c r="AH70" s="205"/>
      <c r="AI70" s="543"/>
      <c r="AJ70" s="205"/>
      <c r="AK70" s="211"/>
      <c r="AL70" s="208"/>
      <c r="AM70" s="205"/>
      <c r="AN70" s="543"/>
      <c r="AO70" s="205"/>
      <c r="AP70" s="211"/>
      <c r="AQ70" s="208"/>
      <c r="AR70" s="205"/>
      <c r="AS70" s="543"/>
      <c r="AT70" s="205"/>
      <c r="AU70" s="211"/>
      <c r="AV70" s="208"/>
      <c r="AW70" s="205"/>
      <c r="AX70" s="543"/>
    </row>
    <row r="71" spans="1:50" ht="14.25" hidden="1" customHeight="1" outlineLevel="1">
      <c r="B71" s="483"/>
      <c r="C71" s="203">
        <v>30</v>
      </c>
      <c r="D71" s="206"/>
      <c r="E71" s="203"/>
      <c r="F71" s="203"/>
      <c r="G71" s="203"/>
      <c r="H71" s="541"/>
      <c r="I71" s="209"/>
      <c r="J71" s="209"/>
      <c r="K71" s="210"/>
      <c r="L71" s="542"/>
      <c r="M71" s="209"/>
      <c r="N71" s="545"/>
      <c r="O71" s="523"/>
      <c r="P71" s="205"/>
      <c r="Q71" s="211"/>
      <c r="R71" s="212"/>
      <c r="S71" s="205"/>
      <c r="T71" s="543"/>
      <c r="U71" s="205"/>
      <c r="V71" s="211"/>
      <c r="W71" s="208"/>
      <c r="X71" s="205"/>
      <c r="Y71" s="543"/>
      <c r="Z71" s="205"/>
      <c r="AA71" s="211"/>
      <c r="AB71" s="208"/>
      <c r="AC71" s="205"/>
      <c r="AD71" s="543"/>
      <c r="AE71" s="205"/>
      <c r="AF71" s="211"/>
      <c r="AG71" s="208"/>
      <c r="AH71" s="205"/>
      <c r="AI71" s="543"/>
      <c r="AJ71" s="205"/>
      <c r="AK71" s="211"/>
      <c r="AL71" s="208"/>
      <c r="AM71" s="205"/>
      <c r="AN71" s="543"/>
      <c r="AO71" s="205"/>
      <c r="AP71" s="211"/>
      <c r="AQ71" s="208"/>
      <c r="AR71" s="205"/>
      <c r="AS71" s="543"/>
      <c r="AT71" s="205"/>
      <c r="AU71" s="211"/>
      <c r="AV71" s="208"/>
      <c r="AW71" s="205"/>
      <c r="AX71" s="543"/>
    </row>
    <row r="72" spans="1:50" ht="14.25" hidden="1" customHeight="1" outlineLevel="1" collapsed="1">
      <c r="B72" s="524" t="s">
        <v>605</v>
      </c>
      <c r="C72" s="525"/>
      <c r="D72" s="525"/>
      <c r="E72" s="525"/>
      <c r="F72" s="525"/>
      <c r="G72" s="525"/>
      <c r="H72" s="525"/>
      <c r="I72" s="525"/>
      <c r="J72" s="525"/>
      <c r="K72" s="525"/>
      <c r="L72" s="525"/>
      <c r="M72" s="526"/>
      <c r="N72" s="529" t="s">
        <v>445</v>
      </c>
      <c r="O72" s="529" t="s">
        <v>105</v>
      </c>
      <c r="P72" s="534">
        <v>45881</v>
      </c>
      <c r="Q72" s="535"/>
      <c r="R72" s="535"/>
      <c r="S72" s="535"/>
      <c r="T72" s="535"/>
      <c r="U72" s="536">
        <f>P72+1</f>
        <v>45882</v>
      </c>
      <c r="V72" s="537"/>
      <c r="W72" s="537"/>
      <c r="X72" s="537"/>
      <c r="Y72" s="537"/>
      <c r="Z72" s="534">
        <f t="shared" ref="Z72" si="40">U72+1</f>
        <v>45883</v>
      </c>
      <c r="AA72" s="535"/>
      <c r="AB72" s="535"/>
      <c r="AC72" s="535"/>
      <c r="AD72" s="535"/>
      <c r="AE72" s="536">
        <f t="shared" ref="AE72" si="41">Z72+1</f>
        <v>45884</v>
      </c>
      <c r="AF72" s="537"/>
      <c r="AG72" s="537"/>
      <c r="AH72" s="537"/>
      <c r="AI72" s="537"/>
      <c r="AJ72" s="531">
        <f t="shared" ref="AJ72" si="42">AE72+1</f>
        <v>45885</v>
      </c>
      <c r="AK72" s="532"/>
      <c r="AL72" s="532"/>
      <c r="AM72" s="532"/>
      <c r="AN72" s="533"/>
      <c r="AO72" s="536">
        <f t="shared" ref="AO72" si="43">AJ72+1</f>
        <v>45886</v>
      </c>
      <c r="AP72" s="537"/>
      <c r="AQ72" s="537"/>
      <c r="AR72" s="537"/>
      <c r="AS72" s="537"/>
      <c r="AT72" s="531">
        <f t="shared" ref="AT72" si="44">AO72+1</f>
        <v>45887</v>
      </c>
      <c r="AU72" s="532"/>
      <c r="AV72" s="532"/>
      <c r="AW72" s="532"/>
      <c r="AX72" s="533"/>
    </row>
    <row r="73" spans="1:50" ht="14.25" hidden="1" customHeight="1" outlineLevel="1"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8"/>
      <c r="N73" s="530"/>
      <c r="O73" s="530"/>
      <c r="P73" s="546">
        <f>P72</f>
        <v>45881</v>
      </c>
      <c r="Q73" s="546"/>
      <c r="R73" s="546"/>
      <c r="S73" s="546"/>
      <c r="T73" s="546"/>
      <c r="U73" s="547">
        <f>U72</f>
        <v>45882</v>
      </c>
      <c r="V73" s="547"/>
      <c r="W73" s="547"/>
      <c r="X73" s="547"/>
      <c r="Y73" s="547"/>
      <c r="Z73" s="546">
        <f t="shared" ref="Z73" si="45">Z72</f>
        <v>45883</v>
      </c>
      <c r="AA73" s="546"/>
      <c r="AB73" s="546"/>
      <c r="AC73" s="546"/>
      <c r="AD73" s="546"/>
      <c r="AE73" s="547">
        <f t="shared" ref="AE73" si="46">AE72</f>
        <v>45884</v>
      </c>
      <c r="AF73" s="547"/>
      <c r="AG73" s="547"/>
      <c r="AH73" s="547"/>
      <c r="AI73" s="547"/>
      <c r="AJ73" s="538">
        <f t="shared" ref="AJ73" si="47">AJ72</f>
        <v>45885</v>
      </c>
      <c r="AK73" s="539"/>
      <c r="AL73" s="539"/>
      <c r="AM73" s="539"/>
      <c r="AN73" s="540"/>
      <c r="AO73" s="547">
        <f t="shared" ref="AO73" si="48">AO72</f>
        <v>45886</v>
      </c>
      <c r="AP73" s="547"/>
      <c r="AQ73" s="547"/>
      <c r="AR73" s="547"/>
      <c r="AS73" s="547"/>
      <c r="AT73" s="538">
        <f t="shared" ref="AT73" si="49">AT72</f>
        <v>45887</v>
      </c>
      <c r="AU73" s="539"/>
      <c r="AV73" s="539"/>
      <c r="AW73" s="539"/>
      <c r="AX73" s="540"/>
    </row>
    <row r="74" spans="1:50" ht="14.25" hidden="1" customHeight="1" outlineLevel="1">
      <c r="B74" s="483" t="s">
        <v>165</v>
      </c>
      <c r="C74" s="483" t="s">
        <v>160</v>
      </c>
      <c r="D74" s="483"/>
      <c r="E74" s="483" t="s">
        <v>161</v>
      </c>
      <c r="F74" s="483"/>
      <c r="G74" s="483"/>
      <c r="H74" s="483" t="s">
        <v>166</v>
      </c>
      <c r="I74" s="544" t="s">
        <v>446</v>
      </c>
      <c r="J74" s="544"/>
      <c r="K74" s="544"/>
      <c r="L74" s="544" t="s">
        <v>166</v>
      </c>
      <c r="M74" s="544" t="s">
        <v>168</v>
      </c>
      <c r="N74" s="545"/>
      <c r="O74" s="523" t="s">
        <v>167</v>
      </c>
      <c r="P74" s="523" t="s">
        <v>163</v>
      </c>
      <c r="Q74" s="523"/>
      <c r="R74" s="523"/>
      <c r="S74" s="523"/>
      <c r="T74" s="523" t="s">
        <v>166</v>
      </c>
      <c r="U74" s="523" t="s">
        <v>163</v>
      </c>
      <c r="V74" s="523"/>
      <c r="W74" s="523"/>
      <c r="X74" s="523"/>
      <c r="Y74" s="523" t="s">
        <v>166</v>
      </c>
      <c r="Z74" s="523" t="s">
        <v>163</v>
      </c>
      <c r="AA74" s="523"/>
      <c r="AB74" s="523"/>
      <c r="AC74" s="523"/>
      <c r="AD74" s="523" t="s">
        <v>166</v>
      </c>
      <c r="AE74" s="523" t="s">
        <v>163</v>
      </c>
      <c r="AF74" s="523"/>
      <c r="AG74" s="523"/>
      <c r="AH74" s="523"/>
      <c r="AI74" s="523" t="s">
        <v>166</v>
      </c>
      <c r="AJ74" s="523" t="s">
        <v>163</v>
      </c>
      <c r="AK74" s="523"/>
      <c r="AL74" s="523"/>
      <c r="AM74" s="523"/>
      <c r="AN74" s="523" t="s">
        <v>166</v>
      </c>
      <c r="AO74" s="523" t="s">
        <v>163</v>
      </c>
      <c r="AP74" s="523"/>
      <c r="AQ74" s="523"/>
      <c r="AR74" s="523"/>
      <c r="AS74" s="523" t="s">
        <v>166</v>
      </c>
      <c r="AT74" s="523" t="s">
        <v>163</v>
      </c>
      <c r="AU74" s="523"/>
      <c r="AV74" s="523"/>
      <c r="AW74" s="523"/>
      <c r="AX74" s="523" t="s">
        <v>166</v>
      </c>
    </row>
    <row r="75" spans="1:50" ht="14.25" hidden="1" customHeight="1" outlineLevel="1">
      <c r="B75" s="483"/>
      <c r="C75" s="483"/>
      <c r="D75" s="483"/>
      <c r="E75" s="483" t="s">
        <v>447</v>
      </c>
      <c r="F75" s="483"/>
      <c r="G75" s="483"/>
      <c r="H75" s="483"/>
      <c r="I75" s="544" t="s">
        <v>447</v>
      </c>
      <c r="J75" s="544"/>
      <c r="K75" s="544"/>
      <c r="L75" s="544"/>
      <c r="M75" s="544"/>
      <c r="N75" s="545"/>
      <c r="O75" s="523"/>
      <c r="P75" s="523" t="s">
        <v>448</v>
      </c>
      <c r="Q75" s="523"/>
      <c r="R75" s="523"/>
      <c r="S75" s="523"/>
      <c r="T75" s="523"/>
      <c r="U75" s="523" t="s">
        <v>448</v>
      </c>
      <c r="V75" s="523"/>
      <c r="W75" s="523"/>
      <c r="X75" s="523"/>
      <c r="Y75" s="523"/>
      <c r="Z75" s="523" t="s">
        <v>448</v>
      </c>
      <c r="AA75" s="523"/>
      <c r="AB75" s="523"/>
      <c r="AC75" s="523"/>
      <c r="AD75" s="523"/>
      <c r="AE75" s="523" t="s">
        <v>448</v>
      </c>
      <c r="AF75" s="523"/>
      <c r="AG75" s="523"/>
      <c r="AH75" s="523"/>
      <c r="AI75" s="523"/>
      <c r="AJ75" s="523" t="s">
        <v>448</v>
      </c>
      <c r="AK75" s="523"/>
      <c r="AL75" s="523"/>
      <c r="AM75" s="523"/>
      <c r="AN75" s="523"/>
      <c r="AO75" s="523" t="s">
        <v>448</v>
      </c>
      <c r="AP75" s="523"/>
      <c r="AQ75" s="523"/>
      <c r="AR75" s="523"/>
      <c r="AS75" s="523"/>
      <c r="AT75" s="523" t="s">
        <v>448</v>
      </c>
      <c r="AU75" s="523"/>
      <c r="AV75" s="523"/>
      <c r="AW75" s="523"/>
      <c r="AX75" s="523"/>
    </row>
    <row r="76" spans="1:50" ht="14.25" hidden="1" customHeight="1" outlineLevel="1">
      <c r="A76" s="200"/>
      <c r="B76" s="483"/>
      <c r="C76" s="483"/>
      <c r="D76" s="483"/>
      <c r="E76" s="203" t="s">
        <v>162</v>
      </c>
      <c r="F76" s="203" t="s">
        <v>449</v>
      </c>
      <c r="G76" s="203" t="s">
        <v>164</v>
      </c>
      <c r="H76" s="483"/>
      <c r="I76" s="204" t="s">
        <v>162</v>
      </c>
      <c r="J76" s="204" t="s">
        <v>449</v>
      </c>
      <c r="K76" s="204" t="s">
        <v>164</v>
      </c>
      <c r="L76" s="544"/>
      <c r="M76" s="544"/>
      <c r="N76" s="545"/>
      <c r="O76" s="523"/>
      <c r="P76" s="205" t="s">
        <v>162</v>
      </c>
      <c r="Q76" s="205" t="s">
        <v>449</v>
      </c>
      <c r="R76" s="205" t="s">
        <v>164</v>
      </c>
      <c r="S76" s="205" t="s">
        <v>168</v>
      </c>
      <c r="T76" s="523"/>
      <c r="U76" s="205" t="s">
        <v>162</v>
      </c>
      <c r="V76" s="205" t="s">
        <v>449</v>
      </c>
      <c r="W76" s="205" t="s">
        <v>164</v>
      </c>
      <c r="X76" s="205" t="s">
        <v>168</v>
      </c>
      <c r="Y76" s="523"/>
      <c r="Z76" s="205" t="s">
        <v>162</v>
      </c>
      <c r="AA76" s="205" t="s">
        <v>449</v>
      </c>
      <c r="AB76" s="205" t="s">
        <v>164</v>
      </c>
      <c r="AC76" s="205" t="s">
        <v>168</v>
      </c>
      <c r="AD76" s="523"/>
      <c r="AE76" s="205" t="s">
        <v>162</v>
      </c>
      <c r="AF76" s="205" t="s">
        <v>449</v>
      </c>
      <c r="AG76" s="205" t="s">
        <v>164</v>
      </c>
      <c r="AH76" s="205" t="s">
        <v>168</v>
      </c>
      <c r="AI76" s="523"/>
      <c r="AJ76" s="205" t="s">
        <v>162</v>
      </c>
      <c r="AK76" s="205" t="s">
        <v>449</v>
      </c>
      <c r="AL76" s="205" t="s">
        <v>164</v>
      </c>
      <c r="AM76" s="205" t="s">
        <v>168</v>
      </c>
      <c r="AN76" s="523"/>
      <c r="AO76" s="205" t="s">
        <v>162</v>
      </c>
      <c r="AP76" s="205" t="s">
        <v>449</v>
      </c>
      <c r="AQ76" s="205" t="s">
        <v>164</v>
      </c>
      <c r="AR76" s="205" t="s">
        <v>168</v>
      </c>
      <c r="AS76" s="523"/>
      <c r="AT76" s="205" t="s">
        <v>162</v>
      </c>
      <c r="AU76" s="205" t="s">
        <v>449</v>
      </c>
      <c r="AV76" s="205" t="s">
        <v>164</v>
      </c>
      <c r="AW76" s="205" t="s">
        <v>168</v>
      </c>
      <c r="AX76" s="523"/>
    </row>
    <row r="77" spans="1:50" ht="14.25" hidden="1" customHeight="1" outlineLevel="1">
      <c r="A77" s="279"/>
      <c r="B77" s="483" t="s">
        <v>450</v>
      </c>
      <c r="C77" s="203">
        <v>1</v>
      </c>
      <c r="D77" s="206" t="s">
        <v>545</v>
      </c>
      <c r="E77" s="207">
        <v>4</v>
      </c>
      <c r="F77" s="203">
        <v>3300</v>
      </c>
      <c r="G77" s="208">
        <f t="shared" ref="G77:G103" si="50">F77/E77</f>
        <v>825</v>
      </c>
      <c r="H77" s="541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42">
        <f>IFERROR(AVERAGE(K77:K106),"-")</f>
        <v>739.14976971144381</v>
      </c>
      <c r="M77" s="209">
        <f>RANK(K77, K$77:$K$106)</f>
        <v>14</v>
      </c>
      <c r="N77" s="545"/>
      <c r="O77" s="523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43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43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43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43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43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43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43">
        <f>AVERAGE(AV77:AV106)</f>
        <v>740.62902699903725</v>
      </c>
    </row>
    <row r="78" spans="1:50" ht="14.25" hidden="1" customHeight="1" outlineLevel="1">
      <c r="A78" s="279"/>
      <c r="B78" s="483"/>
      <c r="C78" s="203">
        <v>2</v>
      </c>
      <c r="D78" s="206" t="s">
        <v>543</v>
      </c>
      <c r="E78" s="207">
        <v>3</v>
      </c>
      <c r="F78" s="203">
        <v>3600</v>
      </c>
      <c r="G78" s="208">
        <f t="shared" si="50"/>
        <v>1200</v>
      </c>
      <c r="H78" s="541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42"/>
      <c r="M78" s="209">
        <f>RANK(K78, K$77:$K$106)</f>
        <v>1</v>
      </c>
      <c r="N78" s="545"/>
      <c r="O78" s="523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43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43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43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43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43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43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43"/>
    </row>
    <row r="79" spans="1:50" ht="14.25" hidden="1" customHeight="1" outlineLevel="1">
      <c r="A79" s="279"/>
      <c r="B79" s="483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41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42"/>
      <c r="M79" s="209">
        <f>RANK(K79, K$77:$K$106)</f>
        <v>24</v>
      </c>
      <c r="N79" s="545"/>
      <c r="O79" s="523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43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43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43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43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43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43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43"/>
    </row>
    <row r="80" spans="1:50" ht="14.25" hidden="1" customHeight="1" outlineLevel="1">
      <c r="A80" s="279"/>
      <c r="B80" s="483"/>
      <c r="C80" s="203">
        <v>4</v>
      </c>
      <c r="D80" s="206" t="s">
        <v>544</v>
      </c>
      <c r="E80" s="207">
        <v>4</v>
      </c>
      <c r="F80" s="203">
        <v>3300</v>
      </c>
      <c r="G80" s="208">
        <f t="shared" si="50"/>
        <v>825</v>
      </c>
      <c r="H80" s="541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42"/>
      <c r="M80" s="209">
        <f>RANK(K80, K$77:$K$106)</f>
        <v>11</v>
      </c>
      <c r="N80" s="545"/>
      <c r="O80" s="523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43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43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43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43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43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43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43"/>
    </row>
    <row r="81" spans="1:50" ht="14.25" hidden="1" customHeight="1" outlineLevel="1">
      <c r="A81" s="279"/>
      <c r="B81" s="483"/>
      <c r="C81" s="203">
        <v>5</v>
      </c>
      <c r="D81" s="206" t="s">
        <v>541</v>
      </c>
      <c r="E81" s="207">
        <v>4</v>
      </c>
      <c r="F81" s="203">
        <v>3300</v>
      </c>
      <c r="G81" s="208">
        <f t="shared" si="50"/>
        <v>825</v>
      </c>
      <c r="H81" s="541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42"/>
      <c r="M81" s="209">
        <f>RANK(K81, K$77:$K$106)</f>
        <v>18</v>
      </c>
      <c r="N81" s="545"/>
      <c r="O81" s="523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43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43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43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43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43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43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43"/>
    </row>
    <row r="82" spans="1:50" ht="14.25" hidden="1" customHeight="1" outlineLevel="1">
      <c r="A82" s="279"/>
      <c r="B82" s="483"/>
      <c r="C82" s="203">
        <v>6</v>
      </c>
      <c r="D82" s="206" t="s">
        <v>538</v>
      </c>
      <c r="E82" s="207">
        <v>4</v>
      </c>
      <c r="F82" s="203">
        <v>3300</v>
      </c>
      <c r="G82" s="208">
        <f t="shared" si="50"/>
        <v>825</v>
      </c>
      <c r="H82" s="541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42"/>
      <c r="M82" s="209">
        <f>RANK(K82, K$77:$K$106)</f>
        <v>15</v>
      </c>
      <c r="N82" s="545"/>
      <c r="O82" s="523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43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43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43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43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43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43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43"/>
    </row>
    <row r="83" spans="1:50" ht="14.25" hidden="1" customHeight="1" outlineLevel="1">
      <c r="A83" s="279"/>
      <c r="B83" s="483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41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42"/>
      <c r="M83" s="209">
        <f>RANK(K83, K$77:$K$106)</f>
        <v>26</v>
      </c>
      <c r="N83" s="545"/>
      <c r="O83" s="523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43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43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43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43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43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43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43"/>
    </row>
    <row r="84" spans="1:50" ht="14.25" hidden="1" customHeight="1" outlineLevel="1">
      <c r="A84" s="279"/>
      <c r="B84" s="483"/>
      <c r="C84" s="203">
        <v>8</v>
      </c>
      <c r="D84" s="206" t="s">
        <v>539</v>
      </c>
      <c r="E84" s="207">
        <v>3</v>
      </c>
      <c r="F84" s="203">
        <v>3600</v>
      </c>
      <c r="G84" s="208">
        <f t="shared" si="50"/>
        <v>1200</v>
      </c>
      <c r="H84" s="541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42"/>
      <c r="M84" s="209">
        <f>RANK(K84, K$77:$K$106)</f>
        <v>4</v>
      </c>
      <c r="N84" s="545"/>
      <c r="O84" s="523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43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43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43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43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43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43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43"/>
    </row>
    <row r="85" spans="1:50" ht="14.25" hidden="1" customHeight="1" outlineLevel="1">
      <c r="A85" s="279"/>
      <c r="B85" s="483"/>
      <c r="C85" s="203">
        <v>9</v>
      </c>
      <c r="D85" s="206" t="s">
        <v>370</v>
      </c>
      <c r="E85" s="207">
        <v>3</v>
      </c>
      <c r="F85" s="203">
        <v>3000</v>
      </c>
      <c r="G85" s="208">
        <f t="shared" si="50"/>
        <v>1000</v>
      </c>
      <c r="H85" s="541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42"/>
      <c r="M85" s="209">
        <f>RANK(K85, K$77:$K$106)</f>
        <v>9</v>
      </c>
      <c r="N85" s="545"/>
      <c r="O85" s="523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43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43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43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43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43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43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43"/>
    </row>
    <row r="86" spans="1:50" ht="14.25" hidden="1" customHeight="1" outlineLevel="1">
      <c r="A86" s="279"/>
      <c r="B86" s="483"/>
      <c r="C86" s="203">
        <v>10</v>
      </c>
      <c r="D86" s="206" t="s">
        <v>540</v>
      </c>
      <c r="E86" s="207">
        <v>4</v>
      </c>
      <c r="F86" s="203">
        <v>3000</v>
      </c>
      <c r="G86" s="208">
        <f t="shared" si="50"/>
        <v>750</v>
      </c>
      <c r="H86" s="541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42"/>
      <c r="M86" s="209">
        <f>RANK(K86, K$77:$K$106)</f>
        <v>19</v>
      </c>
      <c r="N86" s="545"/>
      <c r="O86" s="523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43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43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43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43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43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43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43"/>
    </row>
    <row r="87" spans="1:50" ht="14.25" hidden="1" customHeight="1" outlineLevel="1">
      <c r="A87" s="279"/>
      <c r="B87" s="483"/>
      <c r="C87" s="203">
        <v>11</v>
      </c>
      <c r="D87" s="206" t="s">
        <v>537</v>
      </c>
      <c r="E87" s="207">
        <v>3</v>
      </c>
      <c r="F87" s="203">
        <v>3300</v>
      </c>
      <c r="G87" s="208">
        <f t="shared" si="50"/>
        <v>1100</v>
      </c>
      <c r="H87" s="541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42"/>
      <c r="M87" s="209">
        <f>RANK(K87, K$77:$K$106)</f>
        <v>7</v>
      </c>
      <c r="N87" s="545"/>
      <c r="O87" s="523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43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43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43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43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43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43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43"/>
    </row>
    <row r="88" spans="1:50" ht="14.25" hidden="1" customHeight="1" outlineLevel="1">
      <c r="A88" s="279"/>
      <c r="B88" s="483"/>
      <c r="C88" s="203">
        <v>12</v>
      </c>
      <c r="D88" s="206" t="s">
        <v>542</v>
      </c>
      <c r="E88" s="207">
        <v>3</v>
      </c>
      <c r="F88" s="203">
        <v>3600</v>
      </c>
      <c r="G88" s="208">
        <f t="shared" si="50"/>
        <v>1200</v>
      </c>
      <c r="H88" s="541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42"/>
      <c r="M88" s="209">
        <f>RANK(K88, K$77:$K$106)</f>
        <v>5</v>
      </c>
      <c r="N88" s="545"/>
      <c r="O88" s="523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43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43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43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43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43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43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43"/>
    </row>
    <row r="89" spans="1:50" ht="14.25" hidden="1" customHeight="1" outlineLevel="1">
      <c r="A89" s="279"/>
      <c r="B89" s="483"/>
      <c r="C89" s="203">
        <v>13</v>
      </c>
      <c r="D89" s="206" t="s">
        <v>554</v>
      </c>
      <c r="E89" s="207">
        <v>4</v>
      </c>
      <c r="F89" s="203">
        <v>3300</v>
      </c>
      <c r="G89" s="208">
        <f t="shared" si="50"/>
        <v>825</v>
      </c>
      <c r="H89" s="541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42"/>
      <c r="M89" s="209">
        <f>RANK(K89, K$77:$K$106)</f>
        <v>12</v>
      </c>
      <c r="N89" s="545"/>
      <c r="O89" s="523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43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43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43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43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43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43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43"/>
    </row>
    <row r="90" spans="1:50" ht="14.25" hidden="1" customHeight="1" outlineLevel="1">
      <c r="A90" s="279"/>
      <c r="B90" s="483"/>
      <c r="C90" s="203">
        <v>14</v>
      </c>
      <c r="D90" s="206" t="s">
        <v>553</v>
      </c>
      <c r="E90" s="207">
        <v>3</v>
      </c>
      <c r="F90" s="203">
        <v>3600</v>
      </c>
      <c r="G90" s="208">
        <f t="shared" si="50"/>
        <v>1200</v>
      </c>
      <c r="H90" s="541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42"/>
      <c r="M90" s="209">
        <f>RANK(K90, K$77:$K$106)</f>
        <v>2</v>
      </c>
      <c r="N90" s="545"/>
      <c r="O90" s="523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43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43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43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43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43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43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43"/>
    </row>
    <row r="91" spans="1:50" ht="14.25" hidden="1" customHeight="1" outlineLevel="1">
      <c r="A91" s="279"/>
      <c r="B91" s="483"/>
      <c r="C91" s="203">
        <v>15</v>
      </c>
      <c r="D91" s="206" t="s">
        <v>388</v>
      </c>
      <c r="E91" s="207">
        <v>4</v>
      </c>
      <c r="F91" s="203">
        <v>2700</v>
      </c>
      <c r="G91" s="208">
        <f t="shared" si="50"/>
        <v>675</v>
      </c>
      <c r="H91" s="541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42"/>
      <c r="M91" s="209">
        <f>RANK(K91, K$77:$K$106)</f>
        <v>23</v>
      </c>
      <c r="N91" s="545"/>
      <c r="O91" s="523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43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43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43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43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43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43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43"/>
    </row>
    <row r="92" spans="1:50" ht="14.25" hidden="1" customHeight="1" outlineLevel="1">
      <c r="A92" s="279"/>
      <c r="B92" s="483"/>
      <c r="C92" s="203">
        <v>16</v>
      </c>
      <c r="D92" s="206" t="s">
        <v>547</v>
      </c>
      <c r="E92" s="207">
        <v>4</v>
      </c>
      <c r="F92" s="203">
        <v>3300</v>
      </c>
      <c r="G92" s="208">
        <f t="shared" si="50"/>
        <v>825</v>
      </c>
      <c r="H92" s="541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42"/>
      <c r="M92" s="209">
        <f>RANK(K92, K$77:$K$106)</f>
        <v>17</v>
      </c>
      <c r="N92" s="545"/>
      <c r="O92" s="523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43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43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43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43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43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43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43"/>
    </row>
    <row r="93" spans="1:50" ht="14.25" hidden="1" customHeight="1" outlineLevel="1">
      <c r="A93" s="279"/>
      <c r="B93" s="483"/>
      <c r="C93" s="203">
        <v>17</v>
      </c>
      <c r="D93" s="206" t="s">
        <v>551</v>
      </c>
      <c r="E93" s="207">
        <v>4</v>
      </c>
      <c r="F93" s="203">
        <v>3300</v>
      </c>
      <c r="G93" s="208">
        <f t="shared" si="50"/>
        <v>825</v>
      </c>
      <c r="H93" s="541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42"/>
      <c r="M93" s="209">
        <f>RANK(K93, K$77:$K$106)</f>
        <v>16</v>
      </c>
      <c r="N93" s="545"/>
      <c r="O93" s="523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43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43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43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43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43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43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43"/>
    </row>
    <row r="94" spans="1:50" ht="14.25" hidden="1" customHeight="1" outlineLevel="1">
      <c r="A94" s="279"/>
      <c r="B94" s="483"/>
      <c r="C94" s="203">
        <v>18</v>
      </c>
      <c r="D94" s="206" t="s">
        <v>555</v>
      </c>
      <c r="E94" s="207">
        <v>4</v>
      </c>
      <c r="F94" s="203">
        <v>3300</v>
      </c>
      <c r="G94" s="208">
        <f t="shared" si="50"/>
        <v>825</v>
      </c>
      <c r="H94" s="541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42"/>
      <c r="M94" s="209">
        <f>RANK(K94, K$77:$K$106)</f>
        <v>10</v>
      </c>
      <c r="N94" s="545"/>
      <c r="O94" s="523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43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43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43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43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43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43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43"/>
    </row>
    <row r="95" spans="1:50" ht="14.25" hidden="1" customHeight="1" outlineLevel="1">
      <c r="A95" s="279"/>
      <c r="B95" s="483"/>
      <c r="C95" s="203">
        <v>19</v>
      </c>
      <c r="D95" s="206" t="s">
        <v>387</v>
      </c>
      <c r="E95" s="207">
        <v>5</v>
      </c>
      <c r="F95" s="203">
        <v>3300</v>
      </c>
      <c r="G95" s="208">
        <f t="shared" si="50"/>
        <v>660</v>
      </c>
      <c r="H95" s="541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42"/>
      <c r="M95" s="209">
        <f>RANK(K95, K$77:$K$106)</f>
        <v>25</v>
      </c>
      <c r="N95" s="545"/>
      <c r="O95" s="523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43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43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43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43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43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43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43"/>
    </row>
    <row r="96" spans="1:50" ht="14.25" hidden="1" customHeight="1" outlineLevel="1">
      <c r="A96" s="279"/>
      <c r="B96" s="483"/>
      <c r="C96" s="203">
        <v>20</v>
      </c>
      <c r="D96" s="206" t="s">
        <v>548</v>
      </c>
      <c r="E96" s="207">
        <v>3</v>
      </c>
      <c r="F96" s="203">
        <v>3600</v>
      </c>
      <c r="G96" s="208">
        <f t="shared" si="50"/>
        <v>1200</v>
      </c>
      <c r="H96" s="541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42"/>
      <c r="M96" s="209">
        <f>RANK(K96, K$77:$K$106)</f>
        <v>6</v>
      </c>
      <c r="N96" s="545"/>
      <c r="O96" s="523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43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43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43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43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43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43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43"/>
    </row>
    <row r="97" spans="1:50" ht="14.25" hidden="1" customHeight="1" outlineLevel="1">
      <c r="A97" s="279"/>
      <c r="B97" s="483"/>
      <c r="C97" s="203">
        <v>21</v>
      </c>
      <c r="D97" s="206" t="s">
        <v>552</v>
      </c>
      <c r="E97" s="207">
        <v>3</v>
      </c>
      <c r="F97" s="203">
        <v>3600</v>
      </c>
      <c r="G97" s="208">
        <f t="shared" si="50"/>
        <v>1200</v>
      </c>
      <c r="H97" s="541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42"/>
      <c r="M97" s="209">
        <f>RANK(K97, K$77:$K$106)</f>
        <v>3</v>
      </c>
      <c r="N97" s="545"/>
      <c r="O97" s="523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43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43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43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43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43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43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43"/>
    </row>
    <row r="98" spans="1:50" ht="14.25" hidden="1" customHeight="1" outlineLevel="1">
      <c r="A98" s="279"/>
      <c r="B98" s="483"/>
      <c r="C98" s="203">
        <v>22</v>
      </c>
      <c r="D98" s="206" t="s">
        <v>550</v>
      </c>
      <c r="E98" s="207">
        <v>4</v>
      </c>
      <c r="F98" s="203">
        <v>3000</v>
      </c>
      <c r="G98" s="208">
        <f t="shared" si="50"/>
        <v>750</v>
      </c>
      <c r="H98" s="541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42"/>
      <c r="M98" s="209">
        <f>RANK(K98, K$77:$K$106)</f>
        <v>20</v>
      </c>
      <c r="N98" s="545"/>
      <c r="O98" s="523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43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43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43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43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43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43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43"/>
    </row>
    <row r="99" spans="1:50" ht="14.25" hidden="1" customHeight="1" outlineLevel="1">
      <c r="A99" s="279"/>
      <c r="B99" s="483"/>
      <c r="C99" s="203">
        <v>23</v>
      </c>
      <c r="D99" s="206" t="s">
        <v>386</v>
      </c>
      <c r="E99" s="207">
        <v>13</v>
      </c>
      <c r="F99" s="203">
        <v>3600</v>
      </c>
      <c r="G99" s="208">
        <f t="shared" si="50"/>
        <v>276.92307692307691</v>
      </c>
      <c r="H99" s="541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42"/>
      <c r="M99" s="209">
        <f>RANK(K99, K$77:$K$106)</f>
        <v>27</v>
      </c>
      <c r="N99" s="545"/>
      <c r="O99" s="523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43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43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43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43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43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43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43"/>
    </row>
    <row r="100" spans="1:50" ht="14.25" hidden="1" customHeight="1" outlineLevel="1">
      <c r="A100" s="279"/>
      <c r="B100" s="483"/>
      <c r="C100" s="203">
        <v>24</v>
      </c>
      <c r="D100" s="206" t="s">
        <v>385</v>
      </c>
      <c r="E100" s="207">
        <v>4</v>
      </c>
      <c r="F100" s="203">
        <v>3000</v>
      </c>
      <c r="G100" s="208">
        <f t="shared" si="50"/>
        <v>750</v>
      </c>
      <c r="H100" s="541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42"/>
      <c r="M100" s="209">
        <f>RANK(K100, K$77:$K$106)</f>
        <v>22</v>
      </c>
      <c r="N100" s="545"/>
      <c r="O100" s="523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43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43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43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43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43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43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43"/>
    </row>
    <row r="101" spans="1:50" ht="14.25" hidden="1" customHeight="1" outlineLevel="1">
      <c r="A101" s="279"/>
      <c r="B101" s="483"/>
      <c r="C101" s="203">
        <v>25</v>
      </c>
      <c r="D101" s="206" t="s">
        <v>377</v>
      </c>
      <c r="E101" s="207">
        <v>4</v>
      </c>
      <c r="F101" s="203">
        <v>3000</v>
      </c>
      <c r="G101" s="208">
        <f t="shared" si="50"/>
        <v>750</v>
      </c>
      <c r="H101" s="541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42"/>
      <c r="M101" s="209">
        <f>RANK(K101, K$77:$K$106)</f>
        <v>21</v>
      </c>
      <c r="N101" s="545"/>
      <c r="O101" s="523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43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43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43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43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43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43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43"/>
    </row>
    <row r="102" spans="1:50" ht="14.25" hidden="1" customHeight="1" outlineLevel="1">
      <c r="A102" s="279"/>
      <c r="B102" s="483"/>
      <c r="C102" s="203">
        <v>26</v>
      </c>
      <c r="D102" s="206" t="s">
        <v>549</v>
      </c>
      <c r="E102" s="207">
        <v>4</v>
      </c>
      <c r="F102" s="203">
        <v>3300</v>
      </c>
      <c r="G102" s="208">
        <f t="shared" si="50"/>
        <v>825</v>
      </c>
      <c r="H102" s="541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42"/>
      <c r="M102" s="209">
        <f>RANK(K102, K$77:$K$106)</f>
        <v>13</v>
      </c>
      <c r="N102" s="545"/>
      <c r="O102" s="523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43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43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43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43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43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43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43"/>
    </row>
    <row r="103" spans="1:50" ht="14.25" hidden="1" customHeight="1" outlineLevel="1">
      <c r="A103" s="280"/>
      <c r="B103" s="483"/>
      <c r="C103" s="203">
        <v>27</v>
      </c>
      <c r="D103" s="206" t="s">
        <v>604</v>
      </c>
      <c r="E103" s="207">
        <v>3</v>
      </c>
      <c r="F103" s="203">
        <v>3300</v>
      </c>
      <c r="G103" s="208">
        <f t="shared" si="50"/>
        <v>1100</v>
      </c>
      <c r="H103" s="541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42"/>
      <c r="M103" s="209">
        <f>RANK(K103, K$77:$K$106)</f>
        <v>8</v>
      </c>
      <c r="N103" s="545"/>
      <c r="O103" s="523"/>
      <c r="P103" s="205"/>
      <c r="Q103" s="211"/>
      <c r="R103" s="208"/>
      <c r="S103" s="205"/>
      <c r="T103" s="543"/>
      <c r="U103" s="205"/>
      <c r="V103" s="211"/>
      <c r="W103" s="208"/>
      <c r="X103" s="205"/>
      <c r="Y103" s="543"/>
      <c r="Z103" s="205"/>
      <c r="AA103" s="211"/>
      <c r="AB103" s="208"/>
      <c r="AC103" s="205"/>
      <c r="AD103" s="543"/>
      <c r="AE103" s="205"/>
      <c r="AF103" s="211"/>
      <c r="AG103" s="208"/>
      <c r="AH103" s="205"/>
      <c r="AI103" s="543"/>
      <c r="AJ103" s="205"/>
      <c r="AK103" s="211"/>
      <c r="AL103" s="208"/>
      <c r="AM103" s="205"/>
      <c r="AN103" s="543"/>
      <c r="AO103" s="205"/>
      <c r="AP103" s="211"/>
      <c r="AQ103" s="208"/>
      <c r="AR103" s="205"/>
      <c r="AS103" s="543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43"/>
    </row>
    <row r="104" spans="1:50" ht="14.25" hidden="1" customHeight="1" outlineLevel="1">
      <c r="A104" s="280"/>
      <c r="B104" s="483"/>
      <c r="C104" s="203">
        <v>28</v>
      </c>
      <c r="D104" s="206"/>
      <c r="E104" s="203"/>
      <c r="F104" s="203"/>
      <c r="G104" s="203"/>
      <c r="H104" s="541"/>
      <c r="I104" s="209"/>
      <c r="J104" s="209"/>
      <c r="K104" s="210"/>
      <c r="L104" s="542"/>
      <c r="M104" s="209"/>
      <c r="N104" s="545"/>
      <c r="O104" s="523"/>
      <c r="P104" s="205"/>
      <c r="Q104" s="211"/>
      <c r="R104" s="208"/>
      <c r="S104" s="205"/>
      <c r="T104" s="543"/>
      <c r="U104" s="205"/>
      <c r="V104" s="211"/>
      <c r="W104" s="208"/>
      <c r="X104" s="205"/>
      <c r="Y104" s="543"/>
      <c r="Z104" s="205"/>
      <c r="AA104" s="211"/>
      <c r="AB104" s="208"/>
      <c r="AC104" s="205"/>
      <c r="AD104" s="543"/>
      <c r="AE104" s="205"/>
      <c r="AF104" s="211"/>
      <c r="AG104" s="208"/>
      <c r="AH104" s="205"/>
      <c r="AI104" s="543"/>
      <c r="AJ104" s="205"/>
      <c r="AK104" s="211"/>
      <c r="AL104" s="208"/>
      <c r="AM104" s="205"/>
      <c r="AN104" s="543"/>
      <c r="AO104" s="205"/>
      <c r="AP104" s="211"/>
      <c r="AQ104" s="208"/>
      <c r="AR104" s="205"/>
      <c r="AS104" s="543"/>
      <c r="AT104" s="205"/>
      <c r="AU104" s="211"/>
      <c r="AV104" s="208"/>
      <c r="AW104" s="205"/>
      <c r="AX104" s="543"/>
    </row>
    <row r="105" spans="1:50" ht="14.25" hidden="1" customHeight="1" outlineLevel="1">
      <c r="A105" s="280"/>
      <c r="B105" s="483"/>
      <c r="C105" s="203">
        <v>29</v>
      </c>
      <c r="D105" s="206"/>
      <c r="E105" s="203"/>
      <c r="F105" s="203"/>
      <c r="G105" s="203"/>
      <c r="H105" s="541"/>
      <c r="I105" s="209"/>
      <c r="J105" s="209"/>
      <c r="K105" s="210"/>
      <c r="L105" s="542"/>
      <c r="M105" s="209"/>
      <c r="N105" s="545"/>
      <c r="O105" s="523"/>
      <c r="P105" s="205"/>
      <c r="Q105" s="211"/>
      <c r="R105" s="208"/>
      <c r="S105" s="205"/>
      <c r="T105" s="543"/>
      <c r="U105" s="205"/>
      <c r="V105" s="211"/>
      <c r="W105" s="208"/>
      <c r="X105" s="205"/>
      <c r="Y105" s="543"/>
      <c r="Z105" s="205"/>
      <c r="AA105" s="211"/>
      <c r="AB105" s="208"/>
      <c r="AC105" s="205"/>
      <c r="AD105" s="543"/>
      <c r="AE105" s="205"/>
      <c r="AF105" s="211"/>
      <c r="AG105" s="208"/>
      <c r="AH105" s="205"/>
      <c r="AI105" s="543"/>
      <c r="AJ105" s="205"/>
      <c r="AK105" s="211"/>
      <c r="AL105" s="208"/>
      <c r="AM105" s="205"/>
      <c r="AN105" s="543"/>
      <c r="AO105" s="205"/>
      <c r="AP105" s="211"/>
      <c r="AQ105" s="208"/>
      <c r="AR105" s="205"/>
      <c r="AS105" s="543"/>
      <c r="AT105" s="205"/>
      <c r="AU105" s="211"/>
      <c r="AV105" s="208"/>
      <c r="AW105" s="205"/>
      <c r="AX105" s="543"/>
    </row>
    <row r="106" spans="1:50" ht="14.25" hidden="1" customHeight="1" outlineLevel="1">
      <c r="A106" s="280"/>
      <c r="B106" s="483"/>
      <c r="C106" s="203">
        <v>30</v>
      </c>
      <c r="D106" s="206"/>
      <c r="E106" s="203"/>
      <c r="F106" s="203"/>
      <c r="G106" s="203"/>
      <c r="H106" s="541"/>
      <c r="I106" s="209"/>
      <c r="J106" s="209"/>
      <c r="K106" s="210"/>
      <c r="L106" s="542"/>
      <c r="M106" s="209"/>
      <c r="N106" s="545"/>
      <c r="O106" s="523"/>
      <c r="P106" s="205"/>
      <c r="Q106" s="211"/>
      <c r="R106" s="208"/>
      <c r="S106" s="205"/>
      <c r="T106" s="543"/>
      <c r="U106" s="205"/>
      <c r="V106" s="211"/>
      <c r="W106" s="208"/>
      <c r="X106" s="205"/>
      <c r="Y106" s="543"/>
      <c r="Z106" s="205"/>
      <c r="AA106" s="211"/>
      <c r="AB106" s="208"/>
      <c r="AC106" s="205"/>
      <c r="AD106" s="543"/>
      <c r="AE106" s="205"/>
      <c r="AF106" s="211"/>
      <c r="AG106" s="208"/>
      <c r="AH106" s="205"/>
      <c r="AI106" s="543"/>
      <c r="AJ106" s="205"/>
      <c r="AK106" s="211"/>
      <c r="AL106" s="208"/>
      <c r="AM106" s="205"/>
      <c r="AN106" s="543"/>
      <c r="AO106" s="205"/>
      <c r="AP106" s="211"/>
      <c r="AQ106" s="208"/>
      <c r="AR106" s="205"/>
      <c r="AS106" s="543"/>
      <c r="AT106" s="205"/>
      <c r="AU106" s="211"/>
      <c r="AV106" s="208"/>
      <c r="AW106" s="205"/>
      <c r="AX106" s="543"/>
    </row>
    <row r="107" spans="1:50" ht="14.25" hidden="1" customHeight="1" outlineLevel="1" collapsed="1">
      <c r="B107" s="525" t="s">
        <v>612</v>
      </c>
      <c r="C107" s="525"/>
      <c r="D107" s="525"/>
      <c r="E107" s="525"/>
      <c r="F107" s="525"/>
      <c r="G107" s="525"/>
      <c r="H107" s="525"/>
      <c r="I107" s="525"/>
      <c r="J107" s="525"/>
      <c r="K107" s="525"/>
      <c r="L107" s="525"/>
      <c r="M107" s="526"/>
      <c r="N107" s="529" t="s">
        <v>445</v>
      </c>
      <c r="O107" s="529" t="s">
        <v>105</v>
      </c>
      <c r="P107" s="534">
        <v>45888</v>
      </c>
      <c r="Q107" s="535"/>
      <c r="R107" s="535"/>
      <c r="S107" s="535"/>
      <c r="T107" s="535"/>
      <c r="U107" s="536">
        <f>P107+1</f>
        <v>45889</v>
      </c>
      <c r="V107" s="537"/>
      <c r="W107" s="537"/>
      <c r="X107" s="537"/>
      <c r="Y107" s="537"/>
      <c r="Z107" s="534">
        <f t="shared" ref="Z107" si="67">U107+1</f>
        <v>45890</v>
      </c>
      <c r="AA107" s="535"/>
      <c r="AB107" s="535"/>
      <c r="AC107" s="535"/>
      <c r="AD107" s="535"/>
      <c r="AE107" s="536">
        <f t="shared" ref="AE107" si="68">Z107+1</f>
        <v>45891</v>
      </c>
      <c r="AF107" s="537"/>
      <c r="AG107" s="537"/>
      <c r="AH107" s="537"/>
      <c r="AI107" s="537"/>
      <c r="AJ107" s="531">
        <f t="shared" ref="AJ107" si="69">AE107+1</f>
        <v>45892</v>
      </c>
      <c r="AK107" s="532"/>
      <c r="AL107" s="532"/>
      <c r="AM107" s="532"/>
      <c r="AN107" s="533"/>
      <c r="AO107" s="536">
        <f t="shared" ref="AO107" si="70">AJ107+1</f>
        <v>45893</v>
      </c>
      <c r="AP107" s="537"/>
      <c r="AQ107" s="537"/>
      <c r="AR107" s="537"/>
      <c r="AS107" s="537"/>
      <c r="AT107" s="531">
        <f t="shared" ref="AT107" si="71">AO107+1</f>
        <v>45894</v>
      </c>
      <c r="AU107" s="532"/>
      <c r="AV107" s="532"/>
      <c r="AW107" s="532"/>
      <c r="AX107" s="533"/>
    </row>
    <row r="108" spans="1:50" ht="14.25" hidden="1" customHeight="1" outlineLevel="1">
      <c r="B108" s="527"/>
      <c r="C108" s="527"/>
      <c r="D108" s="527"/>
      <c r="E108" s="527"/>
      <c r="F108" s="527"/>
      <c r="G108" s="527"/>
      <c r="H108" s="527"/>
      <c r="I108" s="527"/>
      <c r="J108" s="527"/>
      <c r="K108" s="527"/>
      <c r="L108" s="527"/>
      <c r="M108" s="528"/>
      <c r="N108" s="530"/>
      <c r="O108" s="530"/>
      <c r="P108" s="546">
        <f>P107</f>
        <v>45888</v>
      </c>
      <c r="Q108" s="546"/>
      <c r="R108" s="546"/>
      <c r="S108" s="546"/>
      <c r="T108" s="546"/>
      <c r="U108" s="547">
        <f>U107</f>
        <v>45889</v>
      </c>
      <c r="V108" s="547"/>
      <c r="W108" s="547"/>
      <c r="X108" s="547"/>
      <c r="Y108" s="547"/>
      <c r="Z108" s="546">
        <f t="shared" ref="Z108" si="72">Z107</f>
        <v>45890</v>
      </c>
      <c r="AA108" s="546"/>
      <c r="AB108" s="546"/>
      <c r="AC108" s="546"/>
      <c r="AD108" s="546"/>
      <c r="AE108" s="547">
        <f t="shared" ref="AE108" si="73">AE107</f>
        <v>45891</v>
      </c>
      <c r="AF108" s="547"/>
      <c r="AG108" s="547"/>
      <c r="AH108" s="547"/>
      <c r="AI108" s="547"/>
      <c r="AJ108" s="538">
        <f t="shared" ref="AJ108" si="74">AJ107</f>
        <v>45892</v>
      </c>
      <c r="AK108" s="539"/>
      <c r="AL108" s="539"/>
      <c r="AM108" s="539"/>
      <c r="AN108" s="540"/>
      <c r="AO108" s="547">
        <f t="shared" ref="AO108" si="75">AO107</f>
        <v>45893</v>
      </c>
      <c r="AP108" s="547"/>
      <c r="AQ108" s="547"/>
      <c r="AR108" s="547"/>
      <c r="AS108" s="547"/>
      <c r="AT108" s="538">
        <f t="shared" ref="AT108" si="76">AT107</f>
        <v>45894</v>
      </c>
      <c r="AU108" s="539"/>
      <c r="AV108" s="539"/>
      <c r="AW108" s="539"/>
      <c r="AX108" s="540"/>
    </row>
    <row r="109" spans="1:50" ht="14.25" hidden="1" customHeight="1" outlineLevel="1">
      <c r="B109" s="483" t="s">
        <v>165</v>
      </c>
      <c r="C109" s="483" t="s">
        <v>160</v>
      </c>
      <c r="D109" s="483"/>
      <c r="E109" s="483" t="s">
        <v>161</v>
      </c>
      <c r="F109" s="483"/>
      <c r="G109" s="483"/>
      <c r="H109" s="483" t="s">
        <v>166</v>
      </c>
      <c r="I109" s="544" t="s">
        <v>446</v>
      </c>
      <c r="J109" s="544"/>
      <c r="K109" s="544"/>
      <c r="L109" s="544" t="s">
        <v>166</v>
      </c>
      <c r="M109" s="544" t="s">
        <v>168</v>
      </c>
      <c r="N109" s="545"/>
      <c r="O109" s="523" t="s">
        <v>167</v>
      </c>
      <c r="P109" s="523" t="s">
        <v>163</v>
      </c>
      <c r="Q109" s="523"/>
      <c r="R109" s="523"/>
      <c r="S109" s="523"/>
      <c r="T109" s="523" t="s">
        <v>166</v>
      </c>
      <c r="U109" s="523" t="s">
        <v>163</v>
      </c>
      <c r="V109" s="523"/>
      <c r="W109" s="523"/>
      <c r="X109" s="523"/>
      <c r="Y109" s="523" t="s">
        <v>166</v>
      </c>
      <c r="Z109" s="523" t="s">
        <v>163</v>
      </c>
      <c r="AA109" s="523"/>
      <c r="AB109" s="523"/>
      <c r="AC109" s="523"/>
      <c r="AD109" s="523" t="s">
        <v>166</v>
      </c>
      <c r="AE109" s="523" t="s">
        <v>163</v>
      </c>
      <c r="AF109" s="523"/>
      <c r="AG109" s="523"/>
      <c r="AH109" s="523"/>
      <c r="AI109" s="523" t="s">
        <v>166</v>
      </c>
      <c r="AJ109" s="523" t="s">
        <v>163</v>
      </c>
      <c r="AK109" s="523"/>
      <c r="AL109" s="523"/>
      <c r="AM109" s="523"/>
      <c r="AN109" s="523" t="s">
        <v>166</v>
      </c>
      <c r="AO109" s="523" t="s">
        <v>163</v>
      </c>
      <c r="AP109" s="523"/>
      <c r="AQ109" s="523"/>
      <c r="AR109" s="523"/>
      <c r="AS109" s="523" t="s">
        <v>166</v>
      </c>
      <c r="AT109" s="523" t="s">
        <v>163</v>
      </c>
      <c r="AU109" s="523"/>
      <c r="AV109" s="523"/>
      <c r="AW109" s="523"/>
      <c r="AX109" s="523" t="s">
        <v>166</v>
      </c>
    </row>
    <row r="110" spans="1:50" ht="14.25" hidden="1" customHeight="1" outlineLevel="1">
      <c r="B110" s="483"/>
      <c r="C110" s="483"/>
      <c r="D110" s="483"/>
      <c r="E110" s="483" t="s">
        <v>447</v>
      </c>
      <c r="F110" s="483"/>
      <c r="G110" s="483"/>
      <c r="H110" s="483"/>
      <c r="I110" s="544" t="s">
        <v>447</v>
      </c>
      <c r="J110" s="544"/>
      <c r="K110" s="544"/>
      <c r="L110" s="544"/>
      <c r="M110" s="544"/>
      <c r="N110" s="545"/>
      <c r="O110" s="523"/>
      <c r="P110" s="523" t="s">
        <v>448</v>
      </c>
      <c r="Q110" s="523"/>
      <c r="R110" s="523"/>
      <c r="S110" s="523"/>
      <c r="T110" s="523"/>
      <c r="U110" s="523" t="s">
        <v>448</v>
      </c>
      <c r="V110" s="523"/>
      <c r="W110" s="523"/>
      <c r="X110" s="523"/>
      <c r="Y110" s="523"/>
      <c r="Z110" s="523" t="s">
        <v>448</v>
      </c>
      <c r="AA110" s="523"/>
      <c r="AB110" s="523"/>
      <c r="AC110" s="523"/>
      <c r="AD110" s="523"/>
      <c r="AE110" s="523" t="s">
        <v>448</v>
      </c>
      <c r="AF110" s="523"/>
      <c r="AG110" s="523"/>
      <c r="AH110" s="523"/>
      <c r="AI110" s="523"/>
      <c r="AJ110" s="523" t="s">
        <v>448</v>
      </c>
      <c r="AK110" s="523"/>
      <c r="AL110" s="523"/>
      <c r="AM110" s="523"/>
      <c r="AN110" s="523"/>
      <c r="AO110" s="523" t="s">
        <v>448</v>
      </c>
      <c r="AP110" s="523"/>
      <c r="AQ110" s="523"/>
      <c r="AR110" s="523"/>
      <c r="AS110" s="523"/>
      <c r="AT110" s="523" t="s">
        <v>448</v>
      </c>
      <c r="AU110" s="523"/>
      <c r="AV110" s="523"/>
      <c r="AW110" s="523"/>
      <c r="AX110" s="523"/>
    </row>
    <row r="111" spans="1:50" ht="14.25" hidden="1" customHeight="1" outlineLevel="1">
      <c r="A111" s="200"/>
      <c r="B111" s="483"/>
      <c r="C111" s="483"/>
      <c r="D111" s="483"/>
      <c r="E111" s="203" t="s">
        <v>162</v>
      </c>
      <c r="F111" s="203" t="s">
        <v>449</v>
      </c>
      <c r="G111" s="203" t="s">
        <v>164</v>
      </c>
      <c r="H111" s="483"/>
      <c r="I111" s="204" t="s">
        <v>162</v>
      </c>
      <c r="J111" s="204" t="s">
        <v>449</v>
      </c>
      <c r="K111" s="204" t="s">
        <v>164</v>
      </c>
      <c r="L111" s="544"/>
      <c r="M111" s="544"/>
      <c r="N111" s="545"/>
      <c r="O111" s="523"/>
      <c r="P111" s="205" t="s">
        <v>162</v>
      </c>
      <c r="Q111" s="205" t="s">
        <v>449</v>
      </c>
      <c r="R111" s="205" t="s">
        <v>164</v>
      </c>
      <c r="S111" s="205" t="s">
        <v>168</v>
      </c>
      <c r="T111" s="523"/>
      <c r="U111" s="205" t="s">
        <v>162</v>
      </c>
      <c r="V111" s="205" t="s">
        <v>449</v>
      </c>
      <c r="W111" s="205" t="s">
        <v>164</v>
      </c>
      <c r="X111" s="205" t="s">
        <v>168</v>
      </c>
      <c r="Y111" s="523"/>
      <c r="Z111" s="205" t="s">
        <v>162</v>
      </c>
      <c r="AA111" s="205" t="s">
        <v>449</v>
      </c>
      <c r="AB111" s="205" t="s">
        <v>164</v>
      </c>
      <c r="AC111" s="205" t="s">
        <v>168</v>
      </c>
      <c r="AD111" s="523"/>
      <c r="AE111" s="205" t="s">
        <v>162</v>
      </c>
      <c r="AF111" s="205" t="s">
        <v>449</v>
      </c>
      <c r="AG111" s="205" t="s">
        <v>164</v>
      </c>
      <c r="AH111" s="205" t="s">
        <v>168</v>
      </c>
      <c r="AI111" s="523"/>
      <c r="AJ111" s="205" t="s">
        <v>162</v>
      </c>
      <c r="AK111" s="205" t="s">
        <v>449</v>
      </c>
      <c r="AL111" s="205" t="s">
        <v>164</v>
      </c>
      <c r="AM111" s="205" t="s">
        <v>168</v>
      </c>
      <c r="AN111" s="523"/>
      <c r="AO111" s="205" t="s">
        <v>162</v>
      </c>
      <c r="AP111" s="205" t="s">
        <v>449</v>
      </c>
      <c r="AQ111" s="205" t="s">
        <v>164</v>
      </c>
      <c r="AR111" s="205" t="s">
        <v>168</v>
      </c>
      <c r="AS111" s="523"/>
      <c r="AT111" s="205" t="s">
        <v>162</v>
      </c>
      <c r="AU111" s="205" t="s">
        <v>449</v>
      </c>
      <c r="AV111" s="205" t="s">
        <v>164</v>
      </c>
      <c r="AW111" s="205" t="s">
        <v>168</v>
      </c>
      <c r="AX111" s="523"/>
    </row>
    <row r="112" spans="1:50" ht="14.25" hidden="1" customHeight="1" outlineLevel="1">
      <c r="A112" s="279"/>
      <c r="B112" s="483" t="s">
        <v>450</v>
      </c>
      <c r="C112" s="203">
        <v>1</v>
      </c>
      <c r="D112" s="206" t="s">
        <v>545</v>
      </c>
      <c r="E112" s="207">
        <v>4</v>
      </c>
      <c r="F112" s="203">
        <v>3300</v>
      </c>
      <c r="G112" s="208">
        <f t="shared" ref="G112:G139" si="77">F112/E112</f>
        <v>825</v>
      </c>
      <c r="H112" s="541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42">
        <f>IFERROR(AVERAGE(K112:K141),"-")</f>
        <v>751.19372326403175</v>
      </c>
      <c r="M112" s="209">
        <f>RANK(K112, K$112:$K$141)</f>
        <v>15</v>
      </c>
      <c r="N112" s="545"/>
      <c r="O112" s="523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43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43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43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43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43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43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43">
        <f>AVERAGE(AV112:AV141)</f>
        <v>753.68371281571922</v>
      </c>
    </row>
    <row r="113" spans="1:50" ht="14.25" hidden="1" customHeight="1" outlineLevel="1">
      <c r="A113" s="279"/>
      <c r="B113" s="483"/>
      <c r="C113" s="203">
        <v>2</v>
      </c>
      <c r="D113" s="206" t="s">
        <v>543</v>
      </c>
      <c r="E113" s="207">
        <v>3</v>
      </c>
      <c r="F113" s="203">
        <v>3600</v>
      </c>
      <c r="G113" s="208">
        <f t="shared" si="77"/>
        <v>1200</v>
      </c>
      <c r="H113" s="541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42"/>
      <c r="M113" s="209">
        <f>RANK(K113, K$112:$K$141)</f>
        <v>2</v>
      </c>
      <c r="N113" s="545"/>
      <c r="O113" s="523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43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43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43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43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43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43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43"/>
    </row>
    <row r="114" spans="1:50" ht="14.25" hidden="1" customHeight="1" outlineLevel="1">
      <c r="A114" s="279"/>
      <c r="B114" s="483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41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42"/>
      <c r="M114" s="209">
        <f>RANK(K114, K$112:$K$141)</f>
        <v>25</v>
      </c>
      <c r="N114" s="545"/>
      <c r="O114" s="523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43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43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43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43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43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43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43"/>
    </row>
    <row r="115" spans="1:50" ht="14.25" hidden="1" customHeight="1" outlineLevel="1">
      <c r="A115" s="279"/>
      <c r="B115" s="483"/>
      <c r="C115" s="203">
        <v>4</v>
      </c>
      <c r="D115" s="206" t="s">
        <v>544</v>
      </c>
      <c r="E115" s="207">
        <v>4</v>
      </c>
      <c r="F115" s="203">
        <v>3300</v>
      </c>
      <c r="G115" s="208">
        <f t="shared" si="77"/>
        <v>825</v>
      </c>
      <c r="H115" s="541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42"/>
      <c r="M115" s="209">
        <f>RANK(K115, K$112:$K$141)</f>
        <v>11</v>
      </c>
      <c r="N115" s="545"/>
      <c r="O115" s="523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43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43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43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43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43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43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43"/>
    </row>
    <row r="116" spans="1:50" ht="14.25" hidden="1" customHeight="1" outlineLevel="1">
      <c r="A116" s="279"/>
      <c r="B116" s="483"/>
      <c r="C116" s="203">
        <v>5</v>
      </c>
      <c r="D116" s="206" t="s">
        <v>541</v>
      </c>
      <c r="E116" s="207">
        <v>4</v>
      </c>
      <c r="F116" s="203">
        <v>3300</v>
      </c>
      <c r="G116" s="208">
        <f t="shared" si="77"/>
        <v>825</v>
      </c>
      <c r="H116" s="541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42"/>
      <c r="M116" s="209">
        <f>RANK(K116, K$112:$K$141)</f>
        <v>19</v>
      </c>
      <c r="N116" s="545"/>
      <c r="O116" s="523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43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43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43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43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43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43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43"/>
    </row>
    <row r="117" spans="1:50" ht="14.25" hidden="1" customHeight="1" outlineLevel="1">
      <c r="A117" s="279"/>
      <c r="B117" s="483"/>
      <c r="C117" s="203">
        <v>6</v>
      </c>
      <c r="D117" s="206" t="s">
        <v>538</v>
      </c>
      <c r="E117" s="207">
        <v>4</v>
      </c>
      <c r="F117" s="203">
        <v>3300</v>
      </c>
      <c r="G117" s="208">
        <f t="shared" si="77"/>
        <v>825</v>
      </c>
      <c r="H117" s="541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42"/>
      <c r="M117" s="209">
        <f>RANK(K117, K$112:$K$141)</f>
        <v>16</v>
      </c>
      <c r="N117" s="545"/>
      <c r="O117" s="523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43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43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43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43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43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43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43"/>
    </row>
    <row r="118" spans="1:50" ht="14.25" hidden="1" customHeight="1" outlineLevel="1">
      <c r="A118" s="279"/>
      <c r="B118" s="483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41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42"/>
      <c r="M118" s="209">
        <f>RANK(K118, K$112:$K$141)</f>
        <v>27</v>
      </c>
      <c r="N118" s="545"/>
      <c r="O118" s="523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43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43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43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43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43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43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43"/>
    </row>
    <row r="119" spans="1:50" ht="14.25" hidden="1" customHeight="1" outlineLevel="1">
      <c r="A119" s="279"/>
      <c r="B119" s="483"/>
      <c r="C119" s="203">
        <v>8</v>
      </c>
      <c r="D119" s="206" t="s">
        <v>539</v>
      </c>
      <c r="E119" s="207">
        <v>3</v>
      </c>
      <c r="F119" s="203">
        <v>3600</v>
      </c>
      <c r="G119" s="208">
        <f t="shared" si="77"/>
        <v>1200</v>
      </c>
      <c r="H119" s="541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42"/>
      <c r="M119" s="209">
        <f>RANK(K119, K$112:$K$141)</f>
        <v>4</v>
      </c>
      <c r="N119" s="545"/>
      <c r="O119" s="523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43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43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43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43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43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43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43"/>
    </row>
    <row r="120" spans="1:50" ht="14.25" hidden="1" customHeight="1" outlineLevel="1">
      <c r="A120" s="279"/>
      <c r="B120" s="483"/>
      <c r="C120" s="203">
        <v>9</v>
      </c>
      <c r="D120" s="206" t="s">
        <v>370</v>
      </c>
      <c r="E120" s="207">
        <v>3</v>
      </c>
      <c r="F120" s="203">
        <v>3000</v>
      </c>
      <c r="G120" s="208">
        <f t="shared" si="77"/>
        <v>1000</v>
      </c>
      <c r="H120" s="541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42"/>
      <c r="M120" s="209">
        <f>RANK(K120, K$112:$K$141)</f>
        <v>10</v>
      </c>
      <c r="N120" s="545"/>
      <c r="O120" s="523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43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43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43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43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43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43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43"/>
    </row>
    <row r="121" spans="1:50" ht="14.25" hidden="1" customHeight="1" outlineLevel="1">
      <c r="A121" s="279"/>
      <c r="B121" s="483"/>
      <c r="C121" s="203">
        <v>10</v>
      </c>
      <c r="D121" s="206" t="s">
        <v>540</v>
      </c>
      <c r="E121" s="207">
        <v>4</v>
      </c>
      <c r="F121" s="203">
        <v>3000</v>
      </c>
      <c r="G121" s="208">
        <f t="shared" si="77"/>
        <v>750</v>
      </c>
      <c r="H121" s="541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42"/>
      <c r="M121" s="209">
        <f>RANK(K121, K$112:$K$141)</f>
        <v>21</v>
      </c>
      <c r="N121" s="545"/>
      <c r="O121" s="523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43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43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43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43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43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43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43"/>
    </row>
    <row r="122" spans="1:50" ht="14.25" hidden="1" customHeight="1" outlineLevel="1">
      <c r="A122" s="279"/>
      <c r="B122" s="483"/>
      <c r="C122" s="203">
        <v>11</v>
      </c>
      <c r="D122" s="206" t="s">
        <v>537</v>
      </c>
      <c r="E122" s="207">
        <v>3</v>
      </c>
      <c r="F122" s="203">
        <v>3300</v>
      </c>
      <c r="G122" s="208">
        <f t="shared" si="77"/>
        <v>1100</v>
      </c>
      <c r="H122" s="541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42"/>
      <c r="M122" s="209">
        <f>RANK(K122, K$112:$K$141)</f>
        <v>7</v>
      </c>
      <c r="N122" s="545"/>
      <c r="O122" s="523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43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43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43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43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43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43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43"/>
    </row>
    <row r="123" spans="1:50" ht="14.25" hidden="1" customHeight="1" outlineLevel="1">
      <c r="A123" s="279"/>
      <c r="B123" s="483"/>
      <c r="C123" s="203">
        <v>12</v>
      </c>
      <c r="D123" s="206" t="s">
        <v>542</v>
      </c>
      <c r="E123" s="207">
        <v>3</v>
      </c>
      <c r="F123" s="203">
        <v>3600</v>
      </c>
      <c r="G123" s="208">
        <f t="shared" si="77"/>
        <v>1200</v>
      </c>
      <c r="H123" s="541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42"/>
      <c r="M123" s="209">
        <f>RANK(K123, K$112:$K$141)</f>
        <v>5</v>
      </c>
      <c r="N123" s="545"/>
      <c r="O123" s="523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43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43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43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43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43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43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43"/>
    </row>
    <row r="124" spans="1:50" ht="14.25" hidden="1" customHeight="1" outlineLevel="1">
      <c r="A124" s="279"/>
      <c r="B124" s="483"/>
      <c r="C124" s="203">
        <v>13</v>
      </c>
      <c r="D124" s="206" t="s">
        <v>613</v>
      </c>
      <c r="E124" s="207">
        <v>3</v>
      </c>
      <c r="F124" s="203">
        <v>3300</v>
      </c>
      <c r="G124" s="208">
        <f t="shared" si="77"/>
        <v>1100</v>
      </c>
      <c r="H124" s="541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42"/>
      <c r="M124" s="209">
        <f>RANK(K124, K$112:$K$141)</f>
        <v>9</v>
      </c>
      <c r="N124" s="545"/>
      <c r="O124" s="523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43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43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43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43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43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43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43"/>
    </row>
    <row r="125" spans="1:50" ht="14.25" hidden="1" customHeight="1" outlineLevel="1">
      <c r="A125" s="279"/>
      <c r="B125" s="483"/>
      <c r="C125" s="203">
        <v>14</v>
      </c>
      <c r="D125" s="206" t="s">
        <v>554</v>
      </c>
      <c r="E125" s="207">
        <v>4</v>
      </c>
      <c r="F125" s="203">
        <v>3300</v>
      </c>
      <c r="G125" s="208">
        <f t="shared" si="77"/>
        <v>825</v>
      </c>
      <c r="H125" s="541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42"/>
      <c r="M125" s="209">
        <f>RANK(K125, K$112:$K$141)</f>
        <v>12</v>
      </c>
      <c r="N125" s="545"/>
      <c r="O125" s="523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43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43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43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43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43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43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43"/>
    </row>
    <row r="126" spans="1:50" ht="14.25" hidden="1" customHeight="1" outlineLevel="1">
      <c r="A126" s="279"/>
      <c r="B126" s="483"/>
      <c r="C126" s="203">
        <v>15</v>
      </c>
      <c r="D126" s="206" t="s">
        <v>553</v>
      </c>
      <c r="E126" s="207">
        <v>3</v>
      </c>
      <c r="F126" s="203">
        <v>3600</v>
      </c>
      <c r="G126" s="208">
        <f t="shared" si="77"/>
        <v>1200</v>
      </c>
      <c r="H126" s="541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42"/>
      <c r="M126" s="209">
        <f>RANK(K126, K$112:$K$141)</f>
        <v>1</v>
      </c>
      <c r="N126" s="545"/>
      <c r="O126" s="523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43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43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43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43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43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43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43"/>
    </row>
    <row r="127" spans="1:50" ht="14.25" hidden="1" customHeight="1" outlineLevel="1">
      <c r="A127" s="279"/>
      <c r="B127" s="483"/>
      <c r="C127" s="203">
        <v>16</v>
      </c>
      <c r="D127" s="206" t="s">
        <v>388</v>
      </c>
      <c r="E127" s="207">
        <v>4</v>
      </c>
      <c r="F127" s="203">
        <v>2700</v>
      </c>
      <c r="G127" s="208">
        <f t="shared" si="77"/>
        <v>675</v>
      </c>
      <c r="H127" s="541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42"/>
      <c r="M127" s="209">
        <f>RANK(K127, K$112:$K$141)</f>
        <v>24</v>
      </c>
      <c r="N127" s="545"/>
      <c r="O127" s="523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43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43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43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43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43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43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43"/>
    </row>
    <row r="128" spans="1:50" ht="14.25" hidden="1" customHeight="1" outlineLevel="1">
      <c r="A128" s="279"/>
      <c r="B128" s="483"/>
      <c r="C128" s="203">
        <v>17</v>
      </c>
      <c r="D128" s="206" t="s">
        <v>547</v>
      </c>
      <c r="E128" s="207">
        <v>4</v>
      </c>
      <c r="F128" s="203">
        <v>3300</v>
      </c>
      <c r="G128" s="208">
        <f t="shared" si="77"/>
        <v>825</v>
      </c>
      <c r="H128" s="541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42"/>
      <c r="M128" s="209">
        <f>RANK(K128, K$112:$K$141)</f>
        <v>18</v>
      </c>
      <c r="N128" s="545"/>
      <c r="O128" s="523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43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43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43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43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43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43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43"/>
    </row>
    <row r="129" spans="1:50" ht="14.25" hidden="1" customHeight="1" outlineLevel="1">
      <c r="A129" s="279"/>
      <c r="B129" s="483"/>
      <c r="C129" s="203">
        <v>18</v>
      </c>
      <c r="D129" s="206" t="s">
        <v>551</v>
      </c>
      <c r="E129" s="207">
        <v>4</v>
      </c>
      <c r="F129" s="203">
        <v>3300</v>
      </c>
      <c r="G129" s="208">
        <f t="shared" si="77"/>
        <v>825</v>
      </c>
      <c r="H129" s="541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42"/>
      <c r="M129" s="209">
        <f>RANK(K129, K$112:$K$141)</f>
        <v>17</v>
      </c>
      <c r="N129" s="545"/>
      <c r="O129" s="523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43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43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43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43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43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43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43"/>
    </row>
    <row r="130" spans="1:50" ht="14.25" hidden="1" customHeight="1" outlineLevel="1">
      <c r="A130" s="279"/>
      <c r="B130" s="483"/>
      <c r="C130" s="203">
        <v>19</v>
      </c>
      <c r="D130" s="206" t="s">
        <v>555</v>
      </c>
      <c r="E130" s="207">
        <v>4</v>
      </c>
      <c r="F130" s="203">
        <v>3300</v>
      </c>
      <c r="G130" s="208">
        <f t="shared" si="77"/>
        <v>825</v>
      </c>
      <c r="H130" s="541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42"/>
      <c r="M130" s="209">
        <f>RANK(K130, K$112:$K$141)</f>
        <v>13</v>
      </c>
      <c r="N130" s="545"/>
      <c r="O130" s="523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43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43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43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43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43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43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43"/>
    </row>
    <row r="131" spans="1:50" ht="14.25" hidden="1" customHeight="1" outlineLevel="1">
      <c r="A131" s="279"/>
      <c r="B131" s="483"/>
      <c r="C131" s="203">
        <v>20</v>
      </c>
      <c r="D131" s="206" t="s">
        <v>387</v>
      </c>
      <c r="E131" s="207">
        <v>5</v>
      </c>
      <c r="F131" s="203">
        <v>3300</v>
      </c>
      <c r="G131" s="208">
        <f t="shared" si="77"/>
        <v>660</v>
      </c>
      <c r="H131" s="541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42"/>
      <c r="M131" s="209">
        <f>RANK(K131, K$112:$K$141)</f>
        <v>26</v>
      </c>
      <c r="N131" s="545"/>
      <c r="O131" s="523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43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43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43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43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43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43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43"/>
    </row>
    <row r="132" spans="1:50" ht="14.25" hidden="1" customHeight="1" outlineLevel="1">
      <c r="A132" s="279"/>
      <c r="B132" s="483"/>
      <c r="C132" s="203">
        <v>21</v>
      </c>
      <c r="D132" s="206" t="s">
        <v>548</v>
      </c>
      <c r="E132" s="207">
        <v>3</v>
      </c>
      <c r="F132" s="203">
        <v>3600</v>
      </c>
      <c r="G132" s="208">
        <f t="shared" si="77"/>
        <v>1200</v>
      </c>
      <c r="H132" s="541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42"/>
      <c r="M132" s="209">
        <f>RANK(K132, K$112:$K$141)</f>
        <v>6</v>
      </c>
      <c r="N132" s="545"/>
      <c r="O132" s="523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43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43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43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43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43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43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43"/>
    </row>
    <row r="133" spans="1:50" ht="14.25" hidden="1" customHeight="1" outlineLevel="1">
      <c r="A133" s="279"/>
      <c r="B133" s="483"/>
      <c r="C133" s="203">
        <v>22</v>
      </c>
      <c r="D133" s="206" t="s">
        <v>552</v>
      </c>
      <c r="E133" s="207">
        <v>3</v>
      </c>
      <c r="F133" s="203">
        <v>3600</v>
      </c>
      <c r="G133" s="208">
        <f t="shared" si="77"/>
        <v>1200</v>
      </c>
      <c r="H133" s="541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42"/>
      <c r="M133" s="209">
        <f>RANK(K133, K$112:$K$141)</f>
        <v>3</v>
      </c>
      <c r="N133" s="545"/>
      <c r="O133" s="523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43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43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43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43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43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43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43"/>
    </row>
    <row r="134" spans="1:50" ht="14.25" hidden="1" customHeight="1" outlineLevel="1">
      <c r="A134" s="279"/>
      <c r="B134" s="483"/>
      <c r="C134" s="203">
        <v>23</v>
      </c>
      <c r="D134" s="206" t="s">
        <v>604</v>
      </c>
      <c r="E134" s="207">
        <v>3</v>
      </c>
      <c r="F134" s="203">
        <v>3300</v>
      </c>
      <c r="G134" s="208">
        <f t="shared" si="77"/>
        <v>1100</v>
      </c>
      <c r="H134" s="541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42"/>
      <c r="M134" s="209">
        <f>RANK(K134, K$112:$K$141)</f>
        <v>8</v>
      </c>
      <c r="N134" s="545"/>
      <c r="O134" s="523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43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43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43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43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43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43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43"/>
    </row>
    <row r="135" spans="1:50" ht="14.25" hidden="1" customHeight="1" outlineLevel="1">
      <c r="A135" s="279"/>
      <c r="B135" s="483"/>
      <c r="C135" s="203">
        <v>24</v>
      </c>
      <c r="D135" s="206" t="s">
        <v>550</v>
      </c>
      <c r="E135" s="207">
        <v>4</v>
      </c>
      <c r="F135" s="203">
        <v>3000</v>
      </c>
      <c r="G135" s="208">
        <f t="shared" si="77"/>
        <v>750</v>
      </c>
      <c r="H135" s="541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42"/>
      <c r="M135" s="209">
        <f>RANK(K135, K$112:$K$141)</f>
        <v>20</v>
      </c>
      <c r="N135" s="545"/>
      <c r="O135" s="523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43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43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43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43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43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43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43"/>
    </row>
    <row r="136" spans="1:50" ht="14.25" hidden="1" customHeight="1" outlineLevel="1">
      <c r="A136" s="279"/>
      <c r="B136" s="483"/>
      <c r="C136" s="203">
        <v>25</v>
      </c>
      <c r="D136" s="206" t="s">
        <v>386</v>
      </c>
      <c r="E136" s="207">
        <v>13</v>
      </c>
      <c r="F136" s="203">
        <v>3600</v>
      </c>
      <c r="G136" s="208">
        <f t="shared" si="77"/>
        <v>276.92307692307691</v>
      </c>
      <c r="H136" s="541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42"/>
      <c r="M136" s="209">
        <f>RANK(K136, K$112:$K$141)</f>
        <v>28</v>
      </c>
      <c r="N136" s="545"/>
      <c r="O136" s="523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43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43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43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43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43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43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43"/>
    </row>
    <row r="137" spans="1:50" ht="14.25" hidden="1" customHeight="1" outlineLevel="1">
      <c r="A137" s="279"/>
      <c r="B137" s="483"/>
      <c r="C137" s="203">
        <v>26</v>
      </c>
      <c r="D137" s="206" t="s">
        <v>385</v>
      </c>
      <c r="E137" s="207">
        <v>4</v>
      </c>
      <c r="F137" s="203">
        <v>3000</v>
      </c>
      <c r="G137" s="208">
        <f t="shared" si="77"/>
        <v>750</v>
      </c>
      <c r="H137" s="541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42"/>
      <c r="M137" s="209">
        <f>RANK(K137, K$112:$K$141)</f>
        <v>23</v>
      </c>
      <c r="N137" s="545"/>
      <c r="O137" s="523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43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43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43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43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43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43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43"/>
    </row>
    <row r="138" spans="1:50" ht="14.25" hidden="1" customHeight="1" outlineLevel="1">
      <c r="A138" s="279"/>
      <c r="B138" s="483"/>
      <c r="C138" s="203">
        <v>27</v>
      </c>
      <c r="D138" s="206" t="s">
        <v>377</v>
      </c>
      <c r="E138" s="207">
        <v>4</v>
      </c>
      <c r="F138" s="203">
        <v>3000</v>
      </c>
      <c r="G138" s="208">
        <f t="shared" si="77"/>
        <v>750</v>
      </c>
      <c r="H138" s="541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42"/>
      <c r="M138" s="209">
        <f>RANK(K138, K$112:$K$141)</f>
        <v>22</v>
      </c>
      <c r="N138" s="545"/>
      <c r="O138" s="523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43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43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43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43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43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43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43"/>
    </row>
    <row r="139" spans="1:50" ht="14.25" hidden="1" customHeight="1" outlineLevel="1">
      <c r="A139" s="279"/>
      <c r="B139" s="483"/>
      <c r="C139" s="203">
        <v>28</v>
      </c>
      <c r="D139" s="206" t="s">
        <v>549</v>
      </c>
      <c r="E139" s="203">
        <v>4</v>
      </c>
      <c r="F139" s="203">
        <v>3300</v>
      </c>
      <c r="G139" s="208">
        <f t="shared" si="77"/>
        <v>825</v>
      </c>
      <c r="H139" s="541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42"/>
      <c r="M139" s="209">
        <f>RANK(K139, K$112:$K$141)</f>
        <v>14</v>
      </c>
      <c r="N139" s="545"/>
      <c r="O139" s="523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43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43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43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43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43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43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43"/>
    </row>
    <row r="140" spans="1:50" ht="14.25" hidden="1" customHeight="1" outlineLevel="1">
      <c r="B140" s="483"/>
      <c r="C140" s="203">
        <v>29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545"/>
      <c r="O140" s="523"/>
      <c r="P140" s="205"/>
      <c r="Q140" s="211"/>
      <c r="R140" s="208"/>
      <c r="S140" s="205"/>
      <c r="T140" s="543"/>
      <c r="U140" s="205"/>
      <c r="V140" s="211"/>
      <c r="W140" s="208"/>
      <c r="X140" s="205"/>
      <c r="Y140" s="543"/>
      <c r="Z140" s="205"/>
      <c r="AA140" s="211"/>
      <c r="AB140" s="208"/>
      <c r="AC140" s="205"/>
      <c r="AD140" s="543"/>
      <c r="AE140" s="205"/>
      <c r="AF140" s="211"/>
      <c r="AG140" s="208"/>
      <c r="AH140" s="205"/>
      <c r="AI140" s="543"/>
      <c r="AJ140" s="205"/>
      <c r="AK140" s="211"/>
      <c r="AL140" s="208"/>
      <c r="AM140" s="205"/>
      <c r="AN140" s="543"/>
      <c r="AO140" s="205"/>
      <c r="AP140" s="211"/>
      <c r="AQ140" s="208"/>
      <c r="AR140" s="205"/>
      <c r="AS140" s="543"/>
      <c r="AT140" s="205"/>
      <c r="AU140" s="211"/>
      <c r="AV140" s="208"/>
      <c r="AW140" s="205"/>
      <c r="AX140" s="543"/>
    </row>
    <row r="141" spans="1:50" ht="14.25" hidden="1" customHeight="1" outlineLevel="1">
      <c r="B141" s="483"/>
      <c r="C141" s="203">
        <v>30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545"/>
      <c r="O141" s="523"/>
      <c r="P141" s="205"/>
      <c r="Q141" s="211"/>
      <c r="R141" s="208"/>
      <c r="S141" s="205"/>
      <c r="T141" s="543"/>
      <c r="U141" s="205"/>
      <c r="V141" s="211"/>
      <c r="W141" s="208"/>
      <c r="X141" s="205"/>
      <c r="Y141" s="543"/>
      <c r="Z141" s="205"/>
      <c r="AA141" s="211"/>
      <c r="AB141" s="208"/>
      <c r="AC141" s="205"/>
      <c r="AD141" s="543"/>
      <c r="AE141" s="205"/>
      <c r="AF141" s="211"/>
      <c r="AG141" s="208"/>
      <c r="AH141" s="205"/>
      <c r="AI141" s="543"/>
      <c r="AJ141" s="205"/>
      <c r="AK141" s="211"/>
      <c r="AL141" s="208"/>
      <c r="AM141" s="205"/>
      <c r="AN141" s="543"/>
      <c r="AO141" s="205"/>
      <c r="AP141" s="211"/>
      <c r="AQ141" s="208"/>
      <c r="AR141" s="205"/>
      <c r="AS141" s="543"/>
      <c r="AT141" s="205"/>
      <c r="AU141" s="211"/>
      <c r="AV141" s="208"/>
      <c r="AW141" s="205"/>
      <c r="AX141" s="543"/>
    </row>
    <row r="142" spans="1:50" ht="14.25" hidden="1" customHeight="1" outlineLevel="1" collapsed="1">
      <c r="B142" s="525" t="s">
        <v>619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29" t="s">
        <v>445</v>
      </c>
      <c r="O142" s="529" t="s">
        <v>105</v>
      </c>
      <c r="P142" s="534">
        <f>AT107+1</f>
        <v>45895</v>
      </c>
      <c r="Q142" s="535"/>
      <c r="R142" s="535"/>
      <c r="S142" s="535"/>
      <c r="T142" s="535"/>
      <c r="U142" s="536">
        <f>P142+1</f>
        <v>45896</v>
      </c>
      <c r="V142" s="537"/>
      <c r="W142" s="537"/>
      <c r="X142" s="537"/>
      <c r="Y142" s="537"/>
      <c r="Z142" s="534">
        <f t="shared" ref="Z142" si="93">U142+1</f>
        <v>45897</v>
      </c>
      <c r="AA142" s="535"/>
      <c r="AB142" s="535"/>
      <c r="AC142" s="535"/>
      <c r="AD142" s="535"/>
      <c r="AE142" s="536">
        <f t="shared" ref="AE142" si="94">Z142+1</f>
        <v>45898</v>
      </c>
      <c r="AF142" s="537"/>
      <c r="AG142" s="537"/>
      <c r="AH142" s="537"/>
      <c r="AI142" s="537"/>
      <c r="AJ142" s="531">
        <f t="shared" ref="AJ142" si="95">AE142+1</f>
        <v>45899</v>
      </c>
      <c r="AK142" s="532"/>
      <c r="AL142" s="532"/>
      <c r="AM142" s="532"/>
      <c r="AN142" s="533"/>
      <c r="AO142" s="536">
        <f t="shared" ref="AO142" si="96">AJ142+1</f>
        <v>45900</v>
      </c>
      <c r="AP142" s="537"/>
      <c r="AQ142" s="537"/>
      <c r="AR142" s="537"/>
      <c r="AS142" s="537"/>
      <c r="AT142" s="531">
        <f t="shared" ref="AT142" si="97">AO142+1</f>
        <v>45901</v>
      </c>
      <c r="AU142" s="532"/>
      <c r="AV142" s="532"/>
      <c r="AW142" s="532"/>
      <c r="AX142" s="533"/>
    </row>
    <row r="143" spans="1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30"/>
      <c r="O143" s="530"/>
      <c r="P143" s="546">
        <f>P142</f>
        <v>45895</v>
      </c>
      <c r="Q143" s="546"/>
      <c r="R143" s="546"/>
      <c r="S143" s="546"/>
      <c r="T143" s="546"/>
      <c r="U143" s="547">
        <f>U142</f>
        <v>45896</v>
      </c>
      <c r="V143" s="547"/>
      <c r="W143" s="547"/>
      <c r="X143" s="547"/>
      <c r="Y143" s="547"/>
      <c r="Z143" s="546">
        <f t="shared" ref="Z143" si="98">Z142</f>
        <v>45897</v>
      </c>
      <c r="AA143" s="546"/>
      <c r="AB143" s="546"/>
      <c r="AC143" s="546"/>
      <c r="AD143" s="546"/>
      <c r="AE143" s="547">
        <f t="shared" ref="AE143" si="99">AE142</f>
        <v>45898</v>
      </c>
      <c r="AF143" s="547"/>
      <c r="AG143" s="547"/>
      <c r="AH143" s="547"/>
      <c r="AI143" s="547"/>
      <c r="AJ143" s="538">
        <f t="shared" ref="AJ143" si="100">AJ142</f>
        <v>45899</v>
      </c>
      <c r="AK143" s="539"/>
      <c r="AL143" s="539"/>
      <c r="AM143" s="539"/>
      <c r="AN143" s="540"/>
      <c r="AO143" s="547">
        <f t="shared" ref="AO143" si="101">AO142</f>
        <v>45900</v>
      </c>
      <c r="AP143" s="547"/>
      <c r="AQ143" s="547"/>
      <c r="AR143" s="547"/>
      <c r="AS143" s="547"/>
      <c r="AT143" s="538">
        <f t="shared" ref="AT143" si="102">AT142</f>
        <v>45901</v>
      </c>
      <c r="AU143" s="539"/>
      <c r="AV143" s="539"/>
      <c r="AW143" s="539"/>
      <c r="AX143" s="540"/>
    </row>
    <row r="144" spans="1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545"/>
      <c r="O144" s="523" t="s">
        <v>167</v>
      </c>
      <c r="P144" s="523" t="s">
        <v>163</v>
      </c>
      <c r="Q144" s="523"/>
      <c r="R144" s="523"/>
      <c r="S144" s="523"/>
      <c r="T144" s="523" t="s">
        <v>166</v>
      </c>
      <c r="U144" s="523" t="s">
        <v>163</v>
      </c>
      <c r="V144" s="523"/>
      <c r="W144" s="523"/>
      <c r="X144" s="523"/>
      <c r="Y144" s="523" t="s">
        <v>166</v>
      </c>
      <c r="Z144" s="523" t="s">
        <v>163</v>
      </c>
      <c r="AA144" s="523"/>
      <c r="AB144" s="523"/>
      <c r="AC144" s="523"/>
      <c r="AD144" s="523" t="s">
        <v>166</v>
      </c>
      <c r="AE144" s="523" t="s">
        <v>163</v>
      </c>
      <c r="AF144" s="523"/>
      <c r="AG144" s="523"/>
      <c r="AH144" s="523"/>
      <c r="AI144" s="523" t="s">
        <v>166</v>
      </c>
      <c r="AJ144" s="523" t="s">
        <v>163</v>
      </c>
      <c r="AK144" s="523"/>
      <c r="AL144" s="523"/>
      <c r="AM144" s="523"/>
      <c r="AN144" s="523" t="s">
        <v>166</v>
      </c>
      <c r="AO144" s="523" t="s">
        <v>163</v>
      </c>
      <c r="AP144" s="523"/>
      <c r="AQ144" s="523"/>
      <c r="AR144" s="523"/>
      <c r="AS144" s="523" t="s">
        <v>166</v>
      </c>
      <c r="AT144" s="523" t="s">
        <v>163</v>
      </c>
      <c r="AU144" s="523"/>
      <c r="AV144" s="523"/>
      <c r="AW144" s="523"/>
      <c r="AX144" s="523" t="s">
        <v>166</v>
      </c>
    </row>
    <row r="145" spans="1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545"/>
      <c r="O145" s="523"/>
      <c r="P145" s="523" t="s">
        <v>448</v>
      </c>
      <c r="Q145" s="523"/>
      <c r="R145" s="523"/>
      <c r="S145" s="523"/>
      <c r="T145" s="523"/>
      <c r="U145" s="523" t="s">
        <v>448</v>
      </c>
      <c r="V145" s="523"/>
      <c r="W145" s="523"/>
      <c r="X145" s="523"/>
      <c r="Y145" s="523"/>
      <c r="Z145" s="523" t="s">
        <v>448</v>
      </c>
      <c r="AA145" s="523"/>
      <c r="AB145" s="523"/>
      <c r="AC145" s="523"/>
      <c r="AD145" s="523"/>
      <c r="AE145" s="523" t="s">
        <v>448</v>
      </c>
      <c r="AF145" s="523"/>
      <c r="AG145" s="523"/>
      <c r="AH145" s="523"/>
      <c r="AI145" s="523"/>
      <c r="AJ145" s="523" t="s">
        <v>448</v>
      </c>
      <c r="AK145" s="523"/>
      <c r="AL145" s="523"/>
      <c r="AM145" s="523"/>
      <c r="AN145" s="523"/>
      <c r="AO145" s="523" t="s">
        <v>448</v>
      </c>
      <c r="AP145" s="523"/>
      <c r="AQ145" s="523"/>
      <c r="AR145" s="523"/>
      <c r="AS145" s="523"/>
      <c r="AT145" s="523" t="s">
        <v>448</v>
      </c>
      <c r="AU145" s="523"/>
      <c r="AV145" s="523"/>
      <c r="AW145" s="523"/>
      <c r="AX145" s="523"/>
    </row>
    <row r="146" spans="1:50" ht="14.25" hidden="1" customHeight="1" outlineLevel="1">
      <c r="A146" s="200"/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545"/>
      <c r="O146" s="523"/>
      <c r="P146" s="205" t="s">
        <v>162</v>
      </c>
      <c r="Q146" s="205" t="s">
        <v>449</v>
      </c>
      <c r="R146" s="205" t="s">
        <v>164</v>
      </c>
      <c r="S146" s="205" t="s">
        <v>168</v>
      </c>
      <c r="T146" s="523"/>
      <c r="U146" s="205" t="s">
        <v>162</v>
      </c>
      <c r="V146" s="205" t="s">
        <v>449</v>
      </c>
      <c r="W146" s="205" t="s">
        <v>164</v>
      </c>
      <c r="X146" s="205" t="s">
        <v>168</v>
      </c>
      <c r="Y146" s="523"/>
      <c r="Z146" s="205" t="s">
        <v>162</v>
      </c>
      <c r="AA146" s="205" t="s">
        <v>449</v>
      </c>
      <c r="AB146" s="205" t="s">
        <v>164</v>
      </c>
      <c r="AC146" s="205" t="s">
        <v>168</v>
      </c>
      <c r="AD146" s="523"/>
      <c r="AE146" s="205" t="s">
        <v>162</v>
      </c>
      <c r="AF146" s="205" t="s">
        <v>449</v>
      </c>
      <c r="AG146" s="205" t="s">
        <v>164</v>
      </c>
      <c r="AH146" s="205" t="s">
        <v>168</v>
      </c>
      <c r="AI146" s="523"/>
      <c r="AJ146" s="205" t="s">
        <v>162</v>
      </c>
      <c r="AK146" s="205" t="s">
        <v>449</v>
      </c>
      <c r="AL146" s="205" t="s">
        <v>164</v>
      </c>
      <c r="AM146" s="205" t="s">
        <v>168</v>
      </c>
      <c r="AN146" s="523"/>
      <c r="AO146" s="205" t="s">
        <v>162</v>
      </c>
      <c r="AP146" s="205" t="s">
        <v>449</v>
      </c>
      <c r="AQ146" s="205" t="s">
        <v>164</v>
      </c>
      <c r="AR146" s="205" t="s">
        <v>168</v>
      </c>
      <c r="AS146" s="523"/>
      <c r="AT146" s="205" t="s">
        <v>162</v>
      </c>
      <c r="AU146" s="205" t="s">
        <v>449</v>
      </c>
      <c r="AV146" s="205" t="s">
        <v>164</v>
      </c>
      <c r="AW146" s="205" t="s">
        <v>168</v>
      </c>
      <c r="AX146" s="523"/>
    </row>
    <row r="147" spans="1:50" ht="14.25" hidden="1" customHeight="1" outlineLevel="1">
      <c r="B147" s="483" t="s">
        <v>450</v>
      </c>
      <c r="C147" s="203">
        <v>1</v>
      </c>
      <c r="D147" s="206" t="s">
        <v>545</v>
      </c>
      <c r="E147" s="207">
        <v>4</v>
      </c>
      <c r="F147" s="203">
        <v>3300</v>
      </c>
      <c r="G147" s="208">
        <f t="shared" ref="G147:G174" si="103">F147/E147</f>
        <v>825</v>
      </c>
      <c r="H147" s="541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42">
        <f>IFERROR(AVERAGE(K147:K176),"-")</f>
        <v>756.12066165151975</v>
      </c>
      <c r="M147" s="209">
        <f>RANK(K147, K$147:$K$176)</f>
        <v>14</v>
      </c>
      <c r="N147" s="545"/>
      <c r="O147" s="523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61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61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61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61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61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61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61">
        <f>AVERAGE(AV147:AV176)</f>
        <v>762.28945140201688</v>
      </c>
    </row>
    <row r="148" spans="1:50" ht="14.25" hidden="1" customHeight="1" outlineLevel="1">
      <c r="B148" s="483"/>
      <c r="C148" s="203">
        <v>2</v>
      </c>
      <c r="D148" s="206" t="s">
        <v>543</v>
      </c>
      <c r="E148" s="207">
        <v>3</v>
      </c>
      <c r="F148" s="203">
        <v>3600</v>
      </c>
      <c r="G148" s="208">
        <f t="shared" si="103"/>
        <v>1200</v>
      </c>
      <c r="H148" s="541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42"/>
      <c r="M148" s="209">
        <f>RANK(K148, K$147:$K$176)</f>
        <v>1</v>
      </c>
      <c r="N148" s="545"/>
      <c r="O148" s="523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62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62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62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62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62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62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62"/>
    </row>
    <row r="149" spans="1:50" ht="14.25" hidden="1" customHeight="1" outlineLevel="1">
      <c r="B149" s="483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41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42"/>
      <c r="M149" s="209">
        <f>RANK(K149, K$147:$K$176)</f>
        <v>25</v>
      </c>
      <c r="N149" s="545"/>
      <c r="O149" s="523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62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62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62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62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62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62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62"/>
    </row>
    <row r="150" spans="1:50" ht="14.25" hidden="1" customHeight="1" outlineLevel="1">
      <c r="B150" s="483"/>
      <c r="C150" s="203">
        <v>4</v>
      </c>
      <c r="D150" s="206" t="s">
        <v>544</v>
      </c>
      <c r="E150" s="207">
        <v>4</v>
      </c>
      <c r="F150" s="203">
        <v>3300</v>
      </c>
      <c r="G150" s="208">
        <f t="shared" si="103"/>
        <v>825</v>
      </c>
      <c r="H150" s="541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42"/>
      <c r="M150" s="209">
        <f>RANK(K150, K$147:$K$176)</f>
        <v>12</v>
      </c>
      <c r="N150" s="545"/>
      <c r="O150" s="523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62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62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62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62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62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62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62"/>
    </row>
    <row r="151" spans="1:50" ht="14.25" hidden="1" customHeight="1" outlineLevel="1">
      <c r="B151" s="483"/>
      <c r="C151" s="203">
        <v>5</v>
      </c>
      <c r="D151" s="206" t="s">
        <v>541</v>
      </c>
      <c r="E151" s="207">
        <v>4</v>
      </c>
      <c r="F151" s="203">
        <v>3300</v>
      </c>
      <c r="G151" s="208">
        <f t="shared" si="103"/>
        <v>825</v>
      </c>
      <c r="H151" s="541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42"/>
      <c r="M151" s="209">
        <f>RANK(K151, K$147:$K$176)</f>
        <v>19</v>
      </c>
      <c r="N151" s="545"/>
      <c r="O151" s="523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62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62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62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62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62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62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62"/>
    </row>
    <row r="152" spans="1:50" ht="14.25" hidden="1" customHeight="1" outlineLevel="1">
      <c r="B152" s="483"/>
      <c r="C152" s="203">
        <v>6</v>
      </c>
      <c r="D152" s="206" t="s">
        <v>538</v>
      </c>
      <c r="E152" s="207">
        <v>4</v>
      </c>
      <c r="F152" s="203">
        <v>3300</v>
      </c>
      <c r="G152" s="208">
        <f t="shared" si="103"/>
        <v>825</v>
      </c>
      <c r="H152" s="541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42"/>
      <c r="M152" s="209">
        <f>RANK(K152, K$147:$K$176)</f>
        <v>17</v>
      </c>
      <c r="N152" s="545"/>
      <c r="O152" s="523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62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62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62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62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62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62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62"/>
    </row>
    <row r="153" spans="1:50" ht="14.25" hidden="1" customHeight="1" outlineLevel="1">
      <c r="B153" s="483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41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42"/>
      <c r="M153" s="209">
        <f>RANK(K153, K$147:$K$176)</f>
        <v>27</v>
      </c>
      <c r="N153" s="545"/>
      <c r="O153" s="523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62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62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62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62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62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62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62"/>
    </row>
    <row r="154" spans="1:50" ht="14.25" hidden="1" customHeight="1" outlineLevel="1">
      <c r="B154" s="483"/>
      <c r="C154" s="203">
        <v>8</v>
      </c>
      <c r="D154" s="206" t="s">
        <v>539</v>
      </c>
      <c r="E154" s="207">
        <v>3</v>
      </c>
      <c r="F154" s="203">
        <v>3600</v>
      </c>
      <c r="G154" s="208">
        <f t="shared" si="103"/>
        <v>1200</v>
      </c>
      <c r="H154" s="541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42"/>
      <c r="M154" s="209">
        <f>RANK(K154, K$147:$K$176)</f>
        <v>3</v>
      </c>
      <c r="N154" s="545"/>
      <c r="O154" s="523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62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62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62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62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62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62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62"/>
    </row>
    <row r="155" spans="1:50" ht="14.25" hidden="1" customHeight="1" outlineLevel="1">
      <c r="B155" s="483"/>
      <c r="C155" s="203">
        <v>9</v>
      </c>
      <c r="D155" s="206" t="s">
        <v>370</v>
      </c>
      <c r="E155" s="207">
        <v>3</v>
      </c>
      <c r="F155" s="203">
        <v>3000</v>
      </c>
      <c r="G155" s="208">
        <f t="shared" si="103"/>
        <v>1000</v>
      </c>
      <c r="H155" s="541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42"/>
      <c r="M155" s="209">
        <f>RANK(K155, K$147:$K$176)</f>
        <v>10</v>
      </c>
      <c r="N155" s="545"/>
      <c r="O155" s="523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62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62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62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62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62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62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62"/>
    </row>
    <row r="156" spans="1:50" ht="14.25" hidden="1" customHeight="1" outlineLevel="1">
      <c r="B156" s="483"/>
      <c r="C156" s="203">
        <v>10</v>
      </c>
      <c r="D156" s="206" t="s">
        <v>540</v>
      </c>
      <c r="E156" s="207">
        <v>4</v>
      </c>
      <c r="F156" s="203">
        <v>3000</v>
      </c>
      <c r="G156" s="208">
        <f t="shared" si="103"/>
        <v>750</v>
      </c>
      <c r="H156" s="541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42"/>
      <c r="M156" s="209">
        <f>RANK(K156, K$147:$K$176)</f>
        <v>21</v>
      </c>
      <c r="N156" s="545"/>
      <c r="O156" s="523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62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62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62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62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62"/>
      <c r="AO156" s="211"/>
      <c r="AP156" s="211"/>
      <c r="AQ156" s="208"/>
      <c r="AR156" s="205"/>
      <c r="AS156" s="562"/>
      <c r="AT156" s="211"/>
      <c r="AU156" s="211"/>
      <c r="AV156" s="208"/>
      <c r="AW156" s="205"/>
      <c r="AX156" s="562"/>
    </row>
    <row r="157" spans="1:50" ht="14.25" hidden="1" customHeight="1" outlineLevel="1">
      <c r="B157" s="483"/>
      <c r="C157" s="203">
        <v>11</v>
      </c>
      <c r="D157" s="206" t="s">
        <v>537</v>
      </c>
      <c r="E157" s="207">
        <v>3</v>
      </c>
      <c r="F157" s="203">
        <v>3300</v>
      </c>
      <c r="G157" s="208">
        <f t="shared" si="103"/>
        <v>1100</v>
      </c>
      <c r="H157" s="541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42"/>
      <c r="M157" s="209">
        <f>RANK(K157, K$147:$K$176)</f>
        <v>9</v>
      </c>
      <c r="N157" s="545"/>
      <c r="O157" s="523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62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62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62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62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62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62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62"/>
    </row>
    <row r="158" spans="1:50" ht="14.25" hidden="1" customHeight="1" outlineLevel="1">
      <c r="B158" s="483"/>
      <c r="C158" s="203">
        <v>12</v>
      </c>
      <c r="D158" s="206" t="s">
        <v>542</v>
      </c>
      <c r="E158" s="207">
        <v>3</v>
      </c>
      <c r="F158" s="203">
        <v>3600</v>
      </c>
      <c r="G158" s="208">
        <f t="shared" si="103"/>
        <v>1200</v>
      </c>
      <c r="H158" s="541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42"/>
      <c r="M158" s="209">
        <f>RANK(K158, K$147:$K$176)</f>
        <v>4</v>
      </c>
      <c r="N158" s="545"/>
      <c r="O158" s="523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62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62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62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62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62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62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62"/>
    </row>
    <row r="159" spans="1:50" ht="14.25" hidden="1" customHeight="1" outlineLevel="1">
      <c r="B159" s="483"/>
      <c r="C159" s="203">
        <v>13</v>
      </c>
      <c r="D159" s="206" t="s">
        <v>613</v>
      </c>
      <c r="E159" s="207">
        <v>3</v>
      </c>
      <c r="F159" s="203">
        <v>3300</v>
      </c>
      <c r="G159" s="208">
        <f t="shared" si="103"/>
        <v>1100</v>
      </c>
      <c r="H159" s="541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42"/>
      <c r="M159" s="209">
        <f>RANK(K159, K$147:$K$176)</f>
        <v>7</v>
      </c>
      <c r="N159" s="545"/>
      <c r="O159" s="523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62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62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62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62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62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62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62"/>
    </row>
    <row r="160" spans="1:50" ht="14.25" hidden="1" customHeight="1" outlineLevel="1">
      <c r="B160" s="483"/>
      <c r="C160" s="203">
        <v>14</v>
      </c>
      <c r="D160" s="206" t="s">
        <v>554</v>
      </c>
      <c r="E160" s="207">
        <v>4</v>
      </c>
      <c r="F160" s="203">
        <v>3300</v>
      </c>
      <c r="G160" s="208">
        <f t="shared" si="103"/>
        <v>825</v>
      </c>
      <c r="H160" s="541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42"/>
      <c r="M160" s="209">
        <f>RANK(K160, K$147:$K$176)</f>
        <v>11</v>
      </c>
      <c r="N160" s="545"/>
      <c r="O160" s="523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62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62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62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62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62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62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62"/>
    </row>
    <row r="161" spans="2:50" ht="14.25" hidden="1" customHeight="1" outlineLevel="1">
      <c r="B161" s="483"/>
      <c r="C161" s="203">
        <v>15</v>
      </c>
      <c r="D161" s="206" t="s">
        <v>553</v>
      </c>
      <c r="E161" s="207">
        <v>3</v>
      </c>
      <c r="F161" s="203">
        <v>3600</v>
      </c>
      <c r="G161" s="208">
        <f t="shared" si="103"/>
        <v>1200</v>
      </c>
      <c r="H161" s="541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42"/>
      <c r="M161" s="209">
        <f>RANK(K161, K$147:$K$176)</f>
        <v>2</v>
      </c>
      <c r="N161" s="545"/>
      <c r="O161" s="523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62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62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62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62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62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62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62"/>
    </row>
    <row r="162" spans="2:50" ht="14.25" hidden="1" customHeight="1" outlineLevel="1">
      <c r="B162" s="483"/>
      <c r="C162" s="203">
        <v>16</v>
      </c>
      <c r="D162" s="206" t="s">
        <v>388</v>
      </c>
      <c r="E162" s="207">
        <v>4</v>
      </c>
      <c r="F162" s="203">
        <v>2700</v>
      </c>
      <c r="G162" s="208">
        <f t="shared" si="103"/>
        <v>675</v>
      </c>
      <c r="H162" s="541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42"/>
      <c r="M162" s="209">
        <f>RANK(K162, K$147:$K$176)</f>
        <v>24</v>
      </c>
      <c r="N162" s="545"/>
      <c r="O162" s="523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62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62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62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62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62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62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62"/>
    </row>
    <row r="163" spans="2:50" ht="14.25" hidden="1" customHeight="1" outlineLevel="1">
      <c r="B163" s="483"/>
      <c r="C163" s="203">
        <v>17</v>
      </c>
      <c r="D163" s="206" t="s">
        <v>547</v>
      </c>
      <c r="E163" s="207">
        <v>4</v>
      </c>
      <c r="F163" s="203">
        <v>3300</v>
      </c>
      <c r="G163" s="208">
        <f t="shared" si="103"/>
        <v>825</v>
      </c>
      <c r="H163" s="541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42"/>
      <c r="M163" s="209">
        <f>RANK(K163, K$147:$K$176)</f>
        <v>16</v>
      </c>
      <c r="N163" s="545"/>
      <c r="O163" s="523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62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62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62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62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62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62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62"/>
    </row>
    <row r="164" spans="2:50" ht="14.25" hidden="1" customHeight="1" outlineLevel="1">
      <c r="B164" s="483"/>
      <c r="C164" s="203">
        <v>18</v>
      </c>
      <c r="D164" s="206" t="s">
        <v>551</v>
      </c>
      <c r="E164" s="207">
        <v>4</v>
      </c>
      <c r="F164" s="203">
        <v>3300</v>
      </c>
      <c r="G164" s="208">
        <f t="shared" si="103"/>
        <v>825</v>
      </c>
      <c r="H164" s="541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42"/>
      <c r="M164" s="209">
        <f>RANK(K164, K$147:$K$176)</f>
        <v>18</v>
      </c>
      <c r="N164" s="545"/>
      <c r="O164" s="523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62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62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62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62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62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62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62"/>
    </row>
    <row r="165" spans="2:50" ht="14.25" hidden="1" customHeight="1" outlineLevel="1">
      <c r="B165" s="483"/>
      <c r="C165" s="203">
        <v>19</v>
      </c>
      <c r="D165" s="206" t="s">
        <v>555</v>
      </c>
      <c r="E165" s="207">
        <v>4</v>
      </c>
      <c r="F165" s="203">
        <v>3300</v>
      </c>
      <c r="G165" s="208">
        <f t="shared" si="103"/>
        <v>825</v>
      </c>
      <c r="H165" s="541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42"/>
      <c r="M165" s="209">
        <f>RANK(K165, K$147:$K$176)</f>
        <v>13</v>
      </c>
      <c r="N165" s="545"/>
      <c r="O165" s="523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62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62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62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62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62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62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62"/>
    </row>
    <row r="166" spans="2:50" ht="14.25" hidden="1" customHeight="1" outlineLevel="1">
      <c r="B166" s="483"/>
      <c r="C166" s="203">
        <v>20</v>
      </c>
      <c r="D166" s="206" t="s">
        <v>387</v>
      </c>
      <c r="E166" s="207">
        <v>5</v>
      </c>
      <c r="F166" s="203">
        <v>3300</v>
      </c>
      <c r="G166" s="208">
        <f t="shared" si="103"/>
        <v>660</v>
      </c>
      <c r="H166" s="541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42"/>
      <c r="M166" s="209">
        <f>RANK(K166, K$147:$K$176)</f>
        <v>26</v>
      </c>
      <c r="N166" s="545"/>
      <c r="O166" s="523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62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62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62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62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62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62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62"/>
    </row>
    <row r="167" spans="2:50" ht="14.25" hidden="1" customHeight="1" outlineLevel="1">
      <c r="B167" s="483"/>
      <c r="C167" s="203">
        <v>21</v>
      </c>
      <c r="D167" s="206" t="s">
        <v>548</v>
      </c>
      <c r="E167" s="207">
        <v>3</v>
      </c>
      <c r="F167" s="203">
        <v>3600</v>
      </c>
      <c r="G167" s="208">
        <f t="shared" si="103"/>
        <v>1200</v>
      </c>
      <c r="H167" s="541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42"/>
      <c r="M167" s="209">
        <f>RANK(K167, K$147:$K$176)</f>
        <v>6</v>
      </c>
      <c r="N167" s="545"/>
      <c r="O167" s="523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62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62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62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62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62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62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62"/>
    </row>
    <row r="168" spans="2:50" ht="14.25" hidden="1" customHeight="1" outlineLevel="1">
      <c r="B168" s="483"/>
      <c r="C168" s="203">
        <v>22</v>
      </c>
      <c r="D168" s="206" t="s">
        <v>552</v>
      </c>
      <c r="E168" s="207">
        <v>3</v>
      </c>
      <c r="F168" s="203">
        <v>3600</v>
      </c>
      <c r="G168" s="208">
        <f t="shared" si="103"/>
        <v>1200</v>
      </c>
      <c r="H168" s="541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42"/>
      <c r="M168" s="209">
        <f>RANK(K168, K$147:$K$176)</f>
        <v>5</v>
      </c>
      <c r="N168" s="545"/>
      <c r="O168" s="523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62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62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62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62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62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62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62"/>
    </row>
    <row r="169" spans="2:50" ht="14.25" hidden="1" customHeight="1" outlineLevel="1">
      <c r="B169" s="483"/>
      <c r="C169" s="203">
        <v>23</v>
      </c>
      <c r="D169" s="206" t="s">
        <v>604</v>
      </c>
      <c r="E169" s="207">
        <v>3</v>
      </c>
      <c r="F169" s="203">
        <v>3300</v>
      </c>
      <c r="G169" s="208">
        <f t="shared" si="103"/>
        <v>1100</v>
      </c>
      <c r="H169" s="541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42"/>
      <c r="M169" s="209">
        <f>RANK(K169, K$147:$K$176)</f>
        <v>8</v>
      </c>
      <c r="N169" s="545"/>
      <c r="O169" s="523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62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62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62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62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62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62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62"/>
    </row>
    <row r="170" spans="2:50" ht="14.25" hidden="1" customHeight="1" outlineLevel="1">
      <c r="B170" s="483"/>
      <c r="C170" s="203">
        <v>24</v>
      </c>
      <c r="D170" s="206" t="s">
        <v>550</v>
      </c>
      <c r="E170" s="207">
        <v>4</v>
      </c>
      <c r="F170" s="203">
        <v>3000</v>
      </c>
      <c r="G170" s="208">
        <f t="shared" si="103"/>
        <v>750</v>
      </c>
      <c r="H170" s="541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42"/>
      <c r="M170" s="209">
        <f>RANK(K170, K$147:$K$176)</f>
        <v>20</v>
      </c>
      <c r="N170" s="545"/>
      <c r="O170" s="523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62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62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62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62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62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62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62"/>
    </row>
    <row r="171" spans="2:50" ht="14.25" hidden="1" customHeight="1" outlineLevel="1">
      <c r="B171" s="483"/>
      <c r="C171" s="203">
        <v>25</v>
      </c>
      <c r="D171" s="206" t="s">
        <v>386</v>
      </c>
      <c r="E171" s="207">
        <v>13</v>
      </c>
      <c r="F171" s="203">
        <v>3600</v>
      </c>
      <c r="G171" s="208">
        <f t="shared" si="103"/>
        <v>276.92307692307691</v>
      </c>
      <c r="H171" s="541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42"/>
      <c r="M171" s="209">
        <f>RANK(K171, K$147:$K$176)</f>
        <v>28</v>
      </c>
      <c r="N171" s="545"/>
      <c r="O171" s="523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62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62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62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62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62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62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62"/>
    </row>
    <row r="172" spans="2:50" ht="14.25" hidden="1" customHeight="1" outlineLevel="1">
      <c r="B172" s="483"/>
      <c r="C172" s="203">
        <v>26</v>
      </c>
      <c r="D172" s="206" t="s">
        <v>385</v>
      </c>
      <c r="E172" s="207">
        <v>4</v>
      </c>
      <c r="F172" s="203">
        <v>3000</v>
      </c>
      <c r="G172" s="208">
        <f t="shared" si="103"/>
        <v>750</v>
      </c>
      <c r="H172" s="541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42"/>
      <c r="M172" s="209">
        <f>RANK(K172, K$147:$K$176)</f>
        <v>23</v>
      </c>
      <c r="N172" s="545"/>
      <c r="O172" s="523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62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62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62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62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62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62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62"/>
    </row>
    <row r="173" spans="2:50" ht="14.25" hidden="1" customHeight="1" outlineLevel="1">
      <c r="B173" s="483"/>
      <c r="C173" s="203">
        <v>27</v>
      </c>
      <c r="D173" s="206" t="s">
        <v>377</v>
      </c>
      <c r="E173" s="207">
        <v>4</v>
      </c>
      <c r="F173" s="203">
        <v>3000</v>
      </c>
      <c r="G173" s="208">
        <f t="shared" si="103"/>
        <v>750</v>
      </c>
      <c r="H173" s="541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42"/>
      <c r="M173" s="209">
        <f>RANK(K173, K$147:$K$176)</f>
        <v>22</v>
      </c>
      <c r="N173" s="545"/>
      <c r="O173" s="523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62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62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62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62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62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62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62"/>
    </row>
    <row r="174" spans="2:50" ht="14.25" hidden="1" customHeight="1" outlineLevel="1">
      <c r="B174" s="483"/>
      <c r="C174" s="203">
        <v>28</v>
      </c>
      <c r="D174" s="206" t="s">
        <v>549</v>
      </c>
      <c r="E174" s="203">
        <v>4</v>
      </c>
      <c r="F174" s="203">
        <v>3300</v>
      </c>
      <c r="G174" s="208">
        <f t="shared" si="103"/>
        <v>825</v>
      </c>
      <c r="H174" s="541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42"/>
      <c r="M174" s="209">
        <f>RANK(K174, K$147:$K$176)</f>
        <v>15</v>
      </c>
      <c r="N174" s="545"/>
      <c r="O174" s="523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62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62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62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62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62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62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62"/>
    </row>
    <row r="175" spans="2:50" ht="14.25" hidden="1" customHeight="1" outlineLevel="1">
      <c r="B175" s="483"/>
      <c r="C175" s="203">
        <v>29</v>
      </c>
      <c r="D175" s="206"/>
      <c r="E175" s="203"/>
      <c r="F175" s="203"/>
      <c r="G175" s="208"/>
      <c r="H175" s="541"/>
      <c r="I175" s="209"/>
      <c r="J175" s="209"/>
      <c r="K175" s="210"/>
      <c r="L175" s="542"/>
      <c r="M175" s="209"/>
      <c r="N175" s="545"/>
      <c r="O175" s="523"/>
      <c r="P175" s="211"/>
      <c r="Q175" s="211"/>
      <c r="R175" s="208"/>
      <c r="S175" s="205"/>
      <c r="T175" s="562"/>
      <c r="U175" s="211"/>
      <c r="V175" s="211"/>
      <c r="W175" s="208"/>
      <c r="X175" s="205"/>
      <c r="Y175" s="562"/>
      <c r="Z175" s="211"/>
      <c r="AA175" s="211"/>
      <c r="AB175" s="208"/>
      <c r="AC175" s="205"/>
      <c r="AD175" s="562"/>
      <c r="AE175" s="205"/>
      <c r="AF175" s="205"/>
      <c r="AG175" s="208"/>
      <c r="AH175" s="205"/>
      <c r="AI175" s="562"/>
      <c r="AJ175" s="205"/>
      <c r="AK175" s="205"/>
      <c r="AL175" s="208"/>
      <c r="AM175" s="205"/>
      <c r="AN175" s="562"/>
      <c r="AO175" s="205"/>
      <c r="AP175" s="205"/>
      <c r="AQ175" s="208"/>
      <c r="AR175" s="205"/>
      <c r="AS175" s="562"/>
      <c r="AT175" s="205"/>
      <c r="AU175" s="205"/>
      <c r="AV175" s="208"/>
      <c r="AW175" s="205"/>
      <c r="AX175" s="562"/>
    </row>
    <row r="176" spans="2:50" ht="14.25" hidden="1" customHeight="1" outlineLevel="1">
      <c r="B176" s="483"/>
      <c r="C176" s="203">
        <v>30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545"/>
      <c r="O176" s="523"/>
      <c r="P176" s="205"/>
      <c r="Q176" s="211"/>
      <c r="R176" s="208"/>
      <c r="S176" s="205"/>
      <c r="T176" s="563"/>
      <c r="U176" s="205"/>
      <c r="V176" s="205"/>
      <c r="W176" s="208"/>
      <c r="X176" s="205"/>
      <c r="Y176" s="563"/>
      <c r="Z176" s="205"/>
      <c r="AA176" s="205"/>
      <c r="AB176" s="208"/>
      <c r="AC176" s="205"/>
      <c r="AD176" s="563"/>
      <c r="AE176" s="205"/>
      <c r="AF176" s="205"/>
      <c r="AG176" s="208"/>
      <c r="AH176" s="205"/>
      <c r="AI176" s="563"/>
      <c r="AJ176" s="205"/>
      <c r="AK176" s="205"/>
      <c r="AL176" s="208"/>
      <c r="AM176" s="205"/>
      <c r="AN176" s="563"/>
      <c r="AO176" s="205"/>
      <c r="AP176" s="205"/>
      <c r="AQ176" s="208"/>
      <c r="AR176" s="205"/>
      <c r="AS176" s="563"/>
      <c r="AT176" s="205"/>
      <c r="AU176" s="205"/>
      <c r="AV176" s="208"/>
      <c r="AW176" s="205"/>
      <c r="AX176" s="563"/>
    </row>
    <row r="177" spans="1:50" ht="14.25" hidden="1" customHeight="1" outlineLevel="1" collapsed="1">
      <c r="B177" s="524" t="s">
        <v>622</v>
      </c>
      <c r="C177" s="525"/>
      <c r="D177" s="525"/>
      <c r="E177" s="525"/>
      <c r="F177" s="525"/>
      <c r="G177" s="525"/>
      <c r="H177" s="525"/>
      <c r="I177" s="525"/>
      <c r="J177" s="525"/>
      <c r="K177" s="525"/>
      <c r="L177" s="525"/>
      <c r="M177" s="526"/>
      <c r="N177" s="529" t="s">
        <v>445</v>
      </c>
      <c r="O177" s="529" t="s">
        <v>105</v>
      </c>
      <c r="P177" s="534">
        <f>AT142+1</f>
        <v>45902</v>
      </c>
      <c r="Q177" s="535"/>
      <c r="R177" s="535"/>
      <c r="S177" s="535"/>
      <c r="T177" s="535"/>
      <c r="U177" s="536">
        <f>P177+1</f>
        <v>45903</v>
      </c>
      <c r="V177" s="537"/>
      <c r="W177" s="537"/>
      <c r="X177" s="537"/>
      <c r="Y177" s="537"/>
      <c r="Z177" s="534">
        <f t="shared" ref="Z177" si="119">U177+1</f>
        <v>45904</v>
      </c>
      <c r="AA177" s="535"/>
      <c r="AB177" s="535"/>
      <c r="AC177" s="535"/>
      <c r="AD177" s="535"/>
      <c r="AE177" s="536">
        <f t="shared" ref="AE177" si="120">Z177+1</f>
        <v>45905</v>
      </c>
      <c r="AF177" s="537"/>
      <c r="AG177" s="537"/>
      <c r="AH177" s="537"/>
      <c r="AI177" s="537"/>
      <c r="AJ177" s="531">
        <f t="shared" ref="AJ177" si="121">AE177+1</f>
        <v>45906</v>
      </c>
      <c r="AK177" s="532"/>
      <c r="AL177" s="532"/>
      <c r="AM177" s="532"/>
      <c r="AN177" s="533"/>
      <c r="AO177" s="536">
        <f t="shared" ref="AO177" si="122">AJ177+1</f>
        <v>45907</v>
      </c>
      <c r="AP177" s="537"/>
      <c r="AQ177" s="537"/>
      <c r="AR177" s="537"/>
      <c r="AS177" s="537"/>
      <c r="AT177" s="531">
        <f t="shared" ref="AT177" si="123">AO177+1</f>
        <v>45908</v>
      </c>
      <c r="AU177" s="532"/>
      <c r="AV177" s="532"/>
      <c r="AW177" s="532"/>
      <c r="AX177" s="533"/>
    </row>
    <row r="178" spans="1:50" ht="14.25" hidden="1" customHeight="1" outlineLevel="1">
      <c r="B178" s="527"/>
      <c r="C178" s="527"/>
      <c r="D178" s="527"/>
      <c r="E178" s="527"/>
      <c r="F178" s="527"/>
      <c r="G178" s="527"/>
      <c r="H178" s="527"/>
      <c r="I178" s="527"/>
      <c r="J178" s="527"/>
      <c r="K178" s="527"/>
      <c r="L178" s="527"/>
      <c r="M178" s="528"/>
      <c r="N178" s="530"/>
      <c r="O178" s="530"/>
      <c r="P178" s="546">
        <f>P177</f>
        <v>45902</v>
      </c>
      <c r="Q178" s="546"/>
      <c r="R178" s="546"/>
      <c r="S178" s="546"/>
      <c r="T178" s="546"/>
      <c r="U178" s="547">
        <f>U177</f>
        <v>45903</v>
      </c>
      <c r="V178" s="547"/>
      <c r="W178" s="547"/>
      <c r="X178" s="547"/>
      <c r="Y178" s="547"/>
      <c r="Z178" s="546">
        <f t="shared" ref="Z178" si="124">Z177</f>
        <v>45904</v>
      </c>
      <c r="AA178" s="546"/>
      <c r="AB178" s="546"/>
      <c r="AC178" s="546"/>
      <c r="AD178" s="546"/>
      <c r="AE178" s="547">
        <f t="shared" ref="AE178" si="125">AE177</f>
        <v>45905</v>
      </c>
      <c r="AF178" s="547"/>
      <c r="AG178" s="547"/>
      <c r="AH178" s="547"/>
      <c r="AI178" s="547"/>
      <c r="AJ178" s="538">
        <f t="shared" ref="AJ178" si="126">AJ177</f>
        <v>45906</v>
      </c>
      <c r="AK178" s="539"/>
      <c r="AL178" s="539"/>
      <c r="AM178" s="539"/>
      <c r="AN178" s="540"/>
      <c r="AO178" s="547">
        <f t="shared" ref="AO178" si="127">AO177</f>
        <v>45907</v>
      </c>
      <c r="AP178" s="547"/>
      <c r="AQ178" s="547"/>
      <c r="AR178" s="547"/>
      <c r="AS178" s="547"/>
      <c r="AT178" s="538">
        <f t="shared" ref="AT178" si="128">AT177</f>
        <v>45908</v>
      </c>
      <c r="AU178" s="539"/>
      <c r="AV178" s="539"/>
      <c r="AW178" s="539"/>
      <c r="AX178" s="540"/>
    </row>
    <row r="179" spans="1:50" ht="14.25" hidden="1" customHeight="1" outlineLevel="1">
      <c r="B179" s="483" t="s">
        <v>165</v>
      </c>
      <c r="C179" s="483" t="s">
        <v>160</v>
      </c>
      <c r="D179" s="483"/>
      <c r="E179" s="483" t="s">
        <v>161</v>
      </c>
      <c r="F179" s="483"/>
      <c r="G179" s="483"/>
      <c r="H179" s="483" t="s">
        <v>166</v>
      </c>
      <c r="I179" s="544" t="s">
        <v>446</v>
      </c>
      <c r="J179" s="544"/>
      <c r="K179" s="544"/>
      <c r="L179" s="544" t="s">
        <v>166</v>
      </c>
      <c r="M179" s="544" t="s">
        <v>168</v>
      </c>
      <c r="N179" s="545"/>
      <c r="O179" s="523" t="s">
        <v>167</v>
      </c>
      <c r="P179" s="523" t="s">
        <v>163</v>
      </c>
      <c r="Q179" s="523"/>
      <c r="R179" s="523"/>
      <c r="S179" s="523"/>
      <c r="T179" s="523" t="s">
        <v>166</v>
      </c>
      <c r="U179" s="523" t="s">
        <v>163</v>
      </c>
      <c r="V179" s="523"/>
      <c r="W179" s="523"/>
      <c r="X179" s="523"/>
      <c r="Y179" s="523" t="s">
        <v>166</v>
      </c>
      <c r="Z179" s="523" t="s">
        <v>163</v>
      </c>
      <c r="AA179" s="523"/>
      <c r="AB179" s="523"/>
      <c r="AC179" s="523"/>
      <c r="AD179" s="523" t="s">
        <v>166</v>
      </c>
      <c r="AE179" s="523" t="s">
        <v>163</v>
      </c>
      <c r="AF179" s="523"/>
      <c r="AG179" s="523"/>
      <c r="AH179" s="523"/>
      <c r="AI179" s="523" t="s">
        <v>166</v>
      </c>
      <c r="AJ179" s="523" t="s">
        <v>163</v>
      </c>
      <c r="AK179" s="523"/>
      <c r="AL179" s="523"/>
      <c r="AM179" s="523"/>
      <c r="AN179" s="523" t="s">
        <v>166</v>
      </c>
      <c r="AO179" s="523" t="s">
        <v>163</v>
      </c>
      <c r="AP179" s="523"/>
      <c r="AQ179" s="523"/>
      <c r="AR179" s="523"/>
      <c r="AS179" s="523" t="s">
        <v>166</v>
      </c>
      <c r="AT179" s="523" t="s">
        <v>163</v>
      </c>
      <c r="AU179" s="523"/>
      <c r="AV179" s="523"/>
      <c r="AW179" s="523"/>
      <c r="AX179" s="523" t="s">
        <v>166</v>
      </c>
    </row>
    <row r="180" spans="1:50" ht="14.25" hidden="1" customHeight="1" outlineLevel="1">
      <c r="B180" s="483"/>
      <c r="C180" s="483"/>
      <c r="D180" s="483"/>
      <c r="E180" s="483" t="s">
        <v>447</v>
      </c>
      <c r="F180" s="483"/>
      <c r="G180" s="483"/>
      <c r="H180" s="483"/>
      <c r="I180" s="544" t="s">
        <v>447</v>
      </c>
      <c r="J180" s="544"/>
      <c r="K180" s="544"/>
      <c r="L180" s="544"/>
      <c r="M180" s="544"/>
      <c r="N180" s="545"/>
      <c r="O180" s="523"/>
      <c r="P180" s="523" t="s">
        <v>448</v>
      </c>
      <c r="Q180" s="523"/>
      <c r="R180" s="523"/>
      <c r="S180" s="523"/>
      <c r="T180" s="523"/>
      <c r="U180" s="523" t="s">
        <v>448</v>
      </c>
      <c r="V180" s="523"/>
      <c r="W180" s="523"/>
      <c r="X180" s="523"/>
      <c r="Y180" s="523"/>
      <c r="Z180" s="523" t="s">
        <v>448</v>
      </c>
      <c r="AA180" s="523"/>
      <c r="AB180" s="523"/>
      <c r="AC180" s="523"/>
      <c r="AD180" s="523"/>
      <c r="AE180" s="523" t="s">
        <v>448</v>
      </c>
      <c r="AF180" s="523"/>
      <c r="AG180" s="523"/>
      <c r="AH180" s="523"/>
      <c r="AI180" s="523"/>
      <c r="AJ180" s="523" t="s">
        <v>448</v>
      </c>
      <c r="AK180" s="523"/>
      <c r="AL180" s="523"/>
      <c r="AM180" s="523"/>
      <c r="AN180" s="523"/>
      <c r="AO180" s="523" t="s">
        <v>448</v>
      </c>
      <c r="AP180" s="523"/>
      <c r="AQ180" s="523"/>
      <c r="AR180" s="523"/>
      <c r="AS180" s="523"/>
      <c r="AT180" s="523" t="s">
        <v>448</v>
      </c>
      <c r="AU180" s="523"/>
      <c r="AV180" s="523"/>
      <c r="AW180" s="523"/>
      <c r="AX180" s="523"/>
    </row>
    <row r="181" spans="1:50" ht="14.25" hidden="1" customHeight="1" outlineLevel="1">
      <c r="A181" s="200"/>
      <c r="B181" s="483"/>
      <c r="C181" s="483"/>
      <c r="D181" s="483"/>
      <c r="E181" s="203" t="s">
        <v>162</v>
      </c>
      <c r="F181" s="203" t="s">
        <v>449</v>
      </c>
      <c r="G181" s="203" t="s">
        <v>164</v>
      </c>
      <c r="H181" s="483"/>
      <c r="I181" s="204" t="s">
        <v>162</v>
      </c>
      <c r="J181" s="204" t="s">
        <v>449</v>
      </c>
      <c r="K181" s="204" t="s">
        <v>164</v>
      </c>
      <c r="L181" s="544"/>
      <c r="M181" s="544"/>
      <c r="N181" s="545"/>
      <c r="O181" s="523"/>
      <c r="P181" s="205" t="s">
        <v>162</v>
      </c>
      <c r="Q181" s="205" t="s">
        <v>449</v>
      </c>
      <c r="R181" s="205" t="s">
        <v>164</v>
      </c>
      <c r="S181" s="205" t="s">
        <v>168</v>
      </c>
      <c r="T181" s="523"/>
      <c r="U181" s="205" t="s">
        <v>162</v>
      </c>
      <c r="V181" s="205" t="s">
        <v>449</v>
      </c>
      <c r="W181" s="205" t="s">
        <v>164</v>
      </c>
      <c r="X181" s="205" t="s">
        <v>168</v>
      </c>
      <c r="Y181" s="523"/>
      <c r="Z181" s="205" t="s">
        <v>162</v>
      </c>
      <c r="AA181" s="205" t="s">
        <v>449</v>
      </c>
      <c r="AB181" s="205" t="s">
        <v>164</v>
      </c>
      <c r="AC181" s="205" t="s">
        <v>168</v>
      </c>
      <c r="AD181" s="523"/>
      <c r="AE181" s="205" t="s">
        <v>162</v>
      </c>
      <c r="AF181" s="205" t="s">
        <v>449</v>
      </c>
      <c r="AG181" s="205" t="s">
        <v>164</v>
      </c>
      <c r="AH181" s="205" t="s">
        <v>168</v>
      </c>
      <c r="AI181" s="523"/>
      <c r="AJ181" s="205" t="s">
        <v>162</v>
      </c>
      <c r="AK181" s="205" t="s">
        <v>449</v>
      </c>
      <c r="AL181" s="205" t="s">
        <v>164</v>
      </c>
      <c r="AM181" s="205" t="s">
        <v>168</v>
      </c>
      <c r="AN181" s="523"/>
      <c r="AO181" s="205" t="s">
        <v>162</v>
      </c>
      <c r="AP181" s="205" t="s">
        <v>449</v>
      </c>
      <c r="AQ181" s="205" t="s">
        <v>164</v>
      </c>
      <c r="AR181" s="205" t="s">
        <v>168</v>
      </c>
      <c r="AS181" s="523"/>
      <c r="AT181" s="205" t="s">
        <v>162</v>
      </c>
      <c r="AU181" s="205" t="s">
        <v>449</v>
      </c>
      <c r="AV181" s="205" t="s">
        <v>164</v>
      </c>
      <c r="AW181" s="205" t="s">
        <v>168</v>
      </c>
      <c r="AX181" s="523"/>
    </row>
    <row r="182" spans="1:50" ht="14.25" hidden="1" customHeight="1" outlineLevel="1">
      <c r="B182" s="483" t="s">
        <v>450</v>
      </c>
      <c r="C182" s="203">
        <v>1</v>
      </c>
      <c r="D182" s="206" t="s">
        <v>545</v>
      </c>
      <c r="E182" s="207">
        <v>4</v>
      </c>
      <c r="F182" s="203">
        <v>3300</v>
      </c>
      <c r="G182" s="208">
        <f t="shared" ref="G182:G210" si="129">F182/E182</f>
        <v>825</v>
      </c>
      <c r="H182" s="541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42">
        <f>IFERROR(AVERAGE(K182:K211),"-")</f>
        <v>757.02679306943014</v>
      </c>
      <c r="M182" s="209">
        <f>RANK(K182, K$182:$K$211)</f>
        <v>13</v>
      </c>
      <c r="N182" s="545"/>
      <c r="O182" s="523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43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43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43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43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43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43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43">
        <f>AVERAGE(AV182:AV211)</f>
        <v>758.32091546609456</v>
      </c>
    </row>
    <row r="183" spans="1:50" ht="14.25" hidden="1" customHeight="1" outlineLevel="1">
      <c r="B183" s="483"/>
      <c r="C183" s="203">
        <v>2</v>
      </c>
      <c r="D183" s="206" t="s">
        <v>543</v>
      </c>
      <c r="E183" s="207">
        <v>3</v>
      </c>
      <c r="F183" s="203">
        <v>3600</v>
      </c>
      <c r="G183" s="208">
        <f t="shared" si="129"/>
        <v>1200</v>
      </c>
      <c r="H183" s="541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42"/>
      <c r="M183" s="209">
        <f>RANK(K183, K$182:$K$211)</f>
        <v>1</v>
      </c>
      <c r="N183" s="545"/>
      <c r="O183" s="523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43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43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43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43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43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43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43"/>
    </row>
    <row r="184" spans="1:50" ht="14.25" hidden="1" customHeight="1" outlineLevel="1">
      <c r="B184" s="483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41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42"/>
      <c r="M184" s="209">
        <f>RANK(K184, K$182:$K$211)</f>
        <v>26</v>
      </c>
      <c r="N184" s="545"/>
      <c r="O184" s="523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43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43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43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43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43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43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43"/>
    </row>
    <row r="185" spans="1:50" ht="14.25" hidden="1" customHeight="1" outlineLevel="1">
      <c r="B185" s="483"/>
      <c r="C185" s="203">
        <v>4</v>
      </c>
      <c r="D185" s="206" t="s">
        <v>544</v>
      </c>
      <c r="E185" s="207">
        <v>4</v>
      </c>
      <c r="F185" s="203">
        <v>3300</v>
      </c>
      <c r="G185" s="208">
        <f t="shared" si="129"/>
        <v>825</v>
      </c>
      <c r="H185" s="541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42"/>
      <c r="M185" s="209">
        <f>RANK(K185, K$182:$K$211)</f>
        <v>11</v>
      </c>
      <c r="N185" s="545"/>
      <c r="O185" s="523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43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43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43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43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43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43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43"/>
    </row>
    <row r="186" spans="1:50" ht="14.25" hidden="1" customHeight="1" outlineLevel="1">
      <c r="B186" s="483"/>
      <c r="C186" s="203">
        <v>5</v>
      </c>
      <c r="D186" s="206" t="s">
        <v>538</v>
      </c>
      <c r="E186" s="207">
        <v>4</v>
      </c>
      <c r="F186" s="203">
        <v>3300</v>
      </c>
      <c r="G186" s="208">
        <f t="shared" si="129"/>
        <v>825</v>
      </c>
      <c r="H186" s="541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42"/>
      <c r="M186" s="209">
        <f>RANK(K186, K$182:$K$211)</f>
        <v>16</v>
      </c>
      <c r="N186" s="545"/>
      <c r="O186" s="523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43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43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43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43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43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43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43"/>
    </row>
    <row r="187" spans="1:50" ht="14.25" hidden="1" customHeight="1" outlineLevel="1">
      <c r="B187" s="483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41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42"/>
      <c r="M187" s="209">
        <f>RANK(K187, K$182:$K$211)</f>
        <v>27</v>
      </c>
      <c r="N187" s="545"/>
      <c r="O187" s="523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43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43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43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43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43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43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43"/>
    </row>
    <row r="188" spans="1:50" ht="14.25" hidden="1" customHeight="1" outlineLevel="1">
      <c r="B188" s="483"/>
      <c r="C188" s="203">
        <v>7</v>
      </c>
      <c r="D188" s="206" t="s">
        <v>539</v>
      </c>
      <c r="E188" s="207">
        <v>3</v>
      </c>
      <c r="F188" s="203">
        <v>3600</v>
      </c>
      <c r="G188" s="208">
        <f t="shared" si="129"/>
        <v>1200</v>
      </c>
      <c r="H188" s="541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42"/>
      <c r="M188" s="209">
        <f>RANK(K188, K$182:$K$211)</f>
        <v>4</v>
      </c>
      <c r="N188" s="545"/>
      <c r="O188" s="523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43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43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43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43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43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43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43"/>
    </row>
    <row r="189" spans="1:50" ht="14.25" hidden="1" customHeight="1" outlineLevel="1">
      <c r="B189" s="483"/>
      <c r="C189" s="203">
        <v>8</v>
      </c>
      <c r="D189" s="206" t="s">
        <v>370</v>
      </c>
      <c r="E189" s="207">
        <v>3</v>
      </c>
      <c r="F189" s="203">
        <v>3000</v>
      </c>
      <c r="G189" s="208">
        <f t="shared" si="129"/>
        <v>1000</v>
      </c>
      <c r="H189" s="541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42"/>
      <c r="M189" s="209">
        <f>RANK(K189, K$182:$K$211)</f>
        <v>10</v>
      </c>
      <c r="N189" s="545"/>
      <c r="O189" s="523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43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43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43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43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43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43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43"/>
    </row>
    <row r="190" spans="1:50" ht="14.25" hidden="1" customHeight="1" outlineLevel="1">
      <c r="B190" s="483"/>
      <c r="C190" s="203">
        <v>9</v>
      </c>
      <c r="D190" s="206" t="s">
        <v>537</v>
      </c>
      <c r="E190" s="207">
        <v>3</v>
      </c>
      <c r="F190" s="203">
        <v>3300</v>
      </c>
      <c r="G190" s="208">
        <f t="shared" si="129"/>
        <v>1100</v>
      </c>
      <c r="H190" s="541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42"/>
      <c r="M190" s="209">
        <f>RANK(K190, K$182:$K$211)</f>
        <v>9</v>
      </c>
      <c r="N190" s="545"/>
      <c r="O190" s="523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43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43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43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43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43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43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43"/>
    </row>
    <row r="191" spans="1:50" ht="14.25" hidden="1" customHeight="1" outlineLevel="1">
      <c r="B191" s="483"/>
      <c r="C191" s="203">
        <v>10</v>
      </c>
      <c r="D191" s="206" t="s">
        <v>542</v>
      </c>
      <c r="E191" s="207">
        <v>3</v>
      </c>
      <c r="F191" s="203">
        <v>3600</v>
      </c>
      <c r="G191" s="208">
        <f t="shared" si="129"/>
        <v>1200</v>
      </c>
      <c r="H191" s="541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42"/>
      <c r="M191" s="209">
        <f>RANK(K191, K$182:$K$211)</f>
        <v>6</v>
      </c>
      <c r="N191" s="545"/>
      <c r="O191" s="523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43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43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43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43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43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43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43"/>
    </row>
    <row r="192" spans="1:50" ht="14.25" hidden="1" customHeight="1" outlineLevel="1">
      <c r="B192" s="483"/>
      <c r="C192" s="203">
        <v>11</v>
      </c>
      <c r="D192" s="206" t="s">
        <v>623</v>
      </c>
      <c r="E192" s="207">
        <v>4</v>
      </c>
      <c r="F192" s="203">
        <v>3000</v>
      </c>
      <c r="G192" s="208">
        <f t="shared" si="129"/>
        <v>750</v>
      </c>
      <c r="H192" s="541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42"/>
      <c r="M192" s="209">
        <f>RANK(K192, K$182:$K$211)</f>
        <v>23</v>
      </c>
      <c r="N192" s="545"/>
      <c r="O192" s="523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43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43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43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43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43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43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43"/>
    </row>
    <row r="193" spans="2:50" ht="14.25" hidden="1" customHeight="1" outlineLevel="1">
      <c r="B193" s="483"/>
      <c r="C193" s="203">
        <v>12</v>
      </c>
      <c r="D193" s="206" t="s">
        <v>613</v>
      </c>
      <c r="E193" s="207">
        <v>3</v>
      </c>
      <c r="F193" s="203">
        <v>3300</v>
      </c>
      <c r="G193" s="208">
        <f t="shared" si="129"/>
        <v>1100</v>
      </c>
      <c r="H193" s="541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42"/>
      <c r="M193" s="209">
        <f>RANK(K193, K$182:$K$211)</f>
        <v>7</v>
      </c>
      <c r="N193" s="545"/>
      <c r="O193" s="523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43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43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43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43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43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43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43"/>
    </row>
    <row r="194" spans="2:50" ht="14.25" hidden="1" customHeight="1" outlineLevel="1">
      <c r="B194" s="483"/>
      <c r="C194" s="203">
        <v>13</v>
      </c>
      <c r="D194" s="206" t="s">
        <v>541</v>
      </c>
      <c r="E194" s="207">
        <v>4</v>
      </c>
      <c r="F194" s="203">
        <v>3300</v>
      </c>
      <c r="G194" s="208">
        <f t="shared" si="129"/>
        <v>825</v>
      </c>
      <c r="H194" s="541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42"/>
      <c r="M194" s="209">
        <f>RANK(K194, K$182:$K$211)</f>
        <v>17</v>
      </c>
      <c r="N194" s="545"/>
      <c r="O194" s="523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43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43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43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43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43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43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43"/>
    </row>
    <row r="195" spans="2:50" ht="14.25" hidden="1" customHeight="1" outlineLevel="1">
      <c r="B195" s="483"/>
      <c r="C195" s="203">
        <v>14</v>
      </c>
      <c r="D195" s="206" t="s">
        <v>624</v>
      </c>
      <c r="E195" s="207">
        <v>4</v>
      </c>
      <c r="F195" s="203">
        <v>3300</v>
      </c>
      <c r="G195" s="208">
        <f t="shared" si="129"/>
        <v>825</v>
      </c>
      <c r="H195" s="541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42"/>
      <c r="M195" s="209">
        <f>RANK(K195, K$182:$K$211)</f>
        <v>20</v>
      </c>
      <c r="N195" s="545"/>
      <c r="O195" s="523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43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43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43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43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43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43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43"/>
    </row>
    <row r="196" spans="2:50" ht="14.25" hidden="1" customHeight="1" outlineLevel="1">
      <c r="B196" s="483"/>
      <c r="C196" s="203">
        <v>15</v>
      </c>
      <c r="D196" s="206" t="s">
        <v>554</v>
      </c>
      <c r="E196" s="207">
        <v>4</v>
      </c>
      <c r="F196" s="203">
        <v>3300</v>
      </c>
      <c r="G196" s="208">
        <f t="shared" si="129"/>
        <v>825</v>
      </c>
      <c r="H196" s="541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42"/>
      <c r="M196" s="209">
        <f>RANK(K196, K$182:$K$211)</f>
        <v>12</v>
      </c>
      <c r="N196" s="545"/>
      <c r="O196" s="523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43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43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43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43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43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43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43"/>
    </row>
    <row r="197" spans="2:50" ht="14.25" hidden="1" customHeight="1" outlineLevel="1">
      <c r="B197" s="483"/>
      <c r="C197" s="203">
        <v>16</v>
      </c>
      <c r="D197" s="206" t="s">
        <v>553</v>
      </c>
      <c r="E197" s="207">
        <v>3</v>
      </c>
      <c r="F197" s="203">
        <v>3600</v>
      </c>
      <c r="G197" s="208">
        <f t="shared" si="129"/>
        <v>1200</v>
      </c>
      <c r="H197" s="541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42"/>
      <c r="M197" s="209">
        <f>RANK(K197, K$182:$K$211)</f>
        <v>2</v>
      </c>
      <c r="N197" s="545"/>
      <c r="O197" s="523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43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43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43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43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43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43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43"/>
    </row>
    <row r="198" spans="2:50" ht="14.25" hidden="1" customHeight="1" outlineLevel="1">
      <c r="B198" s="483"/>
      <c r="C198" s="203">
        <v>17</v>
      </c>
      <c r="D198" s="206" t="s">
        <v>388</v>
      </c>
      <c r="E198" s="207">
        <v>4</v>
      </c>
      <c r="F198" s="203">
        <v>2700</v>
      </c>
      <c r="G198" s="208">
        <f t="shared" si="129"/>
        <v>675</v>
      </c>
      <c r="H198" s="541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42"/>
      <c r="M198" s="209">
        <f>RANK(K198, K$182:$K$211)</f>
        <v>25</v>
      </c>
      <c r="N198" s="545"/>
      <c r="O198" s="523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43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43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43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43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43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43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43"/>
    </row>
    <row r="199" spans="2:50" ht="14.25" hidden="1" customHeight="1" outlineLevel="1">
      <c r="B199" s="483"/>
      <c r="C199" s="203">
        <v>18</v>
      </c>
      <c r="D199" s="206" t="s">
        <v>547</v>
      </c>
      <c r="E199" s="207">
        <v>4</v>
      </c>
      <c r="F199" s="203">
        <v>3300</v>
      </c>
      <c r="G199" s="208">
        <f t="shared" si="129"/>
        <v>825</v>
      </c>
      <c r="H199" s="541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42"/>
      <c r="M199" s="209">
        <f>RANK(K199, K$182:$K$211)</f>
        <v>19</v>
      </c>
      <c r="N199" s="545"/>
      <c r="O199" s="523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43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43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43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43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43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43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43"/>
    </row>
    <row r="200" spans="2:50" ht="14.25" hidden="1" customHeight="1" outlineLevel="1">
      <c r="B200" s="483"/>
      <c r="C200" s="203">
        <v>19</v>
      </c>
      <c r="D200" s="206" t="s">
        <v>555</v>
      </c>
      <c r="E200" s="207">
        <v>4</v>
      </c>
      <c r="F200" s="203">
        <v>3300</v>
      </c>
      <c r="G200" s="208">
        <f t="shared" si="129"/>
        <v>825</v>
      </c>
      <c r="H200" s="541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42"/>
      <c r="M200" s="209">
        <f>RANK(K200, K$182:$K$211)</f>
        <v>14</v>
      </c>
      <c r="N200" s="545"/>
      <c r="O200" s="523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43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43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43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43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43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43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43"/>
    </row>
    <row r="201" spans="2:50" ht="14.25" hidden="1" customHeight="1" outlineLevel="1">
      <c r="B201" s="483"/>
      <c r="C201" s="203">
        <v>20</v>
      </c>
      <c r="D201" s="206" t="s">
        <v>387</v>
      </c>
      <c r="E201" s="207">
        <v>5</v>
      </c>
      <c r="F201" s="203">
        <v>3300</v>
      </c>
      <c r="G201" s="208">
        <f t="shared" si="129"/>
        <v>660</v>
      </c>
      <c r="H201" s="541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42"/>
      <c r="M201" s="209">
        <f>RANK(K201, K$182:$K$211)</f>
        <v>28</v>
      </c>
      <c r="N201" s="545"/>
      <c r="O201" s="523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43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43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43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43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43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43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43"/>
    </row>
    <row r="202" spans="2:50" ht="14.25" hidden="1" customHeight="1" outlineLevel="1">
      <c r="B202" s="483"/>
      <c r="C202" s="203">
        <v>21</v>
      </c>
      <c r="D202" s="206" t="s">
        <v>548</v>
      </c>
      <c r="E202" s="207">
        <v>3</v>
      </c>
      <c r="F202" s="203">
        <v>3600</v>
      </c>
      <c r="G202" s="208">
        <f t="shared" si="129"/>
        <v>1200</v>
      </c>
      <c r="H202" s="541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42"/>
      <c r="M202" s="209">
        <f>RANK(K202, K$182:$K$211)</f>
        <v>3</v>
      </c>
      <c r="N202" s="545"/>
      <c r="O202" s="523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43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43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43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43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43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43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43"/>
    </row>
    <row r="203" spans="2:50" ht="14.25" hidden="1" customHeight="1" outlineLevel="1">
      <c r="B203" s="483"/>
      <c r="C203" s="203">
        <v>22</v>
      </c>
      <c r="D203" s="206" t="s">
        <v>552</v>
      </c>
      <c r="E203" s="207">
        <v>3</v>
      </c>
      <c r="F203" s="203">
        <v>3600</v>
      </c>
      <c r="G203" s="208">
        <f t="shared" si="129"/>
        <v>1200</v>
      </c>
      <c r="H203" s="541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42"/>
      <c r="M203" s="209">
        <f>RANK(K203, K$182:$K$211)</f>
        <v>5</v>
      </c>
      <c r="N203" s="545"/>
      <c r="O203" s="523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43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43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43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43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43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43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43"/>
    </row>
    <row r="204" spans="2:50" ht="14.25" hidden="1" customHeight="1" outlineLevel="1">
      <c r="B204" s="483"/>
      <c r="C204" s="203">
        <v>23</v>
      </c>
      <c r="D204" s="206" t="s">
        <v>604</v>
      </c>
      <c r="E204" s="207">
        <v>3</v>
      </c>
      <c r="F204" s="203">
        <v>3300</v>
      </c>
      <c r="G204" s="208">
        <f t="shared" si="129"/>
        <v>1100</v>
      </c>
      <c r="H204" s="541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42"/>
      <c r="M204" s="209">
        <f>RANK(K204, K$182:$K$211)</f>
        <v>8</v>
      </c>
      <c r="N204" s="545"/>
      <c r="O204" s="523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43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43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43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43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43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43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43"/>
    </row>
    <row r="205" spans="2:50" ht="14.25" hidden="1" customHeight="1" outlineLevel="1">
      <c r="B205" s="483"/>
      <c r="C205" s="203">
        <v>24</v>
      </c>
      <c r="D205" s="206" t="s">
        <v>551</v>
      </c>
      <c r="E205" s="207">
        <v>4</v>
      </c>
      <c r="F205" s="203">
        <v>3300</v>
      </c>
      <c r="G205" s="208">
        <f t="shared" si="129"/>
        <v>825</v>
      </c>
      <c r="H205" s="541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42"/>
      <c r="M205" s="209">
        <f>RANK(K205, K$182:$K$211)</f>
        <v>18</v>
      </c>
      <c r="N205" s="545"/>
      <c r="O205" s="523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43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43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43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43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43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43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43"/>
    </row>
    <row r="206" spans="2:50" ht="14.25" hidden="1" customHeight="1" outlineLevel="1">
      <c r="B206" s="483"/>
      <c r="C206" s="203">
        <v>25</v>
      </c>
      <c r="D206" s="206" t="s">
        <v>550</v>
      </c>
      <c r="E206" s="207">
        <v>4</v>
      </c>
      <c r="F206" s="203">
        <v>3000</v>
      </c>
      <c r="G206" s="208">
        <f t="shared" si="129"/>
        <v>750</v>
      </c>
      <c r="H206" s="541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42"/>
      <c r="M206" s="209">
        <f>RANK(K206, K$182:$K$211)</f>
        <v>21</v>
      </c>
      <c r="N206" s="545"/>
      <c r="O206" s="523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43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43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43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43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43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43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43"/>
    </row>
    <row r="207" spans="2:50" ht="14.25" hidden="1" customHeight="1" outlineLevel="1">
      <c r="B207" s="483"/>
      <c r="C207" s="203">
        <v>26</v>
      </c>
      <c r="D207" s="206" t="s">
        <v>386</v>
      </c>
      <c r="E207" s="207">
        <v>13</v>
      </c>
      <c r="F207" s="203">
        <v>3600</v>
      </c>
      <c r="G207" s="208">
        <f t="shared" si="129"/>
        <v>276.92307692307691</v>
      </c>
      <c r="H207" s="541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42"/>
      <c r="M207" s="209">
        <f>RANK(K207, K$182:$K$211)</f>
        <v>29</v>
      </c>
      <c r="N207" s="545"/>
      <c r="O207" s="523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43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43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43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43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43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43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43"/>
    </row>
    <row r="208" spans="2:50" ht="14.25" hidden="1" customHeight="1" outlineLevel="1">
      <c r="B208" s="483"/>
      <c r="C208" s="203">
        <v>27</v>
      </c>
      <c r="D208" s="206" t="s">
        <v>385</v>
      </c>
      <c r="E208" s="207">
        <v>4</v>
      </c>
      <c r="F208" s="203">
        <v>3000</v>
      </c>
      <c r="G208" s="208">
        <f t="shared" si="129"/>
        <v>750</v>
      </c>
      <c r="H208" s="541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42"/>
      <c r="M208" s="209">
        <f>RANK(K208, K$182:$K$211)</f>
        <v>24</v>
      </c>
      <c r="N208" s="545"/>
      <c r="O208" s="523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43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43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43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43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43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43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43"/>
    </row>
    <row r="209" spans="1:50" ht="14.25" hidden="1" customHeight="1" outlineLevel="1">
      <c r="B209" s="483"/>
      <c r="C209" s="203">
        <v>28</v>
      </c>
      <c r="D209" s="206" t="s">
        <v>377</v>
      </c>
      <c r="E209" s="203">
        <v>4</v>
      </c>
      <c r="F209" s="203">
        <v>3000</v>
      </c>
      <c r="G209" s="208">
        <f t="shared" si="129"/>
        <v>750</v>
      </c>
      <c r="H209" s="541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42"/>
      <c r="M209" s="209">
        <f>RANK(K209, K$182:$K$211)</f>
        <v>22</v>
      </c>
      <c r="N209" s="545"/>
      <c r="O209" s="523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43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43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43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43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43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43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43"/>
    </row>
    <row r="210" spans="1:50" ht="14.25" hidden="1" customHeight="1" outlineLevel="1">
      <c r="B210" s="483"/>
      <c r="C210" s="203">
        <v>29</v>
      </c>
      <c r="D210" s="206" t="s">
        <v>549</v>
      </c>
      <c r="E210" s="203">
        <v>4</v>
      </c>
      <c r="F210" s="203">
        <v>3300</v>
      </c>
      <c r="G210" s="208">
        <f t="shared" si="129"/>
        <v>825</v>
      </c>
      <c r="H210" s="541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42"/>
      <c r="M210" s="209">
        <f>RANK(K210, K$182:$K$211)</f>
        <v>15</v>
      </c>
      <c r="N210" s="545"/>
      <c r="O210" s="523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43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43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43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43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43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43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43"/>
    </row>
    <row r="211" spans="1:50" ht="14.25" hidden="1" customHeight="1" outlineLevel="1">
      <c r="B211" s="483"/>
      <c r="C211" s="203">
        <v>30</v>
      </c>
      <c r="D211" s="206"/>
      <c r="E211" s="203"/>
      <c r="F211" s="203"/>
      <c r="G211" s="208"/>
      <c r="H211" s="541"/>
      <c r="I211" s="209"/>
      <c r="J211" s="209"/>
      <c r="K211" s="210"/>
      <c r="L211" s="542"/>
      <c r="M211" s="209"/>
      <c r="N211" s="545"/>
      <c r="O211" s="523"/>
      <c r="P211" s="205"/>
      <c r="Q211" s="211"/>
      <c r="R211" s="208"/>
      <c r="S211" s="205"/>
      <c r="T211" s="543"/>
      <c r="U211" s="205"/>
      <c r="V211" s="211"/>
      <c r="W211" s="208"/>
      <c r="X211" s="205"/>
      <c r="Y211" s="543"/>
      <c r="Z211" s="205"/>
      <c r="AA211" s="211"/>
      <c r="AB211" s="208"/>
      <c r="AC211" s="205"/>
      <c r="AD211" s="543"/>
      <c r="AE211" s="205"/>
      <c r="AF211" s="211"/>
      <c r="AG211" s="208"/>
      <c r="AH211" s="205"/>
      <c r="AI211" s="543"/>
      <c r="AJ211" s="205"/>
      <c r="AK211" s="211"/>
      <c r="AL211" s="208"/>
      <c r="AM211" s="205"/>
      <c r="AN211" s="543"/>
      <c r="AO211" s="205"/>
      <c r="AP211" s="211"/>
      <c r="AQ211" s="208"/>
      <c r="AR211" s="205"/>
      <c r="AS211" s="543"/>
      <c r="AT211" s="205"/>
      <c r="AU211" s="211"/>
      <c r="AV211" s="208"/>
      <c r="AW211" s="205"/>
      <c r="AX211" s="543"/>
    </row>
    <row r="212" spans="1:50" ht="14.25" hidden="1" customHeight="1" outlineLevel="1" collapsed="1">
      <c r="B212" s="524" t="s">
        <v>626</v>
      </c>
      <c r="C212" s="525"/>
      <c r="D212" s="525"/>
      <c r="E212" s="525"/>
      <c r="F212" s="525"/>
      <c r="G212" s="525"/>
      <c r="H212" s="525"/>
      <c r="I212" s="525"/>
      <c r="J212" s="525"/>
      <c r="K212" s="525"/>
      <c r="L212" s="525"/>
      <c r="M212" s="526"/>
      <c r="N212" s="529" t="s">
        <v>445</v>
      </c>
      <c r="O212" s="529" t="s">
        <v>105</v>
      </c>
      <c r="P212" s="534">
        <f>AT177+1</f>
        <v>45909</v>
      </c>
      <c r="Q212" s="535"/>
      <c r="R212" s="535"/>
      <c r="S212" s="535"/>
      <c r="T212" s="535"/>
      <c r="U212" s="536">
        <f>P212+1</f>
        <v>45910</v>
      </c>
      <c r="V212" s="537"/>
      <c r="W212" s="537"/>
      <c r="X212" s="537"/>
      <c r="Y212" s="537"/>
      <c r="Z212" s="534">
        <f t="shared" ref="Z212" si="145">U212+1</f>
        <v>45911</v>
      </c>
      <c r="AA212" s="535"/>
      <c r="AB212" s="535"/>
      <c r="AC212" s="535"/>
      <c r="AD212" s="535"/>
      <c r="AE212" s="536">
        <f t="shared" ref="AE212" si="146">Z212+1</f>
        <v>45912</v>
      </c>
      <c r="AF212" s="537"/>
      <c r="AG212" s="537"/>
      <c r="AH212" s="537"/>
      <c r="AI212" s="537"/>
      <c r="AJ212" s="531">
        <f t="shared" ref="AJ212" si="147">AE212+1</f>
        <v>45913</v>
      </c>
      <c r="AK212" s="532"/>
      <c r="AL212" s="532"/>
      <c r="AM212" s="532"/>
      <c r="AN212" s="533"/>
      <c r="AO212" s="536">
        <f t="shared" ref="AO212" si="148">AJ212+1</f>
        <v>45914</v>
      </c>
      <c r="AP212" s="537"/>
      <c r="AQ212" s="537"/>
      <c r="AR212" s="537"/>
      <c r="AS212" s="537"/>
      <c r="AT212" s="531">
        <f t="shared" ref="AT212" si="149">AO212+1</f>
        <v>45915</v>
      </c>
      <c r="AU212" s="532"/>
      <c r="AV212" s="532"/>
      <c r="AW212" s="532"/>
      <c r="AX212" s="533"/>
    </row>
    <row r="213" spans="1:50" ht="14.25" hidden="1" customHeight="1" outlineLevel="1">
      <c r="B213" s="527"/>
      <c r="C213" s="527"/>
      <c r="D213" s="527"/>
      <c r="E213" s="527"/>
      <c r="F213" s="527"/>
      <c r="G213" s="527"/>
      <c r="H213" s="527"/>
      <c r="I213" s="527"/>
      <c r="J213" s="527"/>
      <c r="K213" s="527"/>
      <c r="L213" s="527"/>
      <c r="M213" s="528"/>
      <c r="N213" s="530"/>
      <c r="O213" s="530"/>
      <c r="P213" s="546">
        <f>P212</f>
        <v>45909</v>
      </c>
      <c r="Q213" s="546"/>
      <c r="R213" s="546"/>
      <c r="S213" s="546"/>
      <c r="T213" s="546"/>
      <c r="U213" s="547">
        <f>U212</f>
        <v>45910</v>
      </c>
      <c r="V213" s="547"/>
      <c r="W213" s="547"/>
      <c r="X213" s="547"/>
      <c r="Y213" s="547"/>
      <c r="Z213" s="546">
        <f t="shared" ref="Z213" si="150">Z212</f>
        <v>45911</v>
      </c>
      <c r="AA213" s="546"/>
      <c r="AB213" s="546"/>
      <c r="AC213" s="546"/>
      <c r="AD213" s="546"/>
      <c r="AE213" s="547">
        <f t="shared" ref="AE213" si="151">AE212</f>
        <v>45912</v>
      </c>
      <c r="AF213" s="547"/>
      <c r="AG213" s="547"/>
      <c r="AH213" s="547"/>
      <c r="AI213" s="547"/>
      <c r="AJ213" s="538">
        <f t="shared" ref="AJ213" si="152">AJ212</f>
        <v>45913</v>
      </c>
      <c r="AK213" s="539"/>
      <c r="AL213" s="539"/>
      <c r="AM213" s="539"/>
      <c r="AN213" s="540"/>
      <c r="AO213" s="547">
        <f t="shared" ref="AO213" si="153">AO212</f>
        <v>45914</v>
      </c>
      <c r="AP213" s="547"/>
      <c r="AQ213" s="547"/>
      <c r="AR213" s="547"/>
      <c r="AS213" s="547"/>
      <c r="AT213" s="538">
        <f t="shared" ref="AT213" si="154">AT212</f>
        <v>45915</v>
      </c>
      <c r="AU213" s="539"/>
      <c r="AV213" s="539"/>
      <c r="AW213" s="539"/>
      <c r="AX213" s="540"/>
    </row>
    <row r="214" spans="1:50" ht="14.25" hidden="1" customHeight="1" outlineLevel="1">
      <c r="B214" s="483" t="s">
        <v>165</v>
      </c>
      <c r="C214" s="483" t="s">
        <v>160</v>
      </c>
      <c r="D214" s="483"/>
      <c r="E214" s="483" t="s">
        <v>161</v>
      </c>
      <c r="F214" s="483"/>
      <c r="G214" s="483"/>
      <c r="H214" s="483" t="s">
        <v>166</v>
      </c>
      <c r="I214" s="544" t="s">
        <v>446</v>
      </c>
      <c r="J214" s="544"/>
      <c r="K214" s="544"/>
      <c r="L214" s="544" t="s">
        <v>166</v>
      </c>
      <c r="M214" s="544" t="s">
        <v>168</v>
      </c>
      <c r="N214" s="567"/>
      <c r="O214" s="529" t="s">
        <v>167</v>
      </c>
      <c r="P214" s="523" t="s">
        <v>163</v>
      </c>
      <c r="Q214" s="523"/>
      <c r="R214" s="523"/>
      <c r="S214" s="523"/>
      <c r="T214" s="523" t="s">
        <v>166</v>
      </c>
      <c r="U214" s="523" t="s">
        <v>163</v>
      </c>
      <c r="V214" s="523"/>
      <c r="W214" s="523"/>
      <c r="X214" s="523"/>
      <c r="Y214" s="523" t="s">
        <v>166</v>
      </c>
      <c r="Z214" s="523" t="s">
        <v>163</v>
      </c>
      <c r="AA214" s="523"/>
      <c r="AB214" s="523"/>
      <c r="AC214" s="523"/>
      <c r="AD214" s="523" t="s">
        <v>166</v>
      </c>
      <c r="AE214" s="523" t="s">
        <v>163</v>
      </c>
      <c r="AF214" s="523"/>
      <c r="AG214" s="523"/>
      <c r="AH214" s="523"/>
      <c r="AI214" s="523" t="s">
        <v>166</v>
      </c>
      <c r="AJ214" s="523" t="s">
        <v>163</v>
      </c>
      <c r="AK214" s="523"/>
      <c r="AL214" s="523"/>
      <c r="AM214" s="523"/>
      <c r="AN214" s="523" t="s">
        <v>166</v>
      </c>
      <c r="AO214" s="523" t="s">
        <v>163</v>
      </c>
      <c r="AP214" s="523"/>
      <c r="AQ214" s="523"/>
      <c r="AR214" s="523"/>
      <c r="AS214" s="523" t="s">
        <v>166</v>
      </c>
      <c r="AT214" s="523" t="s">
        <v>163</v>
      </c>
      <c r="AU214" s="523"/>
      <c r="AV214" s="523"/>
      <c r="AW214" s="523"/>
      <c r="AX214" s="523" t="s">
        <v>166</v>
      </c>
    </row>
    <row r="215" spans="1:50" ht="14.25" hidden="1" customHeight="1" outlineLevel="1">
      <c r="B215" s="483"/>
      <c r="C215" s="483"/>
      <c r="D215" s="483"/>
      <c r="E215" s="483" t="s">
        <v>447</v>
      </c>
      <c r="F215" s="483"/>
      <c r="G215" s="483"/>
      <c r="H215" s="483"/>
      <c r="I215" s="544" t="s">
        <v>447</v>
      </c>
      <c r="J215" s="544"/>
      <c r="K215" s="544"/>
      <c r="L215" s="544"/>
      <c r="M215" s="544"/>
      <c r="N215" s="568"/>
      <c r="O215" s="551"/>
      <c r="P215" s="523" t="s">
        <v>448</v>
      </c>
      <c r="Q215" s="523"/>
      <c r="R215" s="523"/>
      <c r="S215" s="523"/>
      <c r="T215" s="523"/>
      <c r="U215" s="523" t="s">
        <v>448</v>
      </c>
      <c r="V215" s="523"/>
      <c r="W215" s="523"/>
      <c r="X215" s="523"/>
      <c r="Y215" s="523"/>
      <c r="Z215" s="523" t="s">
        <v>448</v>
      </c>
      <c r="AA215" s="523"/>
      <c r="AB215" s="523"/>
      <c r="AC215" s="523"/>
      <c r="AD215" s="523"/>
      <c r="AE215" s="523" t="s">
        <v>448</v>
      </c>
      <c r="AF215" s="523"/>
      <c r="AG215" s="523"/>
      <c r="AH215" s="523"/>
      <c r="AI215" s="523"/>
      <c r="AJ215" s="523" t="s">
        <v>448</v>
      </c>
      <c r="AK215" s="523"/>
      <c r="AL215" s="523"/>
      <c r="AM215" s="523"/>
      <c r="AN215" s="523"/>
      <c r="AO215" s="523" t="s">
        <v>448</v>
      </c>
      <c r="AP215" s="523"/>
      <c r="AQ215" s="523"/>
      <c r="AR215" s="523"/>
      <c r="AS215" s="523"/>
      <c r="AT215" s="523" t="s">
        <v>448</v>
      </c>
      <c r="AU215" s="523"/>
      <c r="AV215" s="523"/>
      <c r="AW215" s="523"/>
      <c r="AX215" s="523"/>
    </row>
    <row r="216" spans="1:50" ht="14.25" hidden="1" customHeight="1" outlineLevel="1">
      <c r="A216" s="200"/>
      <c r="B216" s="483"/>
      <c r="C216" s="483"/>
      <c r="D216" s="483"/>
      <c r="E216" s="203" t="s">
        <v>162</v>
      </c>
      <c r="F216" s="203" t="s">
        <v>449</v>
      </c>
      <c r="G216" s="203" t="s">
        <v>164</v>
      </c>
      <c r="H216" s="483"/>
      <c r="I216" s="204" t="s">
        <v>162</v>
      </c>
      <c r="J216" s="204" t="s">
        <v>449</v>
      </c>
      <c r="K216" s="204" t="s">
        <v>164</v>
      </c>
      <c r="L216" s="544"/>
      <c r="M216" s="544"/>
      <c r="N216" s="568"/>
      <c r="O216" s="551"/>
      <c r="P216" s="205" t="s">
        <v>162</v>
      </c>
      <c r="Q216" s="205" t="s">
        <v>449</v>
      </c>
      <c r="R216" s="205" t="s">
        <v>164</v>
      </c>
      <c r="S216" s="205" t="s">
        <v>168</v>
      </c>
      <c r="T216" s="523"/>
      <c r="U216" s="205" t="s">
        <v>162</v>
      </c>
      <c r="V216" s="205" t="s">
        <v>449</v>
      </c>
      <c r="W216" s="205" t="s">
        <v>164</v>
      </c>
      <c r="X216" s="205" t="s">
        <v>168</v>
      </c>
      <c r="Y216" s="523"/>
      <c r="Z216" s="205" t="s">
        <v>162</v>
      </c>
      <c r="AA216" s="205" t="s">
        <v>449</v>
      </c>
      <c r="AB216" s="205" t="s">
        <v>164</v>
      </c>
      <c r="AC216" s="205" t="s">
        <v>168</v>
      </c>
      <c r="AD216" s="523"/>
      <c r="AE216" s="205" t="s">
        <v>162</v>
      </c>
      <c r="AF216" s="205" t="s">
        <v>449</v>
      </c>
      <c r="AG216" s="205" t="s">
        <v>164</v>
      </c>
      <c r="AH216" s="205" t="s">
        <v>168</v>
      </c>
      <c r="AI216" s="523"/>
      <c r="AJ216" s="205" t="s">
        <v>162</v>
      </c>
      <c r="AK216" s="205" t="s">
        <v>449</v>
      </c>
      <c r="AL216" s="205" t="s">
        <v>164</v>
      </c>
      <c r="AM216" s="205" t="s">
        <v>168</v>
      </c>
      <c r="AN216" s="523"/>
      <c r="AO216" s="205" t="s">
        <v>162</v>
      </c>
      <c r="AP216" s="205" t="s">
        <v>449</v>
      </c>
      <c r="AQ216" s="205" t="s">
        <v>164</v>
      </c>
      <c r="AR216" s="205" t="s">
        <v>168</v>
      </c>
      <c r="AS216" s="523"/>
      <c r="AT216" s="205" t="s">
        <v>162</v>
      </c>
      <c r="AU216" s="205" t="s">
        <v>449</v>
      </c>
      <c r="AV216" s="205" t="s">
        <v>164</v>
      </c>
      <c r="AW216" s="205" t="s">
        <v>168</v>
      </c>
      <c r="AX216" s="523"/>
    </row>
    <row r="217" spans="1:50" ht="14.25" hidden="1" customHeight="1" outlineLevel="1">
      <c r="B217" s="483" t="s">
        <v>450</v>
      </c>
      <c r="C217" s="203">
        <v>1</v>
      </c>
      <c r="D217" s="206" t="s">
        <v>545</v>
      </c>
      <c r="E217" s="207">
        <v>4</v>
      </c>
      <c r="F217" s="203">
        <v>3300</v>
      </c>
      <c r="G217" s="208">
        <f t="shared" ref="G217:G247" si="155">F217/E217</f>
        <v>825</v>
      </c>
      <c r="H217" s="570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73">
        <f>IFERROR(AVERAGE(K217:K249),"-")</f>
        <v>750.00008102670756</v>
      </c>
      <c r="M217" s="209">
        <f>RANK(K217, K$217:$K$249)</f>
        <v>13</v>
      </c>
      <c r="N217" s="568"/>
      <c r="O217" s="551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61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61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61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61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61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61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61">
        <f>AVERAGE(AV217:AV249)</f>
        <v>751.57243355911612</v>
      </c>
    </row>
    <row r="218" spans="1:50" ht="14.25" hidden="1" customHeight="1" outlineLevel="1">
      <c r="B218" s="483"/>
      <c r="C218" s="203">
        <v>2</v>
      </c>
      <c r="D218" s="206" t="s">
        <v>543</v>
      </c>
      <c r="E218" s="207">
        <v>3</v>
      </c>
      <c r="F218" s="203">
        <v>3600</v>
      </c>
      <c r="G218" s="208">
        <f t="shared" si="155"/>
        <v>1200</v>
      </c>
      <c r="H218" s="571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74"/>
      <c r="M218" s="209">
        <f>RANK(K218, K$217:$K$249)</f>
        <v>1</v>
      </c>
      <c r="N218" s="568"/>
      <c r="O218" s="551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62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62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62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62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62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62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62"/>
    </row>
    <row r="219" spans="1:50" ht="14.25" hidden="1" customHeight="1" outlineLevel="1">
      <c r="B219" s="483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71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74"/>
      <c r="M219" s="209">
        <f>RANK(K219, K$217:$K$249)</f>
        <v>27</v>
      </c>
      <c r="N219" s="568"/>
      <c r="O219" s="551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62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62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62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62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62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62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62"/>
    </row>
    <row r="220" spans="1:50" ht="14.25" hidden="1" customHeight="1" outlineLevel="1">
      <c r="B220" s="483"/>
      <c r="C220" s="203">
        <v>4</v>
      </c>
      <c r="D220" s="206" t="s">
        <v>544</v>
      </c>
      <c r="E220" s="207">
        <v>4</v>
      </c>
      <c r="F220" s="203">
        <v>3300</v>
      </c>
      <c r="G220" s="208">
        <f t="shared" si="155"/>
        <v>825</v>
      </c>
      <c r="H220" s="571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74"/>
      <c r="M220" s="209">
        <f>RANK(K220, K$217:$K$249)</f>
        <v>12</v>
      </c>
      <c r="N220" s="568"/>
      <c r="O220" s="551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62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62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62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62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62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62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62"/>
    </row>
    <row r="221" spans="1:50" ht="14.25" hidden="1" customHeight="1" outlineLevel="1">
      <c r="B221" s="483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71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74"/>
      <c r="M221" s="209">
        <f>RANK(K221, K$217:$K$249)</f>
        <v>29</v>
      </c>
      <c r="N221" s="568"/>
      <c r="O221" s="551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62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62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62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62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62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62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62"/>
    </row>
    <row r="222" spans="1:50" ht="14.25" hidden="1" customHeight="1" outlineLevel="1">
      <c r="B222" s="483"/>
      <c r="C222" s="203">
        <v>6</v>
      </c>
      <c r="D222" s="206" t="s">
        <v>539</v>
      </c>
      <c r="E222" s="207">
        <v>3</v>
      </c>
      <c r="F222" s="203">
        <v>3600</v>
      </c>
      <c r="G222" s="208">
        <f t="shared" si="155"/>
        <v>1200</v>
      </c>
      <c r="H222" s="571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74"/>
      <c r="M222" s="209">
        <f>RANK(K222, K$217:$K$249)</f>
        <v>4</v>
      </c>
      <c r="N222" s="568"/>
      <c r="O222" s="551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62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62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62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62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62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62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62"/>
    </row>
    <row r="223" spans="1:50" ht="14.25" hidden="1" customHeight="1" outlineLevel="1">
      <c r="B223" s="483"/>
      <c r="C223" s="203">
        <v>7</v>
      </c>
      <c r="D223" s="206" t="s">
        <v>370</v>
      </c>
      <c r="E223" s="207">
        <v>3</v>
      </c>
      <c r="F223" s="203">
        <v>3000</v>
      </c>
      <c r="G223" s="208">
        <f t="shared" si="155"/>
        <v>1000</v>
      </c>
      <c r="H223" s="571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74"/>
      <c r="M223" s="209">
        <f>RANK(K223, K$217:$K$249)</f>
        <v>10</v>
      </c>
      <c r="N223" s="568"/>
      <c r="O223" s="551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62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62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62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62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62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62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62"/>
    </row>
    <row r="224" spans="1:50" ht="14.25" hidden="1" customHeight="1" outlineLevel="1">
      <c r="B224" s="483"/>
      <c r="C224" s="203">
        <v>8</v>
      </c>
      <c r="D224" s="206" t="s">
        <v>537</v>
      </c>
      <c r="E224" s="207">
        <v>3</v>
      </c>
      <c r="F224" s="203">
        <v>3300</v>
      </c>
      <c r="G224" s="208">
        <f t="shared" si="155"/>
        <v>1100</v>
      </c>
      <c r="H224" s="571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74"/>
      <c r="M224" s="209">
        <f>RANK(K224, K$217:$K$249)</f>
        <v>9</v>
      </c>
      <c r="N224" s="568"/>
      <c r="O224" s="551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62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62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62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62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62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62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62"/>
    </row>
    <row r="225" spans="2:50" ht="14.25" hidden="1" customHeight="1" outlineLevel="1">
      <c r="B225" s="483"/>
      <c r="C225" s="203">
        <v>9</v>
      </c>
      <c r="D225" s="206" t="s">
        <v>542</v>
      </c>
      <c r="E225" s="207">
        <v>3</v>
      </c>
      <c r="F225" s="203">
        <v>3600</v>
      </c>
      <c r="G225" s="208">
        <f t="shared" si="155"/>
        <v>1200</v>
      </c>
      <c r="H225" s="571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74"/>
      <c r="M225" s="209">
        <f>RANK(K225, K$217:$K$249)</f>
        <v>5</v>
      </c>
      <c r="N225" s="568"/>
      <c r="O225" s="551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62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62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62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62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62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62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62"/>
    </row>
    <row r="226" spans="2:50" ht="14.25" hidden="1" customHeight="1" outlineLevel="1">
      <c r="B226" s="483"/>
      <c r="C226" s="203">
        <v>10</v>
      </c>
      <c r="D226" s="206" t="s">
        <v>623</v>
      </c>
      <c r="E226" s="207">
        <v>4</v>
      </c>
      <c r="F226" s="203">
        <v>3000</v>
      </c>
      <c r="G226" s="208">
        <f t="shared" si="155"/>
        <v>750</v>
      </c>
      <c r="H226" s="571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74"/>
      <c r="M226" s="209">
        <f>RANK(K226, K$217:$K$249)</f>
        <v>22</v>
      </c>
      <c r="N226" s="568"/>
      <c r="O226" s="551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62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62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62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62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62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62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62"/>
    </row>
    <row r="227" spans="2:50" ht="14.25" hidden="1" customHeight="1" outlineLevel="1">
      <c r="B227" s="483"/>
      <c r="C227" s="203">
        <v>11</v>
      </c>
      <c r="D227" s="206" t="s">
        <v>613</v>
      </c>
      <c r="E227" s="207">
        <v>3</v>
      </c>
      <c r="F227" s="203">
        <v>3300</v>
      </c>
      <c r="G227" s="208">
        <f t="shared" si="155"/>
        <v>1100</v>
      </c>
      <c r="H227" s="571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74"/>
      <c r="M227" s="209">
        <f>RANK(K227, K$217:$K$249)</f>
        <v>7</v>
      </c>
      <c r="N227" s="568"/>
      <c r="O227" s="551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62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62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62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62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62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62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62"/>
    </row>
    <row r="228" spans="2:50" ht="14.25" hidden="1" customHeight="1" outlineLevel="1">
      <c r="B228" s="483"/>
      <c r="C228" s="203">
        <v>12</v>
      </c>
      <c r="D228" s="206" t="s">
        <v>541</v>
      </c>
      <c r="E228" s="207">
        <v>4</v>
      </c>
      <c r="F228" s="203">
        <v>3300</v>
      </c>
      <c r="G228" s="208">
        <f t="shared" si="155"/>
        <v>825</v>
      </c>
      <c r="H228" s="571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74"/>
      <c r="M228" s="209">
        <f>RANK(K228, K$217:$K$249)</f>
        <v>18</v>
      </c>
      <c r="N228" s="568"/>
      <c r="O228" s="551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62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62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62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62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62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62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62"/>
    </row>
    <row r="229" spans="2:50" ht="14.25" hidden="1" customHeight="1" outlineLevel="1">
      <c r="B229" s="483"/>
      <c r="C229" s="203">
        <v>13</v>
      </c>
      <c r="D229" s="206" t="s">
        <v>624</v>
      </c>
      <c r="E229" s="207">
        <v>4</v>
      </c>
      <c r="F229" s="203">
        <v>3300</v>
      </c>
      <c r="G229" s="208">
        <f t="shared" si="155"/>
        <v>825</v>
      </c>
      <c r="H229" s="571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74"/>
      <c r="M229" s="209">
        <f>RANK(K229, K$217:$K$249)</f>
        <v>15</v>
      </c>
      <c r="N229" s="568"/>
      <c r="O229" s="551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62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62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62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62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62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62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62"/>
    </row>
    <row r="230" spans="2:50" ht="14.25" hidden="1" customHeight="1" outlineLevel="1">
      <c r="B230" s="483"/>
      <c r="C230" s="203">
        <v>14</v>
      </c>
      <c r="D230" s="206" t="s">
        <v>538</v>
      </c>
      <c r="E230" s="207">
        <v>4</v>
      </c>
      <c r="F230" s="203">
        <v>3300</v>
      </c>
      <c r="G230" s="208">
        <f t="shared" si="155"/>
        <v>825</v>
      </c>
      <c r="H230" s="571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74"/>
      <c r="M230" s="209">
        <f>RANK(K230, K$217:$K$249)</f>
        <v>17</v>
      </c>
      <c r="N230" s="568"/>
      <c r="O230" s="551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62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62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62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62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62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62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62"/>
    </row>
    <row r="231" spans="2:50" ht="14.25" hidden="1" customHeight="1" outlineLevel="1">
      <c r="B231" s="483"/>
      <c r="C231" s="203">
        <v>15</v>
      </c>
      <c r="D231" s="206" t="s">
        <v>639</v>
      </c>
      <c r="E231" s="207">
        <v>4</v>
      </c>
      <c r="F231" s="203">
        <v>3300</v>
      </c>
      <c r="G231" s="208">
        <f t="shared" si="155"/>
        <v>825</v>
      </c>
      <c r="H231" s="571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74"/>
      <c r="M231" s="209">
        <f>RANK(K231, K$217:$K$249)</f>
        <v>21</v>
      </c>
      <c r="N231" s="568"/>
      <c r="O231" s="551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62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62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62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62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62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62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62"/>
    </row>
    <row r="232" spans="2:50" ht="14.25" hidden="1" customHeight="1" outlineLevel="1">
      <c r="B232" s="483"/>
      <c r="C232" s="203">
        <v>16</v>
      </c>
      <c r="D232" s="206" t="s">
        <v>554</v>
      </c>
      <c r="E232" s="207">
        <v>4</v>
      </c>
      <c r="F232" s="203">
        <v>3300</v>
      </c>
      <c r="G232" s="208">
        <f t="shared" si="155"/>
        <v>825</v>
      </c>
      <c r="H232" s="571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74"/>
      <c r="M232" s="209">
        <f>RANK(K232, K$217:$K$249)</f>
        <v>11</v>
      </c>
      <c r="N232" s="568"/>
      <c r="O232" s="551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62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62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62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62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62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62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62"/>
    </row>
    <row r="233" spans="2:50" ht="14.25" hidden="1" customHeight="1" outlineLevel="1">
      <c r="B233" s="483"/>
      <c r="C233" s="203">
        <v>17</v>
      </c>
      <c r="D233" s="206" t="s">
        <v>553</v>
      </c>
      <c r="E233" s="207">
        <v>3</v>
      </c>
      <c r="F233" s="203">
        <v>3600</v>
      </c>
      <c r="G233" s="208">
        <f t="shared" si="155"/>
        <v>1200</v>
      </c>
      <c r="H233" s="571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74"/>
      <c r="M233" s="209">
        <f>RANK(K233, K$217:$K$249)</f>
        <v>3</v>
      </c>
      <c r="N233" s="568"/>
      <c r="O233" s="551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62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62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62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62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62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62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62"/>
    </row>
    <row r="234" spans="2:50" ht="14.25" hidden="1" customHeight="1" outlineLevel="1">
      <c r="B234" s="483"/>
      <c r="C234" s="203">
        <v>18</v>
      </c>
      <c r="D234" s="206" t="s">
        <v>388</v>
      </c>
      <c r="E234" s="207">
        <v>4</v>
      </c>
      <c r="F234" s="203">
        <v>2700</v>
      </c>
      <c r="G234" s="208">
        <f t="shared" si="155"/>
        <v>675</v>
      </c>
      <c r="H234" s="571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74"/>
      <c r="M234" s="209">
        <f>RANK(K234, K$217:$K$249)</f>
        <v>26</v>
      </c>
      <c r="N234" s="568"/>
      <c r="O234" s="551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62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62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62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62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62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62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62"/>
    </row>
    <row r="235" spans="2:50" ht="14.25" hidden="1" customHeight="1" outlineLevel="1">
      <c r="B235" s="483"/>
      <c r="C235" s="203">
        <v>19</v>
      </c>
      <c r="D235" s="206" t="s">
        <v>555</v>
      </c>
      <c r="E235" s="207">
        <v>4</v>
      </c>
      <c r="F235" s="203">
        <v>3300</v>
      </c>
      <c r="G235" s="208">
        <f t="shared" si="155"/>
        <v>825</v>
      </c>
      <c r="H235" s="571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74"/>
      <c r="M235" s="209">
        <f>RANK(K235, K$217:$K$249)</f>
        <v>14</v>
      </c>
      <c r="N235" s="568"/>
      <c r="O235" s="551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62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62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62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62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62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62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62"/>
    </row>
    <row r="236" spans="2:50" ht="14.25" hidden="1" customHeight="1" outlineLevel="1">
      <c r="B236" s="483"/>
      <c r="C236" s="203">
        <v>20</v>
      </c>
      <c r="D236" s="206" t="s">
        <v>387</v>
      </c>
      <c r="E236" s="207">
        <v>5</v>
      </c>
      <c r="F236" s="203">
        <v>3300</v>
      </c>
      <c r="G236" s="208">
        <f t="shared" si="155"/>
        <v>660</v>
      </c>
      <c r="H236" s="571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74"/>
      <c r="M236" s="209">
        <f>RANK(K236, K$217:$K$249)</f>
        <v>28</v>
      </c>
      <c r="N236" s="568"/>
      <c r="O236" s="551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62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62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62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62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62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62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62"/>
    </row>
    <row r="237" spans="2:50" ht="14.25" hidden="1" customHeight="1" outlineLevel="1">
      <c r="B237" s="483"/>
      <c r="C237" s="203">
        <v>21</v>
      </c>
      <c r="D237" s="206" t="s">
        <v>548</v>
      </c>
      <c r="E237" s="207">
        <v>3</v>
      </c>
      <c r="F237" s="203">
        <v>3600</v>
      </c>
      <c r="G237" s="208">
        <f t="shared" si="155"/>
        <v>1200</v>
      </c>
      <c r="H237" s="571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74"/>
      <c r="M237" s="209">
        <f>RANK(K237, K$217:$K$249)</f>
        <v>2</v>
      </c>
      <c r="N237" s="568"/>
      <c r="O237" s="551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62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62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62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62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62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62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62"/>
    </row>
    <row r="238" spans="2:50" ht="14.25" hidden="1" customHeight="1" outlineLevel="1">
      <c r="B238" s="483"/>
      <c r="C238" s="203">
        <v>22</v>
      </c>
      <c r="D238" s="206" t="s">
        <v>552</v>
      </c>
      <c r="E238" s="207">
        <v>3</v>
      </c>
      <c r="F238" s="203">
        <v>3600</v>
      </c>
      <c r="G238" s="208">
        <f t="shared" si="155"/>
        <v>1200</v>
      </c>
      <c r="H238" s="571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74"/>
      <c r="M238" s="209">
        <f>RANK(K238, K$217:$K$249)</f>
        <v>6</v>
      </c>
      <c r="N238" s="568"/>
      <c r="O238" s="551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62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62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62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62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62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62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62"/>
    </row>
    <row r="239" spans="2:50" ht="14.25" hidden="1" customHeight="1" outlineLevel="1">
      <c r="B239" s="483"/>
      <c r="C239" s="203">
        <v>23</v>
      </c>
      <c r="D239" s="206" t="s">
        <v>604</v>
      </c>
      <c r="E239" s="207">
        <v>3</v>
      </c>
      <c r="F239" s="203">
        <v>3300</v>
      </c>
      <c r="G239" s="208">
        <f t="shared" si="155"/>
        <v>1100</v>
      </c>
      <c r="H239" s="571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74"/>
      <c r="M239" s="209">
        <f>RANK(K239, K$217:$K$249)</f>
        <v>8</v>
      </c>
      <c r="N239" s="568"/>
      <c r="O239" s="551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62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62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62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62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62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62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62"/>
    </row>
    <row r="240" spans="2:50" ht="14.25" hidden="1" customHeight="1" outlineLevel="1">
      <c r="B240" s="483"/>
      <c r="C240" s="203">
        <v>24</v>
      </c>
      <c r="D240" s="206" t="s">
        <v>551</v>
      </c>
      <c r="E240" s="207">
        <v>4</v>
      </c>
      <c r="F240" s="203">
        <v>3300</v>
      </c>
      <c r="G240" s="208">
        <f t="shared" si="155"/>
        <v>825</v>
      </c>
      <c r="H240" s="571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74"/>
      <c r="M240" s="209">
        <f>RANK(K240, K$217:$K$249)</f>
        <v>19</v>
      </c>
      <c r="N240" s="568"/>
      <c r="O240" s="551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62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62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62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62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62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62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62"/>
    </row>
    <row r="241" spans="1:50" ht="14.25" hidden="1" customHeight="1" outlineLevel="1">
      <c r="B241" s="483"/>
      <c r="C241" s="203">
        <v>25</v>
      </c>
      <c r="D241" s="206" t="s">
        <v>547</v>
      </c>
      <c r="E241" s="207">
        <v>4</v>
      </c>
      <c r="F241" s="203">
        <v>3300</v>
      </c>
      <c r="G241" s="208">
        <f t="shared" si="155"/>
        <v>825</v>
      </c>
      <c r="H241" s="571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74"/>
      <c r="M241" s="209">
        <f>RANK(K241, K$217:$K$249)</f>
        <v>20</v>
      </c>
      <c r="N241" s="568"/>
      <c r="O241" s="551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62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62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62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62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62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62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62"/>
    </row>
    <row r="242" spans="1:50" ht="14.25" hidden="1" customHeight="1" outlineLevel="1">
      <c r="B242" s="483"/>
      <c r="C242" s="203">
        <v>26</v>
      </c>
      <c r="D242" s="206" t="s">
        <v>550</v>
      </c>
      <c r="E242" s="207">
        <v>4</v>
      </c>
      <c r="F242" s="203">
        <v>3000</v>
      </c>
      <c r="G242" s="208">
        <f t="shared" si="155"/>
        <v>750</v>
      </c>
      <c r="H242" s="571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74"/>
      <c r="M242" s="209">
        <f>RANK(K242, K$217:$K$249)</f>
        <v>23</v>
      </c>
      <c r="N242" s="568"/>
      <c r="O242" s="551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62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62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62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62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62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62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62"/>
    </row>
    <row r="243" spans="1:50" ht="14.25" hidden="1" customHeight="1" outlineLevel="1">
      <c r="B243" s="483"/>
      <c r="C243" s="203">
        <v>27</v>
      </c>
      <c r="D243" s="206" t="s">
        <v>386</v>
      </c>
      <c r="E243" s="207">
        <v>13</v>
      </c>
      <c r="F243" s="203">
        <v>3600</v>
      </c>
      <c r="G243" s="208">
        <f t="shared" si="155"/>
        <v>276.92307692307691</v>
      </c>
      <c r="H243" s="571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74"/>
      <c r="M243" s="209">
        <f>RANK(K243, K$217:$K$249)</f>
        <v>31</v>
      </c>
      <c r="N243" s="568"/>
      <c r="O243" s="551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62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62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62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62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62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62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62"/>
    </row>
    <row r="244" spans="1:50" ht="14.25" hidden="1" customHeight="1" outlineLevel="1">
      <c r="B244" s="483"/>
      <c r="C244" s="203">
        <v>28</v>
      </c>
      <c r="D244" s="206" t="s">
        <v>385</v>
      </c>
      <c r="E244" s="203">
        <v>4</v>
      </c>
      <c r="F244" s="203">
        <v>3000</v>
      </c>
      <c r="G244" s="208">
        <f t="shared" si="155"/>
        <v>750</v>
      </c>
      <c r="H244" s="571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74"/>
      <c r="M244" s="209">
        <f>RANK(K244, K$217:$K$249)</f>
        <v>25</v>
      </c>
      <c r="N244" s="568"/>
      <c r="O244" s="551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62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62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62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62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62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62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62"/>
    </row>
    <row r="245" spans="1:50" ht="14.25" hidden="1" customHeight="1" outlineLevel="1">
      <c r="B245" s="483"/>
      <c r="C245" s="203">
        <v>29</v>
      </c>
      <c r="D245" s="206" t="s">
        <v>377</v>
      </c>
      <c r="E245" s="203">
        <v>4</v>
      </c>
      <c r="F245" s="203">
        <v>3000</v>
      </c>
      <c r="G245" s="208">
        <f t="shared" si="155"/>
        <v>750</v>
      </c>
      <c r="H245" s="571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74"/>
      <c r="M245" s="209">
        <f>RANK(K245, K$217:$K$249)</f>
        <v>24</v>
      </c>
      <c r="N245" s="568"/>
      <c r="O245" s="551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62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62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62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62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62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62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62"/>
    </row>
    <row r="246" spans="1:50" ht="14.25" hidden="1" customHeight="1" outlineLevel="1">
      <c r="B246" s="483"/>
      <c r="C246" s="203">
        <v>30</v>
      </c>
      <c r="D246" s="206" t="s">
        <v>549</v>
      </c>
      <c r="E246" s="203">
        <v>4</v>
      </c>
      <c r="F246" s="203">
        <v>3300</v>
      </c>
      <c r="G246" s="208">
        <f t="shared" si="155"/>
        <v>825</v>
      </c>
      <c r="H246" s="571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74"/>
      <c r="M246" s="209">
        <f>RANK(K246, K$217:$K$249)</f>
        <v>16</v>
      </c>
      <c r="N246" s="568"/>
      <c r="O246" s="551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62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62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62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62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62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62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62"/>
    </row>
    <row r="247" spans="1:50" ht="14.25" hidden="1" customHeight="1" outlineLevel="1">
      <c r="B247" s="483"/>
      <c r="C247" s="203">
        <v>31</v>
      </c>
      <c r="D247" s="206" t="s">
        <v>640</v>
      </c>
      <c r="E247" s="203">
        <v>6</v>
      </c>
      <c r="F247" s="203">
        <v>3600</v>
      </c>
      <c r="G247" s="208">
        <f t="shared" si="155"/>
        <v>600</v>
      </c>
      <c r="H247" s="571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74"/>
      <c r="M247" s="209">
        <f>RANK(K247, K$217:$K$249)</f>
        <v>30</v>
      </c>
      <c r="N247" s="568"/>
      <c r="O247" s="551"/>
      <c r="P247" s="205"/>
      <c r="Q247" s="211"/>
      <c r="R247" s="208"/>
      <c r="S247" s="205"/>
      <c r="T247" s="562"/>
      <c r="U247" s="205"/>
      <c r="V247" s="205"/>
      <c r="W247" s="208"/>
      <c r="X247" s="205"/>
      <c r="Y247" s="562"/>
      <c r="Z247" s="205"/>
      <c r="AA247" s="205"/>
      <c r="AB247" s="208"/>
      <c r="AC247" s="205"/>
      <c r="AD247" s="562"/>
      <c r="AE247" s="205"/>
      <c r="AF247" s="205"/>
      <c r="AG247" s="208"/>
      <c r="AH247" s="205"/>
      <c r="AI247" s="562"/>
      <c r="AJ247" s="205"/>
      <c r="AK247" s="205"/>
      <c r="AL247" s="208"/>
      <c r="AM247" s="205"/>
      <c r="AN247" s="562"/>
      <c r="AO247" s="205"/>
      <c r="AP247" s="205"/>
      <c r="AQ247" s="208"/>
      <c r="AR247" s="205"/>
      <c r="AS247" s="562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62"/>
    </row>
    <row r="248" spans="1:50" ht="14.25" hidden="1" customHeight="1" outlineLevel="1">
      <c r="B248" s="483"/>
      <c r="C248" s="203">
        <v>32</v>
      </c>
      <c r="D248" s="206"/>
      <c r="E248" s="203"/>
      <c r="F248" s="203"/>
      <c r="G248" s="208"/>
      <c r="H248" s="571"/>
      <c r="I248" s="209"/>
      <c r="J248" s="209"/>
      <c r="K248" s="210"/>
      <c r="L248" s="574"/>
      <c r="M248" s="209"/>
      <c r="N248" s="568"/>
      <c r="O248" s="551"/>
      <c r="P248" s="205"/>
      <c r="Q248" s="211"/>
      <c r="R248" s="208"/>
      <c r="S248" s="205"/>
      <c r="T248" s="562"/>
      <c r="U248" s="205"/>
      <c r="V248" s="205"/>
      <c r="W248" s="208"/>
      <c r="X248" s="205"/>
      <c r="Y248" s="562"/>
      <c r="Z248" s="205"/>
      <c r="AA248" s="205"/>
      <c r="AB248" s="208"/>
      <c r="AC248" s="205"/>
      <c r="AD248" s="562"/>
      <c r="AE248" s="205"/>
      <c r="AF248" s="205"/>
      <c r="AG248" s="208"/>
      <c r="AH248" s="205"/>
      <c r="AI248" s="562"/>
      <c r="AJ248" s="205"/>
      <c r="AK248" s="205"/>
      <c r="AL248" s="208"/>
      <c r="AM248" s="205"/>
      <c r="AN248" s="562"/>
      <c r="AO248" s="205"/>
      <c r="AP248" s="205"/>
      <c r="AQ248" s="208"/>
      <c r="AR248" s="205"/>
      <c r="AS248" s="562"/>
      <c r="AT248" s="205"/>
      <c r="AU248" s="205"/>
      <c r="AV248" s="208"/>
      <c r="AW248" s="205"/>
      <c r="AX248" s="562"/>
    </row>
    <row r="249" spans="1:50" ht="14.25" hidden="1" customHeight="1" outlineLevel="1">
      <c r="B249" s="483"/>
      <c r="C249" s="203">
        <v>33</v>
      </c>
      <c r="D249" s="206"/>
      <c r="E249" s="203"/>
      <c r="F249" s="203"/>
      <c r="G249" s="208"/>
      <c r="H249" s="572"/>
      <c r="I249" s="209"/>
      <c r="J249" s="209"/>
      <c r="K249" s="210"/>
      <c r="L249" s="575"/>
      <c r="M249" s="209"/>
      <c r="N249" s="569"/>
      <c r="O249" s="530"/>
      <c r="P249" s="205"/>
      <c r="Q249" s="211"/>
      <c r="R249" s="208"/>
      <c r="S249" s="205"/>
      <c r="T249" s="563"/>
      <c r="U249" s="205"/>
      <c r="V249" s="205"/>
      <c r="W249" s="208"/>
      <c r="X249" s="205"/>
      <c r="Y249" s="563"/>
      <c r="Z249" s="205"/>
      <c r="AA249" s="205"/>
      <c r="AB249" s="208"/>
      <c r="AC249" s="205"/>
      <c r="AD249" s="563"/>
      <c r="AE249" s="205"/>
      <c r="AF249" s="205"/>
      <c r="AG249" s="208"/>
      <c r="AH249" s="205"/>
      <c r="AI249" s="563"/>
      <c r="AJ249" s="205"/>
      <c r="AK249" s="205"/>
      <c r="AL249" s="208"/>
      <c r="AM249" s="205"/>
      <c r="AN249" s="563"/>
      <c r="AO249" s="205"/>
      <c r="AP249" s="205"/>
      <c r="AQ249" s="208"/>
      <c r="AR249" s="205"/>
      <c r="AS249" s="563"/>
      <c r="AT249" s="205"/>
      <c r="AU249" s="205"/>
      <c r="AV249" s="208"/>
      <c r="AW249" s="205"/>
      <c r="AX249" s="563"/>
    </row>
    <row r="250" spans="1:50" ht="14.25" hidden="1" customHeight="1" outlineLevel="1" collapsed="1">
      <c r="B250" s="525" t="s">
        <v>627</v>
      </c>
      <c r="C250" s="525"/>
      <c r="D250" s="525"/>
      <c r="E250" s="525"/>
      <c r="F250" s="525"/>
      <c r="G250" s="525"/>
      <c r="H250" s="525"/>
      <c r="I250" s="525"/>
      <c r="J250" s="525"/>
      <c r="K250" s="525"/>
      <c r="L250" s="525"/>
      <c r="M250" s="526"/>
      <c r="N250" s="529" t="s">
        <v>445</v>
      </c>
      <c r="O250" s="529" t="s">
        <v>105</v>
      </c>
      <c r="P250" s="534">
        <f>AT212+1</f>
        <v>45916</v>
      </c>
      <c r="Q250" s="535"/>
      <c r="R250" s="535"/>
      <c r="S250" s="535"/>
      <c r="T250" s="535"/>
      <c r="U250" s="536">
        <f>P250+1</f>
        <v>45917</v>
      </c>
      <c r="V250" s="537"/>
      <c r="W250" s="537"/>
      <c r="X250" s="537"/>
      <c r="Y250" s="537"/>
      <c r="Z250" s="534">
        <f t="shared" ref="Z250" si="172">U250+1</f>
        <v>45918</v>
      </c>
      <c r="AA250" s="535"/>
      <c r="AB250" s="535"/>
      <c r="AC250" s="535"/>
      <c r="AD250" s="535"/>
      <c r="AE250" s="536">
        <f t="shared" ref="AE250" si="173">Z250+1</f>
        <v>45919</v>
      </c>
      <c r="AF250" s="537"/>
      <c r="AG250" s="537"/>
      <c r="AH250" s="537"/>
      <c r="AI250" s="537"/>
      <c r="AJ250" s="531">
        <f t="shared" ref="AJ250" si="174">AE250+1</f>
        <v>45920</v>
      </c>
      <c r="AK250" s="532"/>
      <c r="AL250" s="532"/>
      <c r="AM250" s="532"/>
      <c r="AN250" s="533"/>
      <c r="AO250" s="536">
        <f t="shared" ref="AO250" si="175">AJ250+1</f>
        <v>45921</v>
      </c>
      <c r="AP250" s="537"/>
      <c r="AQ250" s="537"/>
      <c r="AR250" s="537"/>
      <c r="AS250" s="537"/>
      <c r="AT250" s="531">
        <f t="shared" ref="AT250" si="176">AO250+1</f>
        <v>45922</v>
      </c>
      <c r="AU250" s="532"/>
      <c r="AV250" s="532"/>
      <c r="AW250" s="532"/>
      <c r="AX250" s="533"/>
    </row>
    <row r="251" spans="1:50" ht="14.25" hidden="1" customHeight="1" outlineLevel="1">
      <c r="B251" s="527"/>
      <c r="C251" s="527"/>
      <c r="D251" s="527"/>
      <c r="E251" s="527"/>
      <c r="F251" s="527"/>
      <c r="G251" s="527"/>
      <c r="H251" s="527"/>
      <c r="I251" s="527"/>
      <c r="J251" s="527"/>
      <c r="K251" s="527"/>
      <c r="L251" s="527"/>
      <c r="M251" s="528"/>
      <c r="N251" s="530"/>
      <c r="O251" s="530"/>
      <c r="P251" s="546">
        <f>P250</f>
        <v>45916</v>
      </c>
      <c r="Q251" s="546"/>
      <c r="R251" s="546"/>
      <c r="S251" s="546"/>
      <c r="T251" s="546"/>
      <c r="U251" s="547">
        <f>U250</f>
        <v>45917</v>
      </c>
      <c r="V251" s="547"/>
      <c r="W251" s="547"/>
      <c r="X251" s="547"/>
      <c r="Y251" s="547"/>
      <c r="Z251" s="546">
        <f t="shared" ref="Z251" si="177">Z250</f>
        <v>45918</v>
      </c>
      <c r="AA251" s="546"/>
      <c r="AB251" s="546"/>
      <c r="AC251" s="546"/>
      <c r="AD251" s="546"/>
      <c r="AE251" s="547">
        <f t="shared" ref="AE251" si="178">AE250</f>
        <v>45919</v>
      </c>
      <c r="AF251" s="547"/>
      <c r="AG251" s="547"/>
      <c r="AH251" s="547"/>
      <c r="AI251" s="547"/>
      <c r="AJ251" s="538">
        <f t="shared" ref="AJ251" si="179">AJ250</f>
        <v>45920</v>
      </c>
      <c r="AK251" s="539"/>
      <c r="AL251" s="539"/>
      <c r="AM251" s="539"/>
      <c r="AN251" s="540"/>
      <c r="AO251" s="547">
        <f t="shared" ref="AO251" si="180">AO250</f>
        <v>45921</v>
      </c>
      <c r="AP251" s="547"/>
      <c r="AQ251" s="547"/>
      <c r="AR251" s="547"/>
      <c r="AS251" s="547"/>
      <c r="AT251" s="538">
        <f t="shared" ref="AT251" si="181">AT250</f>
        <v>45922</v>
      </c>
      <c r="AU251" s="539"/>
      <c r="AV251" s="539"/>
      <c r="AW251" s="539"/>
      <c r="AX251" s="540"/>
    </row>
    <row r="252" spans="1:50" ht="14.25" hidden="1" customHeight="1" outlineLevel="1">
      <c r="B252" s="576" t="s">
        <v>165</v>
      </c>
      <c r="C252" s="579" t="s">
        <v>160</v>
      </c>
      <c r="D252" s="580"/>
      <c r="E252" s="552" t="s">
        <v>161</v>
      </c>
      <c r="F252" s="553"/>
      <c r="G252" s="554"/>
      <c r="H252" s="576" t="s">
        <v>166</v>
      </c>
      <c r="I252" s="555" t="s">
        <v>446</v>
      </c>
      <c r="J252" s="556"/>
      <c r="K252" s="557"/>
      <c r="L252" s="558" t="s">
        <v>166</v>
      </c>
      <c r="M252" s="558" t="s">
        <v>168</v>
      </c>
      <c r="N252" s="567"/>
      <c r="O252" s="529" t="s">
        <v>167</v>
      </c>
      <c r="P252" s="548" t="s">
        <v>163</v>
      </c>
      <c r="Q252" s="549"/>
      <c r="R252" s="549"/>
      <c r="S252" s="550"/>
      <c r="T252" s="529" t="s">
        <v>166</v>
      </c>
      <c r="U252" s="548" t="s">
        <v>163</v>
      </c>
      <c r="V252" s="549"/>
      <c r="W252" s="549"/>
      <c r="X252" s="550"/>
      <c r="Y252" s="529" t="s">
        <v>166</v>
      </c>
      <c r="Z252" s="548" t="s">
        <v>163</v>
      </c>
      <c r="AA252" s="549"/>
      <c r="AB252" s="549"/>
      <c r="AC252" s="550"/>
      <c r="AD252" s="529" t="s">
        <v>166</v>
      </c>
      <c r="AE252" s="548" t="s">
        <v>163</v>
      </c>
      <c r="AF252" s="549"/>
      <c r="AG252" s="549"/>
      <c r="AH252" s="550"/>
      <c r="AI252" s="529" t="s">
        <v>166</v>
      </c>
      <c r="AJ252" s="548" t="s">
        <v>163</v>
      </c>
      <c r="AK252" s="549"/>
      <c r="AL252" s="549"/>
      <c r="AM252" s="550"/>
      <c r="AN252" s="529" t="s">
        <v>166</v>
      </c>
      <c r="AO252" s="548" t="s">
        <v>163</v>
      </c>
      <c r="AP252" s="549"/>
      <c r="AQ252" s="549"/>
      <c r="AR252" s="550"/>
      <c r="AS252" s="529" t="s">
        <v>166</v>
      </c>
      <c r="AT252" s="548" t="s">
        <v>163</v>
      </c>
      <c r="AU252" s="549"/>
      <c r="AV252" s="549"/>
      <c r="AW252" s="550"/>
      <c r="AX252" s="529" t="s">
        <v>166</v>
      </c>
    </row>
    <row r="253" spans="1:50" ht="14.25" hidden="1" customHeight="1" outlineLevel="1">
      <c r="B253" s="577"/>
      <c r="C253" s="581"/>
      <c r="D253" s="582"/>
      <c r="E253" s="552" t="s">
        <v>447</v>
      </c>
      <c r="F253" s="553"/>
      <c r="G253" s="554"/>
      <c r="H253" s="577"/>
      <c r="I253" s="555" t="s">
        <v>447</v>
      </c>
      <c r="J253" s="556"/>
      <c r="K253" s="557"/>
      <c r="L253" s="559"/>
      <c r="M253" s="559"/>
      <c r="N253" s="568"/>
      <c r="O253" s="551"/>
      <c r="P253" s="548" t="s">
        <v>448</v>
      </c>
      <c r="Q253" s="549"/>
      <c r="R253" s="549"/>
      <c r="S253" s="550"/>
      <c r="T253" s="551"/>
      <c r="U253" s="548" t="s">
        <v>448</v>
      </c>
      <c r="V253" s="549"/>
      <c r="W253" s="549"/>
      <c r="X253" s="550"/>
      <c r="Y253" s="551"/>
      <c r="Z253" s="548" t="s">
        <v>448</v>
      </c>
      <c r="AA253" s="549"/>
      <c r="AB253" s="549"/>
      <c r="AC253" s="550"/>
      <c r="AD253" s="551"/>
      <c r="AE253" s="548" t="s">
        <v>448</v>
      </c>
      <c r="AF253" s="549"/>
      <c r="AG253" s="549"/>
      <c r="AH253" s="550"/>
      <c r="AI253" s="551"/>
      <c r="AJ253" s="548" t="s">
        <v>448</v>
      </c>
      <c r="AK253" s="549"/>
      <c r="AL253" s="549"/>
      <c r="AM253" s="550"/>
      <c r="AN253" s="551"/>
      <c r="AO253" s="548" t="s">
        <v>448</v>
      </c>
      <c r="AP253" s="549"/>
      <c r="AQ253" s="549"/>
      <c r="AR253" s="550"/>
      <c r="AS253" s="551"/>
      <c r="AT253" s="548" t="s">
        <v>448</v>
      </c>
      <c r="AU253" s="549"/>
      <c r="AV253" s="549"/>
      <c r="AW253" s="550"/>
      <c r="AX253" s="551"/>
    </row>
    <row r="254" spans="1:50" ht="14.25" hidden="1" customHeight="1" outlineLevel="1">
      <c r="A254" s="200"/>
      <c r="B254" s="578"/>
      <c r="C254" s="583"/>
      <c r="D254" s="584"/>
      <c r="E254" s="203" t="s">
        <v>162</v>
      </c>
      <c r="F254" s="203" t="s">
        <v>449</v>
      </c>
      <c r="G254" s="203" t="s">
        <v>164</v>
      </c>
      <c r="H254" s="578"/>
      <c r="I254" s="204" t="s">
        <v>162</v>
      </c>
      <c r="J254" s="204" t="s">
        <v>449</v>
      </c>
      <c r="K254" s="204" t="s">
        <v>164</v>
      </c>
      <c r="L254" s="560"/>
      <c r="M254" s="560"/>
      <c r="N254" s="568"/>
      <c r="O254" s="551"/>
      <c r="P254" s="205" t="s">
        <v>162</v>
      </c>
      <c r="Q254" s="205" t="s">
        <v>449</v>
      </c>
      <c r="R254" s="205" t="s">
        <v>164</v>
      </c>
      <c r="S254" s="205" t="s">
        <v>168</v>
      </c>
      <c r="T254" s="530"/>
      <c r="U254" s="205" t="s">
        <v>162</v>
      </c>
      <c r="V254" s="205" t="s">
        <v>449</v>
      </c>
      <c r="W254" s="205" t="s">
        <v>164</v>
      </c>
      <c r="X254" s="205" t="s">
        <v>168</v>
      </c>
      <c r="Y254" s="530"/>
      <c r="Z254" s="205" t="s">
        <v>162</v>
      </c>
      <c r="AA254" s="205" t="s">
        <v>449</v>
      </c>
      <c r="AB254" s="205" t="s">
        <v>164</v>
      </c>
      <c r="AC254" s="205" t="s">
        <v>168</v>
      </c>
      <c r="AD254" s="530"/>
      <c r="AE254" s="205" t="s">
        <v>162</v>
      </c>
      <c r="AF254" s="205" t="s">
        <v>449</v>
      </c>
      <c r="AG254" s="205" t="s">
        <v>164</v>
      </c>
      <c r="AH254" s="205" t="s">
        <v>168</v>
      </c>
      <c r="AI254" s="530"/>
      <c r="AJ254" s="205" t="s">
        <v>162</v>
      </c>
      <c r="AK254" s="205" t="s">
        <v>449</v>
      </c>
      <c r="AL254" s="205" t="s">
        <v>164</v>
      </c>
      <c r="AM254" s="205" t="s">
        <v>168</v>
      </c>
      <c r="AN254" s="530"/>
      <c r="AO254" s="205" t="s">
        <v>162</v>
      </c>
      <c r="AP254" s="205" t="s">
        <v>449</v>
      </c>
      <c r="AQ254" s="205" t="s">
        <v>164</v>
      </c>
      <c r="AR254" s="205" t="s">
        <v>168</v>
      </c>
      <c r="AS254" s="530"/>
      <c r="AT254" s="205" t="s">
        <v>162</v>
      </c>
      <c r="AU254" s="205" t="s">
        <v>449</v>
      </c>
      <c r="AV254" s="205" t="s">
        <v>164</v>
      </c>
      <c r="AW254" s="205" t="s">
        <v>168</v>
      </c>
      <c r="AX254" s="530"/>
    </row>
    <row r="255" spans="1:50" ht="14.25" hidden="1" customHeight="1" outlineLevel="1">
      <c r="B255" s="483" t="s">
        <v>450</v>
      </c>
      <c r="C255" s="203">
        <v>1</v>
      </c>
      <c r="D255" s="206" t="s">
        <v>545</v>
      </c>
      <c r="E255" s="207">
        <v>4</v>
      </c>
      <c r="F255" s="203">
        <v>3300</v>
      </c>
      <c r="G255" s="208">
        <f t="shared" ref="G255:G286" si="182">F255/E255</f>
        <v>825</v>
      </c>
      <c r="H255" s="570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73">
        <f>IFERROR(AVERAGE(K255:K287),"-")</f>
        <v>752.11270484615727</v>
      </c>
      <c r="M255" s="209">
        <f>RANK(K255, K$255:$K$287)</f>
        <v>14</v>
      </c>
      <c r="N255" s="568"/>
      <c r="O255" s="551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61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61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61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61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61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61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61">
        <f>AVERAGE(AV255:AV287)</f>
        <v>752.92038051333668</v>
      </c>
    </row>
    <row r="256" spans="1:50" ht="14.25" hidden="1" customHeight="1" outlineLevel="1">
      <c r="B256" s="483"/>
      <c r="C256" s="203">
        <v>2</v>
      </c>
      <c r="D256" s="206" t="s">
        <v>543</v>
      </c>
      <c r="E256" s="207">
        <v>3</v>
      </c>
      <c r="F256" s="203">
        <v>3600</v>
      </c>
      <c r="G256" s="208">
        <f t="shared" si="182"/>
        <v>1200</v>
      </c>
      <c r="H256" s="571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74"/>
      <c r="M256" s="209">
        <f>RANK(K256, K$255:$K$287)</f>
        <v>1</v>
      </c>
      <c r="N256" s="568"/>
      <c r="O256" s="551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62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62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62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62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62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62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62"/>
    </row>
    <row r="257" spans="2:50" ht="14.25" hidden="1" customHeight="1" outlineLevel="1">
      <c r="B257" s="483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71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74"/>
      <c r="M257" s="209">
        <f>RANK(K257, K$255:$K$287)</f>
        <v>28</v>
      </c>
      <c r="N257" s="568"/>
      <c r="O257" s="551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62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62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62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62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62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62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62"/>
    </row>
    <row r="258" spans="2:50" ht="14.25" hidden="1" customHeight="1" outlineLevel="1">
      <c r="B258" s="483"/>
      <c r="C258" s="203">
        <v>4</v>
      </c>
      <c r="D258" s="206" t="s">
        <v>544</v>
      </c>
      <c r="E258" s="207">
        <v>4</v>
      </c>
      <c r="F258" s="203">
        <v>3300</v>
      </c>
      <c r="G258" s="208">
        <f t="shared" si="182"/>
        <v>825</v>
      </c>
      <c r="H258" s="571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74"/>
      <c r="M258" s="209">
        <f>RANK(K258, K$255:$K$287)</f>
        <v>11</v>
      </c>
      <c r="N258" s="568"/>
      <c r="O258" s="551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62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62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62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62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62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62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62"/>
    </row>
    <row r="259" spans="2:50" ht="14.25" hidden="1" customHeight="1" outlineLevel="1">
      <c r="B259" s="483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71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74"/>
      <c r="M259" s="209">
        <f>RANK(K259, K$255:$K$287)</f>
        <v>30</v>
      </c>
      <c r="N259" s="568"/>
      <c r="O259" s="551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62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62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62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62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62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62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62"/>
    </row>
    <row r="260" spans="2:50" ht="14.25" hidden="1" customHeight="1" outlineLevel="1">
      <c r="B260" s="483"/>
      <c r="C260" s="203">
        <v>6</v>
      </c>
      <c r="D260" s="206" t="s">
        <v>539</v>
      </c>
      <c r="E260" s="207">
        <v>3</v>
      </c>
      <c r="F260" s="203">
        <v>3600</v>
      </c>
      <c r="G260" s="208">
        <f t="shared" si="182"/>
        <v>1200</v>
      </c>
      <c r="H260" s="571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74"/>
      <c r="M260" s="209">
        <f>RANK(K260, K$255:$K$287)</f>
        <v>5</v>
      </c>
      <c r="N260" s="568"/>
      <c r="O260" s="551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62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62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62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62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62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62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62"/>
    </row>
    <row r="261" spans="2:50" ht="14.25" hidden="1" customHeight="1" outlineLevel="1">
      <c r="B261" s="483"/>
      <c r="C261" s="203">
        <v>7</v>
      </c>
      <c r="D261" s="206" t="s">
        <v>370</v>
      </c>
      <c r="E261" s="207">
        <v>3</v>
      </c>
      <c r="F261" s="203">
        <v>3000</v>
      </c>
      <c r="G261" s="208">
        <f t="shared" si="182"/>
        <v>1000</v>
      </c>
      <c r="H261" s="571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74"/>
      <c r="M261" s="209">
        <f>RANK(K261, K$255:$K$287)</f>
        <v>10</v>
      </c>
      <c r="N261" s="568"/>
      <c r="O261" s="551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62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62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62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62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62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62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62"/>
    </row>
    <row r="262" spans="2:50" ht="14.25" hidden="1" customHeight="1" outlineLevel="1">
      <c r="B262" s="483"/>
      <c r="C262" s="203">
        <v>8</v>
      </c>
      <c r="D262" s="206" t="s">
        <v>537</v>
      </c>
      <c r="E262" s="207">
        <v>3</v>
      </c>
      <c r="F262" s="203">
        <v>3300</v>
      </c>
      <c r="G262" s="208">
        <f t="shared" si="182"/>
        <v>1100</v>
      </c>
      <c r="H262" s="571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74"/>
      <c r="M262" s="209">
        <f>RANK(K262, K$255:$K$287)</f>
        <v>9</v>
      </c>
      <c r="N262" s="568"/>
      <c r="O262" s="551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62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62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62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62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62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62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62"/>
    </row>
    <row r="263" spans="2:50" ht="14.25" hidden="1" customHeight="1" outlineLevel="1">
      <c r="B263" s="483"/>
      <c r="C263" s="203">
        <v>9</v>
      </c>
      <c r="D263" s="206" t="s">
        <v>542</v>
      </c>
      <c r="E263" s="207">
        <v>3</v>
      </c>
      <c r="F263" s="203">
        <v>3600</v>
      </c>
      <c r="G263" s="208">
        <f t="shared" si="182"/>
        <v>1200</v>
      </c>
      <c r="H263" s="571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74"/>
      <c r="M263" s="209">
        <f>RANK(K263, K$255:$K$287)</f>
        <v>4</v>
      </c>
      <c r="N263" s="568"/>
      <c r="O263" s="551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62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62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62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62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62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62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62"/>
    </row>
    <row r="264" spans="2:50" ht="14.25" hidden="1" customHeight="1" outlineLevel="1">
      <c r="B264" s="483"/>
      <c r="C264" s="203">
        <v>10</v>
      </c>
      <c r="D264" s="206" t="s">
        <v>623</v>
      </c>
      <c r="E264" s="207">
        <v>4</v>
      </c>
      <c r="F264" s="203">
        <v>3000</v>
      </c>
      <c r="G264" s="208">
        <f t="shared" si="182"/>
        <v>750</v>
      </c>
      <c r="H264" s="571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74"/>
      <c r="M264" s="209">
        <f>RANK(K264, K$255:$K$287)</f>
        <v>23</v>
      </c>
      <c r="N264" s="568"/>
      <c r="O264" s="551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62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62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62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62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62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62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62"/>
    </row>
    <row r="265" spans="2:50" ht="14.25" hidden="1" customHeight="1" outlineLevel="1">
      <c r="B265" s="483"/>
      <c r="C265" s="203">
        <v>11</v>
      </c>
      <c r="D265" s="206" t="s">
        <v>613</v>
      </c>
      <c r="E265" s="207">
        <v>3</v>
      </c>
      <c r="F265" s="203">
        <v>3300</v>
      </c>
      <c r="G265" s="208">
        <f t="shared" si="182"/>
        <v>1100</v>
      </c>
      <c r="H265" s="571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74"/>
      <c r="M265" s="209">
        <f>RANK(K265, K$255:$K$287)</f>
        <v>7</v>
      </c>
      <c r="N265" s="568"/>
      <c r="O265" s="551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62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62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62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62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62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62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62"/>
    </row>
    <row r="266" spans="2:50" ht="14.25" hidden="1" customHeight="1" outlineLevel="1">
      <c r="B266" s="483"/>
      <c r="C266" s="203">
        <v>12</v>
      </c>
      <c r="D266" s="206" t="s">
        <v>541</v>
      </c>
      <c r="E266" s="207">
        <v>4</v>
      </c>
      <c r="F266" s="203">
        <v>3300</v>
      </c>
      <c r="G266" s="208">
        <f t="shared" si="182"/>
        <v>825</v>
      </c>
      <c r="H266" s="571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74"/>
      <c r="M266" s="209">
        <f>RANK(K266, K$255:$K$287)</f>
        <v>19</v>
      </c>
      <c r="N266" s="568"/>
      <c r="O266" s="551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62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62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62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62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62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62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62"/>
    </row>
    <row r="267" spans="2:50" ht="14.25" hidden="1" customHeight="1" outlineLevel="1">
      <c r="B267" s="483"/>
      <c r="C267" s="203">
        <v>13</v>
      </c>
      <c r="D267" s="206" t="s">
        <v>624</v>
      </c>
      <c r="E267" s="207">
        <v>4</v>
      </c>
      <c r="F267" s="203">
        <v>3300</v>
      </c>
      <c r="G267" s="208">
        <f t="shared" si="182"/>
        <v>825</v>
      </c>
      <c r="H267" s="571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74"/>
      <c r="M267" s="209">
        <f>RANK(K267, K$255:$K$287)</f>
        <v>15</v>
      </c>
      <c r="N267" s="568"/>
      <c r="O267" s="551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62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62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62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62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62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62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62"/>
    </row>
    <row r="268" spans="2:50" ht="14.25" hidden="1" customHeight="1" outlineLevel="1">
      <c r="B268" s="483"/>
      <c r="C268" s="203">
        <v>14</v>
      </c>
      <c r="D268" s="206" t="s">
        <v>538</v>
      </c>
      <c r="E268" s="207">
        <v>4</v>
      </c>
      <c r="F268" s="203">
        <v>3300</v>
      </c>
      <c r="G268" s="208">
        <f t="shared" si="182"/>
        <v>825</v>
      </c>
      <c r="H268" s="571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74"/>
      <c r="M268" s="209">
        <f>RANK(K268, K$255:$K$287)</f>
        <v>18</v>
      </c>
      <c r="N268" s="568"/>
      <c r="O268" s="551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62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62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62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62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62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62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62"/>
    </row>
    <row r="269" spans="2:50" ht="14.25" hidden="1" customHeight="1" outlineLevel="1">
      <c r="B269" s="483"/>
      <c r="C269" s="203">
        <v>15</v>
      </c>
      <c r="D269" s="206" t="s">
        <v>639</v>
      </c>
      <c r="E269" s="207">
        <v>4</v>
      </c>
      <c r="F269" s="203">
        <v>3300</v>
      </c>
      <c r="G269" s="208">
        <f t="shared" si="182"/>
        <v>825</v>
      </c>
      <c r="H269" s="571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74"/>
      <c r="M269" s="209">
        <f>RANK(K269, K$255:$K$287)</f>
        <v>16</v>
      </c>
      <c r="N269" s="568"/>
      <c r="O269" s="551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62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62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62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62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62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62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62"/>
    </row>
    <row r="270" spans="2:50" ht="14.25" hidden="1" customHeight="1" outlineLevel="1">
      <c r="B270" s="483"/>
      <c r="C270" s="203">
        <v>16</v>
      </c>
      <c r="D270" s="206" t="s">
        <v>642</v>
      </c>
      <c r="E270" s="207">
        <v>4</v>
      </c>
      <c r="F270" s="203">
        <v>3300</v>
      </c>
      <c r="G270" s="208">
        <f t="shared" si="182"/>
        <v>825</v>
      </c>
      <c r="H270" s="571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74"/>
      <c r="M270" s="209">
        <f>RANK(K270, K$255:$K$287)</f>
        <v>22</v>
      </c>
      <c r="N270" s="568"/>
      <c r="O270" s="551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62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62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62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62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62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62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62"/>
    </row>
    <row r="271" spans="2:50" ht="14.25" hidden="1" customHeight="1" outlineLevel="1">
      <c r="B271" s="483"/>
      <c r="C271" s="203">
        <v>17</v>
      </c>
      <c r="D271" s="206" t="s">
        <v>554</v>
      </c>
      <c r="E271" s="207">
        <v>4</v>
      </c>
      <c r="F271" s="203">
        <v>3300</v>
      </c>
      <c r="G271" s="208">
        <f t="shared" si="182"/>
        <v>825</v>
      </c>
      <c r="H271" s="571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74"/>
      <c r="M271" s="209">
        <f>RANK(K271, K$255:$K$287)</f>
        <v>13</v>
      </c>
      <c r="N271" s="568"/>
      <c r="O271" s="551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62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62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62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62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62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62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62"/>
    </row>
    <row r="272" spans="2:50" ht="14.25" hidden="1" customHeight="1" outlineLevel="1">
      <c r="B272" s="483"/>
      <c r="C272" s="203">
        <v>18</v>
      </c>
      <c r="D272" s="206" t="s">
        <v>553</v>
      </c>
      <c r="E272" s="207">
        <v>3</v>
      </c>
      <c r="F272" s="203">
        <v>3600</v>
      </c>
      <c r="G272" s="208">
        <f t="shared" si="182"/>
        <v>1200</v>
      </c>
      <c r="H272" s="571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74"/>
      <c r="M272" s="209">
        <f>RANK(K272, K$255:$K$287)</f>
        <v>3</v>
      </c>
      <c r="N272" s="568"/>
      <c r="O272" s="551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62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62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62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62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62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62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62"/>
    </row>
    <row r="273" spans="2:50" ht="14.25" hidden="1" customHeight="1" outlineLevel="1">
      <c r="B273" s="483"/>
      <c r="C273" s="203">
        <v>19</v>
      </c>
      <c r="D273" s="206" t="s">
        <v>388</v>
      </c>
      <c r="E273" s="207">
        <v>4</v>
      </c>
      <c r="F273" s="203">
        <v>2700</v>
      </c>
      <c r="G273" s="208">
        <f t="shared" si="182"/>
        <v>675</v>
      </c>
      <c r="H273" s="571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74"/>
      <c r="M273" s="209">
        <f>RANK(K273, K$255:$K$287)</f>
        <v>27</v>
      </c>
      <c r="N273" s="568"/>
      <c r="O273" s="551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62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62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62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62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62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62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62"/>
    </row>
    <row r="274" spans="2:50" ht="14.25" hidden="1" customHeight="1" outlineLevel="1">
      <c r="B274" s="483"/>
      <c r="C274" s="203">
        <v>20</v>
      </c>
      <c r="D274" s="206" t="s">
        <v>555</v>
      </c>
      <c r="E274" s="207">
        <v>4</v>
      </c>
      <c r="F274" s="203">
        <v>3300</v>
      </c>
      <c r="G274" s="208">
        <f t="shared" si="182"/>
        <v>825</v>
      </c>
      <c r="H274" s="571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74"/>
      <c r="M274" s="209">
        <f>RANK(K274, K$255:$K$287)</f>
        <v>12</v>
      </c>
      <c r="N274" s="568"/>
      <c r="O274" s="551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62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62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62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62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62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62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62"/>
    </row>
    <row r="275" spans="2:50" ht="14.25" hidden="1" customHeight="1" outlineLevel="1">
      <c r="B275" s="483"/>
      <c r="C275" s="203">
        <v>21</v>
      </c>
      <c r="D275" s="206" t="s">
        <v>387</v>
      </c>
      <c r="E275" s="207">
        <v>5</v>
      </c>
      <c r="F275" s="203">
        <v>3300</v>
      </c>
      <c r="G275" s="208">
        <f t="shared" si="182"/>
        <v>660</v>
      </c>
      <c r="H275" s="571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74"/>
      <c r="M275" s="209">
        <f>RANK(K275, K$255:$K$287)</f>
        <v>29</v>
      </c>
      <c r="N275" s="568"/>
      <c r="O275" s="551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62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62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62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62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62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62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62"/>
    </row>
    <row r="276" spans="2:50" ht="14.25" hidden="1" customHeight="1" outlineLevel="1">
      <c r="B276" s="483"/>
      <c r="C276" s="203">
        <v>22</v>
      </c>
      <c r="D276" s="206" t="s">
        <v>548</v>
      </c>
      <c r="E276" s="207">
        <v>3</v>
      </c>
      <c r="F276" s="203">
        <v>3600</v>
      </c>
      <c r="G276" s="208">
        <f t="shared" si="182"/>
        <v>1200</v>
      </c>
      <c r="H276" s="571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74"/>
      <c r="M276" s="209">
        <f>RANK(K276, K$255:$K$287)</f>
        <v>2</v>
      </c>
      <c r="N276" s="568"/>
      <c r="O276" s="551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62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62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62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62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62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62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62"/>
    </row>
    <row r="277" spans="2:50" ht="14.25" hidden="1" customHeight="1" outlineLevel="1">
      <c r="B277" s="483"/>
      <c r="C277" s="203">
        <v>23</v>
      </c>
      <c r="D277" s="206" t="s">
        <v>552</v>
      </c>
      <c r="E277" s="207">
        <v>3</v>
      </c>
      <c r="F277" s="203">
        <v>3600</v>
      </c>
      <c r="G277" s="208">
        <f t="shared" si="182"/>
        <v>1200</v>
      </c>
      <c r="H277" s="571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74"/>
      <c r="M277" s="209">
        <f>RANK(K277, K$255:$K$287)</f>
        <v>6</v>
      </c>
      <c r="N277" s="568"/>
      <c r="O277" s="551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62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62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62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62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62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62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62"/>
    </row>
    <row r="278" spans="2:50" ht="14.25" hidden="1" customHeight="1" outlineLevel="1">
      <c r="B278" s="483"/>
      <c r="C278" s="203">
        <v>24</v>
      </c>
      <c r="D278" s="206" t="s">
        <v>604</v>
      </c>
      <c r="E278" s="207">
        <v>3</v>
      </c>
      <c r="F278" s="203">
        <v>3300</v>
      </c>
      <c r="G278" s="208">
        <f t="shared" si="182"/>
        <v>1100</v>
      </c>
      <c r="H278" s="571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74"/>
      <c r="M278" s="209">
        <f>RANK(K278, K$255:$K$287)</f>
        <v>8</v>
      </c>
      <c r="N278" s="568"/>
      <c r="O278" s="551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62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62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62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62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62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62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62"/>
    </row>
    <row r="279" spans="2:50" ht="14.25" hidden="1" customHeight="1" outlineLevel="1">
      <c r="B279" s="483"/>
      <c r="C279" s="203">
        <v>25</v>
      </c>
      <c r="D279" s="206" t="s">
        <v>551</v>
      </c>
      <c r="E279" s="207">
        <v>4</v>
      </c>
      <c r="F279" s="203">
        <v>3300</v>
      </c>
      <c r="G279" s="208">
        <f t="shared" si="182"/>
        <v>825</v>
      </c>
      <c r="H279" s="571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74"/>
      <c r="M279" s="209">
        <f>RANK(K279, K$255:$K$287)</f>
        <v>20</v>
      </c>
      <c r="N279" s="568"/>
      <c r="O279" s="551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62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62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62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62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62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62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62"/>
    </row>
    <row r="280" spans="2:50" ht="14.25" hidden="1" customHeight="1" outlineLevel="1">
      <c r="B280" s="483"/>
      <c r="C280" s="203">
        <v>26</v>
      </c>
      <c r="D280" s="206" t="s">
        <v>547</v>
      </c>
      <c r="E280" s="207">
        <v>4</v>
      </c>
      <c r="F280" s="203">
        <v>3300</v>
      </c>
      <c r="G280" s="208">
        <f t="shared" si="182"/>
        <v>825</v>
      </c>
      <c r="H280" s="571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74"/>
      <c r="M280" s="209">
        <f>RANK(K280, K$255:$K$287)</f>
        <v>21</v>
      </c>
      <c r="N280" s="568"/>
      <c r="O280" s="551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62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62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62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62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62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62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62"/>
    </row>
    <row r="281" spans="2:50" ht="14.25" hidden="1" customHeight="1" outlineLevel="1">
      <c r="B281" s="483"/>
      <c r="C281" s="203">
        <v>27</v>
      </c>
      <c r="D281" s="206" t="s">
        <v>550</v>
      </c>
      <c r="E281" s="207">
        <v>4</v>
      </c>
      <c r="F281" s="203">
        <v>3000</v>
      </c>
      <c r="G281" s="208">
        <f t="shared" si="182"/>
        <v>750</v>
      </c>
      <c r="H281" s="571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74"/>
      <c r="M281" s="209">
        <f>RANK(K281, K$255:$K$287)</f>
        <v>24</v>
      </c>
      <c r="N281" s="568"/>
      <c r="O281" s="551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62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62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62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62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62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62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62"/>
    </row>
    <row r="282" spans="2:50" ht="14.25" hidden="1" customHeight="1" outlineLevel="1">
      <c r="B282" s="483"/>
      <c r="C282" s="203">
        <v>28</v>
      </c>
      <c r="D282" s="206" t="s">
        <v>386</v>
      </c>
      <c r="E282" s="203">
        <v>13</v>
      </c>
      <c r="F282" s="203">
        <v>3600</v>
      </c>
      <c r="G282" s="208">
        <f t="shared" si="182"/>
        <v>276.92307692307691</v>
      </c>
      <c r="H282" s="571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74"/>
      <c r="M282" s="209">
        <f>RANK(K282, K$255:$K$287)</f>
        <v>32</v>
      </c>
      <c r="N282" s="568"/>
      <c r="O282" s="551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62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62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62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62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62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62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62"/>
    </row>
    <row r="283" spans="2:50" ht="14.25" hidden="1" customHeight="1" outlineLevel="1">
      <c r="B283" s="483"/>
      <c r="C283" s="203">
        <v>29</v>
      </c>
      <c r="D283" s="206" t="s">
        <v>385</v>
      </c>
      <c r="E283" s="203">
        <v>4</v>
      </c>
      <c r="F283" s="203">
        <v>3000</v>
      </c>
      <c r="G283" s="208">
        <f t="shared" si="182"/>
        <v>750</v>
      </c>
      <c r="H283" s="571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74"/>
      <c r="M283" s="209">
        <f>RANK(K283, K$255:$K$287)</f>
        <v>26</v>
      </c>
      <c r="N283" s="568"/>
      <c r="O283" s="551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62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62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62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62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62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62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62"/>
    </row>
    <row r="284" spans="2:50" ht="14.25" hidden="1" customHeight="1" outlineLevel="1">
      <c r="B284" s="483"/>
      <c r="C284" s="203">
        <v>30</v>
      </c>
      <c r="D284" s="206" t="s">
        <v>377</v>
      </c>
      <c r="E284" s="203">
        <v>4</v>
      </c>
      <c r="F284" s="203">
        <v>3000</v>
      </c>
      <c r="G284" s="208">
        <f t="shared" si="182"/>
        <v>750</v>
      </c>
      <c r="H284" s="571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74"/>
      <c r="M284" s="209">
        <f>RANK(K284, K$255:$K$287)</f>
        <v>25</v>
      </c>
      <c r="N284" s="568"/>
      <c r="O284" s="551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62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62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62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62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62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62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62"/>
    </row>
    <row r="285" spans="2:50" ht="14.25" hidden="1" customHeight="1" outlineLevel="1">
      <c r="B285" s="483"/>
      <c r="C285" s="203">
        <v>31</v>
      </c>
      <c r="D285" s="206" t="s">
        <v>549</v>
      </c>
      <c r="E285" s="203">
        <v>4</v>
      </c>
      <c r="F285" s="203">
        <v>3300</v>
      </c>
      <c r="G285" s="208">
        <f t="shared" si="182"/>
        <v>825</v>
      </c>
      <c r="H285" s="571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74"/>
      <c r="M285" s="209">
        <f>RANK(K285, K$255:$K$287)</f>
        <v>17</v>
      </c>
      <c r="N285" s="568"/>
      <c r="O285" s="551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62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62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62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62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62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62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62"/>
    </row>
    <row r="286" spans="2:50" ht="14.25" hidden="1" customHeight="1" outlineLevel="1">
      <c r="B286" s="483"/>
      <c r="C286" s="203">
        <v>32</v>
      </c>
      <c r="D286" s="206" t="s">
        <v>640</v>
      </c>
      <c r="E286" s="203">
        <v>6</v>
      </c>
      <c r="F286" s="203">
        <v>3600</v>
      </c>
      <c r="G286" s="208">
        <f t="shared" si="182"/>
        <v>600</v>
      </c>
      <c r="H286" s="571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74"/>
      <c r="M286" s="209">
        <f>RANK(K286, K$255:$K$287)</f>
        <v>31</v>
      </c>
      <c r="N286" s="568"/>
      <c r="O286" s="551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62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62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62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62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62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62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62"/>
    </row>
    <row r="287" spans="2:50" ht="14.25" hidden="1" customHeight="1" outlineLevel="1">
      <c r="B287" s="483"/>
      <c r="C287" s="203">
        <v>33</v>
      </c>
      <c r="D287" s="206"/>
      <c r="E287" s="203"/>
      <c r="F287" s="203"/>
      <c r="G287" s="208"/>
      <c r="H287" s="572"/>
      <c r="I287" s="209"/>
      <c r="J287" s="209"/>
      <c r="K287" s="210"/>
      <c r="L287" s="575"/>
      <c r="M287" s="209"/>
      <c r="N287" s="569"/>
      <c r="O287" s="530"/>
      <c r="P287" s="205"/>
      <c r="Q287" s="211"/>
      <c r="R287" s="208"/>
      <c r="S287" s="205"/>
      <c r="T287" s="563"/>
      <c r="U287" s="205"/>
      <c r="V287" s="211"/>
      <c r="W287" s="208"/>
      <c r="X287" s="205"/>
      <c r="Y287" s="563"/>
      <c r="Z287" s="205"/>
      <c r="AA287" s="211"/>
      <c r="AB287" s="208"/>
      <c r="AC287" s="205"/>
      <c r="AD287" s="563"/>
      <c r="AE287" s="205"/>
      <c r="AF287" s="211"/>
      <c r="AG287" s="208"/>
      <c r="AH287" s="205"/>
      <c r="AI287" s="563"/>
      <c r="AJ287" s="205"/>
      <c r="AK287" s="211"/>
      <c r="AL287" s="208"/>
      <c r="AM287" s="205"/>
      <c r="AN287" s="563"/>
      <c r="AO287" s="205"/>
      <c r="AP287" s="211"/>
      <c r="AQ287" s="208"/>
      <c r="AR287" s="205"/>
      <c r="AS287" s="563"/>
      <c r="AT287" s="205"/>
      <c r="AU287" s="211"/>
      <c r="AV287" s="208"/>
      <c r="AW287" s="205"/>
      <c r="AX287" s="563"/>
    </row>
    <row r="288" spans="2:50" ht="14.25" hidden="1" customHeight="1" outlineLevel="1" collapsed="1">
      <c r="B288" s="525" t="s">
        <v>628</v>
      </c>
      <c r="C288" s="525"/>
      <c r="D288" s="525"/>
      <c r="E288" s="525"/>
      <c r="F288" s="525"/>
      <c r="G288" s="525"/>
      <c r="H288" s="525"/>
      <c r="I288" s="525"/>
      <c r="J288" s="525"/>
      <c r="K288" s="525"/>
      <c r="L288" s="525"/>
      <c r="M288" s="526"/>
      <c r="N288" s="529" t="s">
        <v>445</v>
      </c>
      <c r="O288" s="529" t="s">
        <v>105</v>
      </c>
      <c r="P288" s="534">
        <f>AT250+1</f>
        <v>45923</v>
      </c>
      <c r="Q288" s="535"/>
      <c r="R288" s="535"/>
      <c r="S288" s="535"/>
      <c r="T288" s="535"/>
      <c r="U288" s="536">
        <f>P288+1</f>
        <v>45924</v>
      </c>
      <c r="V288" s="537"/>
      <c r="W288" s="537"/>
      <c r="X288" s="537"/>
      <c r="Y288" s="537"/>
      <c r="Z288" s="534">
        <f t="shared" ref="Z288" si="205">U288+1</f>
        <v>45925</v>
      </c>
      <c r="AA288" s="535"/>
      <c r="AB288" s="535"/>
      <c r="AC288" s="535"/>
      <c r="AD288" s="535"/>
      <c r="AE288" s="536">
        <f t="shared" ref="AE288" si="206">Z288+1</f>
        <v>45926</v>
      </c>
      <c r="AF288" s="537"/>
      <c r="AG288" s="537"/>
      <c r="AH288" s="537"/>
      <c r="AI288" s="537"/>
      <c r="AJ288" s="531">
        <f t="shared" ref="AJ288" si="207">AE288+1</f>
        <v>45927</v>
      </c>
      <c r="AK288" s="532"/>
      <c r="AL288" s="532"/>
      <c r="AM288" s="532"/>
      <c r="AN288" s="533"/>
      <c r="AO288" s="536">
        <f t="shared" ref="AO288" si="208">AJ288+1</f>
        <v>45928</v>
      </c>
      <c r="AP288" s="537"/>
      <c r="AQ288" s="537"/>
      <c r="AR288" s="537"/>
      <c r="AS288" s="537"/>
      <c r="AT288" s="531">
        <f t="shared" ref="AT288" si="209">AO288+1</f>
        <v>45929</v>
      </c>
      <c r="AU288" s="532"/>
      <c r="AV288" s="532"/>
      <c r="AW288" s="532"/>
      <c r="AX288" s="533"/>
    </row>
    <row r="289" spans="1:50" ht="14.25" hidden="1" customHeight="1" outlineLevel="1">
      <c r="B289" s="527"/>
      <c r="C289" s="527"/>
      <c r="D289" s="527"/>
      <c r="E289" s="527"/>
      <c r="F289" s="527"/>
      <c r="G289" s="527"/>
      <c r="H289" s="527"/>
      <c r="I289" s="527"/>
      <c r="J289" s="527"/>
      <c r="K289" s="527"/>
      <c r="L289" s="527"/>
      <c r="M289" s="528"/>
      <c r="N289" s="530"/>
      <c r="O289" s="530"/>
      <c r="P289" s="546">
        <f>P288</f>
        <v>45923</v>
      </c>
      <c r="Q289" s="546"/>
      <c r="R289" s="546"/>
      <c r="S289" s="546"/>
      <c r="T289" s="546"/>
      <c r="U289" s="547">
        <f>U288</f>
        <v>45924</v>
      </c>
      <c r="V289" s="547"/>
      <c r="W289" s="547"/>
      <c r="X289" s="547"/>
      <c r="Y289" s="547"/>
      <c r="Z289" s="546">
        <f t="shared" ref="Z289" si="210">Z288</f>
        <v>45925</v>
      </c>
      <c r="AA289" s="546"/>
      <c r="AB289" s="546"/>
      <c r="AC289" s="546"/>
      <c r="AD289" s="546"/>
      <c r="AE289" s="547">
        <f t="shared" ref="AE289" si="211">AE288</f>
        <v>45926</v>
      </c>
      <c r="AF289" s="547"/>
      <c r="AG289" s="547"/>
      <c r="AH289" s="547"/>
      <c r="AI289" s="547"/>
      <c r="AJ289" s="538">
        <f t="shared" ref="AJ289" si="212">AJ288</f>
        <v>45927</v>
      </c>
      <c r="AK289" s="539"/>
      <c r="AL289" s="539"/>
      <c r="AM289" s="539"/>
      <c r="AN289" s="540"/>
      <c r="AO289" s="547">
        <f t="shared" ref="AO289" si="213">AO288</f>
        <v>45928</v>
      </c>
      <c r="AP289" s="547"/>
      <c r="AQ289" s="547"/>
      <c r="AR289" s="547"/>
      <c r="AS289" s="547"/>
      <c r="AT289" s="538">
        <f t="shared" ref="AT289" si="214">AT288</f>
        <v>45929</v>
      </c>
      <c r="AU289" s="539"/>
      <c r="AV289" s="539"/>
      <c r="AW289" s="539"/>
      <c r="AX289" s="540"/>
    </row>
    <row r="290" spans="1:50" ht="14.25" hidden="1" customHeight="1" outlineLevel="1">
      <c r="B290" s="483" t="s">
        <v>165</v>
      </c>
      <c r="C290" s="483" t="s">
        <v>160</v>
      </c>
      <c r="D290" s="483"/>
      <c r="E290" s="483" t="s">
        <v>161</v>
      </c>
      <c r="F290" s="483"/>
      <c r="G290" s="483"/>
      <c r="H290" s="483" t="s">
        <v>166</v>
      </c>
      <c r="I290" s="544" t="s">
        <v>446</v>
      </c>
      <c r="J290" s="544"/>
      <c r="K290" s="544"/>
      <c r="L290" s="544" t="s">
        <v>166</v>
      </c>
      <c r="M290" s="544" t="s">
        <v>168</v>
      </c>
      <c r="N290" s="545"/>
      <c r="O290" s="523" t="s">
        <v>167</v>
      </c>
      <c r="P290" s="523" t="s">
        <v>163</v>
      </c>
      <c r="Q290" s="523"/>
      <c r="R290" s="523"/>
      <c r="S290" s="523"/>
      <c r="T290" s="523" t="s">
        <v>166</v>
      </c>
      <c r="U290" s="523" t="s">
        <v>163</v>
      </c>
      <c r="V290" s="523"/>
      <c r="W290" s="523"/>
      <c r="X290" s="523"/>
      <c r="Y290" s="523" t="s">
        <v>166</v>
      </c>
      <c r="Z290" s="523" t="s">
        <v>163</v>
      </c>
      <c r="AA290" s="523"/>
      <c r="AB290" s="523"/>
      <c r="AC290" s="523"/>
      <c r="AD290" s="523" t="s">
        <v>166</v>
      </c>
      <c r="AE290" s="523" t="s">
        <v>163</v>
      </c>
      <c r="AF290" s="523"/>
      <c r="AG290" s="523"/>
      <c r="AH290" s="523"/>
      <c r="AI290" s="523" t="s">
        <v>166</v>
      </c>
      <c r="AJ290" s="523" t="s">
        <v>163</v>
      </c>
      <c r="AK290" s="523"/>
      <c r="AL290" s="523"/>
      <c r="AM290" s="523"/>
      <c r="AN290" s="523" t="s">
        <v>166</v>
      </c>
      <c r="AO290" s="523" t="s">
        <v>163</v>
      </c>
      <c r="AP290" s="523"/>
      <c r="AQ290" s="523"/>
      <c r="AR290" s="523"/>
      <c r="AS290" s="523" t="s">
        <v>166</v>
      </c>
      <c r="AT290" s="523" t="s">
        <v>163</v>
      </c>
      <c r="AU290" s="523"/>
      <c r="AV290" s="523"/>
      <c r="AW290" s="523"/>
      <c r="AX290" s="523" t="s">
        <v>166</v>
      </c>
    </row>
    <row r="291" spans="1:50" ht="14.25" hidden="1" customHeight="1" outlineLevel="1">
      <c r="B291" s="483"/>
      <c r="C291" s="483"/>
      <c r="D291" s="483"/>
      <c r="E291" s="483" t="s">
        <v>447</v>
      </c>
      <c r="F291" s="483"/>
      <c r="G291" s="483"/>
      <c r="H291" s="483"/>
      <c r="I291" s="544" t="s">
        <v>447</v>
      </c>
      <c r="J291" s="544"/>
      <c r="K291" s="544"/>
      <c r="L291" s="544"/>
      <c r="M291" s="544"/>
      <c r="N291" s="545"/>
      <c r="O291" s="523"/>
      <c r="P291" s="523" t="s">
        <v>448</v>
      </c>
      <c r="Q291" s="523"/>
      <c r="R291" s="523"/>
      <c r="S291" s="523"/>
      <c r="T291" s="523"/>
      <c r="U291" s="523" t="s">
        <v>448</v>
      </c>
      <c r="V291" s="523"/>
      <c r="W291" s="523"/>
      <c r="X291" s="523"/>
      <c r="Y291" s="523"/>
      <c r="Z291" s="523" t="s">
        <v>448</v>
      </c>
      <c r="AA291" s="523"/>
      <c r="AB291" s="523"/>
      <c r="AC291" s="523"/>
      <c r="AD291" s="523"/>
      <c r="AE291" s="523" t="s">
        <v>448</v>
      </c>
      <c r="AF291" s="523"/>
      <c r="AG291" s="523"/>
      <c r="AH291" s="523"/>
      <c r="AI291" s="523"/>
      <c r="AJ291" s="523" t="s">
        <v>448</v>
      </c>
      <c r="AK291" s="523"/>
      <c r="AL291" s="523"/>
      <c r="AM291" s="523"/>
      <c r="AN291" s="523"/>
      <c r="AO291" s="523" t="s">
        <v>448</v>
      </c>
      <c r="AP291" s="523"/>
      <c r="AQ291" s="523"/>
      <c r="AR291" s="523"/>
      <c r="AS291" s="523"/>
      <c r="AT291" s="523" t="s">
        <v>448</v>
      </c>
      <c r="AU291" s="523"/>
      <c r="AV291" s="523"/>
      <c r="AW291" s="523"/>
      <c r="AX291" s="523"/>
    </row>
    <row r="292" spans="1:50" ht="14.25" hidden="1" customHeight="1" outlineLevel="1">
      <c r="A292" s="200"/>
      <c r="B292" s="483"/>
      <c r="C292" s="483"/>
      <c r="D292" s="483"/>
      <c r="E292" s="203" t="s">
        <v>162</v>
      </c>
      <c r="F292" s="203" t="s">
        <v>449</v>
      </c>
      <c r="G292" s="203" t="s">
        <v>164</v>
      </c>
      <c r="H292" s="483"/>
      <c r="I292" s="204" t="s">
        <v>162</v>
      </c>
      <c r="J292" s="204" t="s">
        <v>449</v>
      </c>
      <c r="K292" s="204" t="s">
        <v>164</v>
      </c>
      <c r="L292" s="544"/>
      <c r="M292" s="544"/>
      <c r="N292" s="545"/>
      <c r="O292" s="523"/>
      <c r="P292" s="205" t="s">
        <v>162</v>
      </c>
      <c r="Q292" s="205" t="s">
        <v>449</v>
      </c>
      <c r="R292" s="205" t="s">
        <v>164</v>
      </c>
      <c r="S292" s="205" t="s">
        <v>168</v>
      </c>
      <c r="T292" s="523"/>
      <c r="U292" s="205" t="s">
        <v>162</v>
      </c>
      <c r="V292" s="205" t="s">
        <v>449</v>
      </c>
      <c r="W292" s="205" t="s">
        <v>164</v>
      </c>
      <c r="X292" s="205" t="s">
        <v>168</v>
      </c>
      <c r="Y292" s="523"/>
      <c r="Z292" s="205" t="s">
        <v>162</v>
      </c>
      <c r="AA292" s="205" t="s">
        <v>449</v>
      </c>
      <c r="AB292" s="205" t="s">
        <v>164</v>
      </c>
      <c r="AC292" s="205" t="s">
        <v>168</v>
      </c>
      <c r="AD292" s="523"/>
      <c r="AE292" s="205" t="s">
        <v>162</v>
      </c>
      <c r="AF292" s="205" t="s">
        <v>449</v>
      </c>
      <c r="AG292" s="205" t="s">
        <v>164</v>
      </c>
      <c r="AH292" s="205" t="s">
        <v>168</v>
      </c>
      <c r="AI292" s="523"/>
      <c r="AJ292" s="205" t="s">
        <v>162</v>
      </c>
      <c r="AK292" s="205" t="s">
        <v>449</v>
      </c>
      <c r="AL292" s="205" t="s">
        <v>164</v>
      </c>
      <c r="AM292" s="205" t="s">
        <v>168</v>
      </c>
      <c r="AN292" s="523"/>
      <c r="AO292" s="205" t="s">
        <v>162</v>
      </c>
      <c r="AP292" s="205" t="s">
        <v>449</v>
      </c>
      <c r="AQ292" s="205" t="s">
        <v>164</v>
      </c>
      <c r="AR292" s="205" t="s">
        <v>168</v>
      </c>
      <c r="AS292" s="523"/>
      <c r="AT292" s="205" t="s">
        <v>162</v>
      </c>
      <c r="AU292" s="205" t="s">
        <v>449</v>
      </c>
      <c r="AV292" s="205" t="s">
        <v>164</v>
      </c>
      <c r="AW292" s="205" t="s">
        <v>168</v>
      </c>
      <c r="AX292" s="523"/>
    </row>
    <row r="293" spans="1:50" ht="14.25" hidden="1" customHeight="1" outlineLevel="1">
      <c r="B293" s="483" t="s">
        <v>450</v>
      </c>
      <c r="C293" s="203">
        <v>1</v>
      </c>
      <c r="D293" s="206" t="s">
        <v>545</v>
      </c>
      <c r="E293" s="207">
        <v>4</v>
      </c>
      <c r="F293" s="203">
        <v>3300</v>
      </c>
      <c r="G293" s="208">
        <f>F293/E293</f>
        <v>825</v>
      </c>
      <c r="H293" s="541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42">
        <f>IFERROR(AVERAGE(K293:K325),"-")</f>
        <v>750.91812341420689</v>
      </c>
      <c r="M293" s="209">
        <f>RANK(K293, K$293:$K$325)</f>
        <v>14</v>
      </c>
      <c r="N293" s="545"/>
      <c r="O293" s="523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43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43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43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43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43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43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43">
        <f>AVERAGE(AV293:AV325)</f>
        <v>757.06159312972488</v>
      </c>
    </row>
    <row r="294" spans="1:50" ht="14.25" hidden="1" customHeight="1" outlineLevel="1">
      <c r="B294" s="483"/>
      <c r="C294" s="203">
        <v>2</v>
      </c>
      <c r="D294" s="206" t="s">
        <v>543</v>
      </c>
      <c r="E294" s="207">
        <v>3</v>
      </c>
      <c r="F294" s="203">
        <v>3600</v>
      </c>
      <c r="G294" s="208">
        <f t="shared" ref="G294:G325" si="229">F294/E294</f>
        <v>1200</v>
      </c>
      <c r="H294" s="541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42"/>
      <c r="M294" s="209">
        <f>RANK(K294, K$293:$K$325)</f>
        <v>2</v>
      </c>
      <c r="N294" s="545"/>
      <c r="O294" s="523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43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43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43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43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43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43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43"/>
    </row>
    <row r="295" spans="1:50" ht="14.25" hidden="1" customHeight="1" outlineLevel="1">
      <c r="B295" s="483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41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42"/>
      <c r="M295" s="209">
        <f>RANK(K295, K$293:$K$325)</f>
        <v>29</v>
      </c>
      <c r="N295" s="545"/>
      <c r="O295" s="523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43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43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43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43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43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43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43"/>
    </row>
    <row r="296" spans="1:50" ht="14.25" hidden="1" customHeight="1" outlineLevel="1">
      <c r="B296" s="483"/>
      <c r="C296" s="203">
        <v>4</v>
      </c>
      <c r="D296" s="206" t="s">
        <v>544</v>
      </c>
      <c r="E296" s="207">
        <v>4</v>
      </c>
      <c r="F296" s="203">
        <v>3300</v>
      </c>
      <c r="G296" s="208">
        <f t="shared" si="229"/>
        <v>825</v>
      </c>
      <c r="H296" s="541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42"/>
      <c r="M296" s="209">
        <f>RANK(K296, K$293:$K$325)</f>
        <v>12</v>
      </c>
      <c r="N296" s="545"/>
      <c r="O296" s="523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43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43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43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43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43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43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43"/>
    </row>
    <row r="297" spans="1:50" ht="14.25" hidden="1" customHeight="1" outlineLevel="1">
      <c r="B297" s="483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41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42"/>
      <c r="M297" s="209">
        <f>RANK(K297, K$293:$K$325)</f>
        <v>31</v>
      </c>
      <c r="N297" s="545"/>
      <c r="O297" s="523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43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43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43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43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43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43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43"/>
    </row>
    <row r="298" spans="1:50" ht="14.25" hidden="1" customHeight="1" outlineLevel="1">
      <c r="B298" s="483"/>
      <c r="C298" s="203">
        <v>6</v>
      </c>
      <c r="D298" s="206" t="s">
        <v>539</v>
      </c>
      <c r="E298" s="207">
        <v>3</v>
      </c>
      <c r="F298" s="203">
        <v>3600</v>
      </c>
      <c r="G298" s="208">
        <f t="shared" si="229"/>
        <v>1200</v>
      </c>
      <c r="H298" s="541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42"/>
      <c r="M298" s="209">
        <f>RANK(K298, K$293:$K$325)</f>
        <v>5</v>
      </c>
      <c r="N298" s="545"/>
      <c r="O298" s="523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43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43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43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43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43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43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43"/>
    </row>
    <row r="299" spans="1:50" ht="14.25" hidden="1" customHeight="1" outlineLevel="1">
      <c r="B299" s="483"/>
      <c r="C299" s="203">
        <v>7</v>
      </c>
      <c r="D299" s="206" t="s">
        <v>370</v>
      </c>
      <c r="E299" s="207">
        <v>3</v>
      </c>
      <c r="F299" s="203">
        <v>3000</v>
      </c>
      <c r="G299" s="208">
        <f t="shared" si="229"/>
        <v>1000</v>
      </c>
      <c r="H299" s="541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42"/>
      <c r="M299" s="209">
        <f>RANK(K299, K$293:$K$325)</f>
        <v>10</v>
      </c>
      <c r="N299" s="545"/>
      <c r="O299" s="523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43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43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43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43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43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43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43"/>
    </row>
    <row r="300" spans="1:50" ht="14.25" hidden="1" customHeight="1" outlineLevel="1">
      <c r="B300" s="483"/>
      <c r="C300" s="203">
        <v>8</v>
      </c>
      <c r="D300" s="206" t="s">
        <v>537</v>
      </c>
      <c r="E300" s="207">
        <v>3</v>
      </c>
      <c r="F300" s="203">
        <v>3300</v>
      </c>
      <c r="G300" s="208">
        <f t="shared" si="229"/>
        <v>1100</v>
      </c>
      <c r="H300" s="541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42"/>
      <c r="M300" s="209">
        <f>RANK(K300, K$293:$K$325)</f>
        <v>9</v>
      </c>
      <c r="N300" s="545"/>
      <c r="O300" s="523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43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43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43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43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43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43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43"/>
    </row>
    <row r="301" spans="1:50" ht="14.25" hidden="1" customHeight="1" outlineLevel="1">
      <c r="B301" s="483"/>
      <c r="C301" s="203">
        <v>9</v>
      </c>
      <c r="D301" s="206" t="s">
        <v>542</v>
      </c>
      <c r="E301" s="207">
        <v>3</v>
      </c>
      <c r="F301" s="203">
        <v>3600</v>
      </c>
      <c r="G301" s="208">
        <f t="shared" si="229"/>
        <v>1200</v>
      </c>
      <c r="H301" s="541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42"/>
      <c r="M301" s="209">
        <f>RANK(K301, K$293:$K$325)</f>
        <v>4</v>
      </c>
      <c r="N301" s="545"/>
      <c r="O301" s="523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43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43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43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43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43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43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43"/>
    </row>
    <row r="302" spans="1:50" ht="14.25" hidden="1" customHeight="1" outlineLevel="1">
      <c r="B302" s="483"/>
      <c r="C302" s="203">
        <v>10</v>
      </c>
      <c r="D302" s="206" t="s">
        <v>623</v>
      </c>
      <c r="E302" s="207">
        <v>4</v>
      </c>
      <c r="F302" s="203">
        <v>3000</v>
      </c>
      <c r="G302" s="208">
        <f t="shared" si="229"/>
        <v>750</v>
      </c>
      <c r="H302" s="541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42"/>
      <c r="M302" s="209">
        <f>RANK(K302, K$293:$K$325)</f>
        <v>23</v>
      </c>
      <c r="N302" s="545"/>
      <c r="O302" s="523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43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43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43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43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43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43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43"/>
    </row>
    <row r="303" spans="1:50" ht="14.25" hidden="1" customHeight="1" outlineLevel="1">
      <c r="B303" s="483"/>
      <c r="C303" s="203">
        <v>11</v>
      </c>
      <c r="D303" s="206" t="s">
        <v>613</v>
      </c>
      <c r="E303" s="207">
        <v>3</v>
      </c>
      <c r="F303" s="203">
        <v>3300</v>
      </c>
      <c r="G303" s="208">
        <f t="shared" si="229"/>
        <v>1100</v>
      </c>
      <c r="H303" s="541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42"/>
      <c r="M303" s="209">
        <f>RANK(K303, K$293:$K$325)</f>
        <v>8</v>
      </c>
      <c r="N303" s="545"/>
      <c r="O303" s="523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43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43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43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43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43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43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43"/>
    </row>
    <row r="304" spans="1:50" ht="14.25" hidden="1" customHeight="1" outlineLevel="1">
      <c r="B304" s="483"/>
      <c r="C304" s="203">
        <v>12</v>
      </c>
      <c r="D304" s="206" t="s">
        <v>541</v>
      </c>
      <c r="E304" s="207">
        <v>4</v>
      </c>
      <c r="F304" s="203">
        <v>3300</v>
      </c>
      <c r="G304" s="208">
        <f t="shared" si="229"/>
        <v>825</v>
      </c>
      <c r="H304" s="541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42"/>
      <c r="M304" s="209">
        <f>RANK(K304, K$293:$K$325)</f>
        <v>20</v>
      </c>
      <c r="N304" s="545"/>
      <c r="O304" s="523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43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43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43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43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43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43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43"/>
    </row>
    <row r="305" spans="2:50" ht="14.25" hidden="1" customHeight="1" outlineLevel="1">
      <c r="B305" s="483"/>
      <c r="C305" s="203">
        <v>13</v>
      </c>
      <c r="D305" s="206" t="s">
        <v>624</v>
      </c>
      <c r="E305" s="207">
        <v>4</v>
      </c>
      <c r="F305" s="203">
        <v>3300</v>
      </c>
      <c r="G305" s="208">
        <f t="shared" si="229"/>
        <v>825</v>
      </c>
      <c r="H305" s="541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42"/>
      <c r="M305" s="209">
        <f>RANK(K305, K$293:$K$325)</f>
        <v>15</v>
      </c>
      <c r="N305" s="545"/>
      <c r="O305" s="523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43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43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43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43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43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43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43"/>
    </row>
    <row r="306" spans="2:50" ht="14.25" hidden="1" customHeight="1" outlineLevel="1">
      <c r="B306" s="483"/>
      <c r="C306" s="203">
        <v>14</v>
      </c>
      <c r="D306" s="206" t="s">
        <v>538</v>
      </c>
      <c r="E306" s="207">
        <v>4</v>
      </c>
      <c r="F306" s="203">
        <v>3300</v>
      </c>
      <c r="G306" s="208">
        <f t="shared" si="229"/>
        <v>825</v>
      </c>
      <c r="H306" s="541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42"/>
      <c r="M306" s="209">
        <f>RANK(K306, K$293:$K$325)</f>
        <v>18</v>
      </c>
      <c r="N306" s="545"/>
      <c r="O306" s="523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43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43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43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43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43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43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43"/>
    </row>
    <row r="307" spans="2:50" ht="14.25" hidden="1" customHeight="1" outlineLevel="1">
      <c r="B307" s="483"/>
      <c r="C307" s="203">
        <v>15</v>
      </c>
      <c r="D307" s="206" t="s">
        <v>639</v>
      </c>
      <c r="E307" s="207">
        <v>4</v>
      </c>
      <c r="F307" s="203">
        <v>3300</v>
      </c>
      <c r="G307" s="208">
        <f t="shared" si="229"/>
        <v>825</v>
      </c>
      <c r="H307" s="541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42"/>
      <c r="M307" s="209">
        <f>RANK(K307, K$293:$K$325)</f>
        <v>21</v>
      </c>
      <c r="N307" s="545"/>
      <c r="O307" s="523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43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43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43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43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43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43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43"/>
    </row>
    <row r="308" spans="2:50" ht="14.25" hidden="1" customHeight="1" outlineLevel="1">
      <c r="B308" s="483"/>
      <c r="C308" s="203">
        <v>16</v>
      </c>
      <c r="D308" s="206" t="s">
        <v>642</v>
      </c>
      <c r="E308" s="207">
        <v>4</v>
      </c>
      <c r="F308" s="203">
        <v>3300</v>
      </c>
      <c r="G308" s="208">
        <f t="shared" si="229"/>
        <v>825</v>
      </c>
      <c r="H308" s="541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42"/>
      <c r="M308" s="209">
        <f>RANK(K308, K$293:$K$325)</f>
        <v>16</v>
      </c>
      <c r="N308" s="545"/>
      <c r="O308" s="523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43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43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43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43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43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43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43"/>
    </row>
    <row r="309" spans="2:50" ht="14.25" hidden="1" customHeight="1" outlineLevel="1">
      <c r="B309" s="483"/>
      <c r="C309" s="203">
        <v>17</v>
      </c>
      <c r="D309" s="206" t="s">
        <v>554</v>
      </c>
      <c r="E309" s="207">
        <v>4</v>
      </c>
      <c r="F309" s="203">
        <v>3300</v>
      </c>
      <c r="G309" s="208">
        <f t="shared" si="229"/>
        <v>825</v>
      </c>
      <c r="H309" s="541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42"/>
      <c r="M309" s="209">
        <f>RANK(K309, K$293:$K$325)</f>
        <v>11</v>
      </c>
      <c r="N309" s="545"/>
      <c r="O309" s="523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43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43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43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43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43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43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43"/>
    </row>
    <row r="310" spans="2:50" ht="14.25" hidden="1" customHeight="1" outlineLevel="1">
      <c r="B310" s="483"/>
      <c r="C310" s="203">
        <v>18</v>
      </c>
      <c r="D310" s="206" t="s">
        <v>553</v>
      </c>
      <c r="E310" s="207">
        <v>3</v>
      </c>
      <c r="F310" s="203">
        <v>3600</v>
      </c>
      <c r="G310" s="208">
        <f t="shared" si="229"/>
        <v>1200</v>
      </c>
      <c r="H310" s="541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42"/>
      <c r="M310" s="209">
        <f>RANK(K310, K$293:$K$325)</f>
        <v>1</v>
      </c>
      <c r="N310" s="545"/>
      <c r="O310" s="523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43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43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43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43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43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43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43"/>
    </row>
    <row r="311" spans="2:50" ht="14.25" hidden="1" customHeight="1" outlineLevel="1">
      <c r="B311" s="483"/>
      <c r="C311" s="203">
        <v>19</v>
      </c>
      <c r="D311" s="206" t="s">
        <v>388</v>
      </c>
      <c r="E311" s="207">
        <v>4</v>
      </c>
      <c r="F311" s="203">
        <v>2700</v>
      </c>
      <c r="G311" s="208">
        <f t="shared" si="229"/>
        <v>675</v>
      </c>
      <c r="H311" s="541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42"/>
      <c r="M311" s="209">
        <f>RANK(K311, K$293:$K$325)</f>
        <v>28</v>
      </c>
      <c r="N311" s="545"/>
      <c r="O311" s="523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43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43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43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43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43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43"/>
      <c r="AT311" s="211"/>
      <c r="AU311" s="211"/>
      <c r="AV311" s="208"/>
      <c r="AW311" s="205"/>
      <c r="AX311" s="543"/>
    </row>
    <row r="312" spans="2:50" ht="14.25" hidden="1" customHeight="1" outlineLevel="1">
      <c r="B312" s="483"/>
      <c r="C312" s="203">
        <v>20</v>
      </c>
      <c r="D312" s="206" t="s">
        <v>654</v>
      </c>
      <c r="E312" s="207">
        <v>4</v>
      </c>
      <c r="F312" s="203">
        <v>3300</v>
      </c>
      <c r="G312" s="208">
        <f t="shared" si="229"/>
        <v>825</v>
      </c>
      <c r="H312" s="541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42"/>
      <c r="M312" s="209">
        <f>RANK(K312, K$293:$K$325)</f>
        <v>27</v>
      </c>
      <c r="N312" s="545"/>
      <c r="O312" s="523"/>
      <c r="P312" s="211"/>
      <c r="Q312" s="211"/>
      <c r="R312" s="208"/>
      <c r="S312" s="205"/>
      <c r="T312" s="543"/>
      <c r="U312" s="211"/>
      <c r="V312" s="211"/>
      <c r="W312" s="208"/>
      <c r="X312" s="205"/>
      <c r="Y312" s="543"/>
      <c r="Z312" s="211"/>
      <c r="AA312" s="211"/>
      <c r="AB312" s="208"/>
      <c r="AC312" s="205"/>
      <c r="AD312" s="543"/>
      <c r="AE312" s="211"/>
      <c r="AF312" s="211"/>
      <c r="AG312" s="208"/>
      <c r="AH312" s="205"/>
      <c r="AI312" s="543"/>
      <c r="AJ312" s="211"/>
      <c r="AK312" s="211"/>
      <c r="AL312" s="208"/>
      <c r="AM312" s="205"/>
      <c r="AN312" s="543"/>
      <c r="AO312" s="211"/>
      <c r="AP312" s="211"/>
      <c r="AQ312" s="208"/>
      <c r="AR312" s="205"/>
      <c r="AS312" s="543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43"/>
    </row>
    <row r="313" spans="2:50" ht="14.25" hidden="1" customHeight="1" outlineLevel="1">
      <c r="B313" s="483"/>
      <c r="C313" s="203">
        <v>21</v>
      </c>
      <c r="D313" s="206" t="s">
        <v>555</v>
      </c>
      <c r="E313" s="207">
        <v>4</v>
      </c>
      <c r="F313" s="203">
        <v>3300</v>
      </c>
      <c r="G313" s="208">
        <f t="shared" si="229"/>
        <v>825</v>
      </c>
      <c r="H313" s="541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42"/>
      <c r="M313" s="209">
        <f>RANK(K313, K$293:$K$325)</f>
        <v>13</v>
      </c>
      <c r="N313" s="545"/>
      <c r="O313" s="523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43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43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43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43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43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43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43"/>
    </row>
    <row r="314" spans="2:50" ht="14.25" hidden="1" customHeight="1" outlineLevel="1">
      <c r="B314" s="483"/>
      <c r="C314" s="203">
        <v>22</v>
      </c>
      <c r="D314" s="206" t="s">
        <v>387</v>
      </c>
      <c r="E314" s="207">
        <v>5</v>
      </c>
      <c r="F314" s="203">
        <v>3300</v>
      </c>
      <c r="G314" s="208">
        <f t="shared" si="229"/>
        <v>660</v>
      </c>
      <c r="H314" s="541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42"/>
      <c r="M314" s="209">
        <f>RANK(K314, K$293:$K$325)</f>
        <v>30</v>
      </c>
      <c r="N314" s="545"/>
      <c r="O314" s="523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43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43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43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43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43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43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43"/>
    </row>
    <row r="315" spans="2:50" ht="14.25" hidden="1" customHeight="1" outlineLevel="1">
      <c r="B315" s="483"/>
      <c r="C315" s="203">
        <v>23</v>
      </c>
      <c r="D315" s="206" t="s">
        <v>548</v>
      </c>
      <c r="E315" s="207">
        <v>3</v>
      </c>
      <c r="F315" s="203">
        <v>3600</v>
      </c>
      <c r="G315" s="208">
        <f t="shared" si="229"/>
        <v>1200</v>
      </c>
      <c r="H315" s="541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42"/>
      <c r="M315" s="209">
        <f>RANK(K315, K$293:$K$325)</f>
        <v>3</v>
      </c>
      <c r="N315" s="545"/>
      <c r="O315" s="523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43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43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43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43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43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43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43"/>
    </row>
    <row r="316" spans="2:50" ht="14.25" hidden="1" customHeight="1" outlineLevel="1">
      <c r="B316" s="483"/>
      <c r="C316" s="203">
        <v>24</v>
      </c>
      <c r="D316" s="206" t="s">
        <v>552</v>
      </c>
      <c r="E316" s="207">
        <v>3</v>
      </c>
      <c r="F316" s="203">
        <v>3600</v>
      </c>
      <c r="G316" s="208">
        <f t="shared" si="229"/>
        <v>1200</v>
      </c>
      <c r="H316" s="541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42"/>
      <c r="M316" s="209">
        <f>RANK(K316, K$293:$K$325)</f>
        <v>6</v>
      </c>
      <c r="N316" s="545"/>
      <c r="O316" s="523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43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43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43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43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43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43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43"/>
    </row>
    <row r="317" spans="2:50" ht="14.25" hidden="1" customHeight="1" outlineLevel="1">
      <c r="B317" s="483"/>
      <c r="C317" s="203">
        <v>25</v>
      </c>
      <c r="D317" s="206" t="s">
        <v>604</v>
      </c>
      <c r="E317" s="207">
        <v>3</v>
      </c>
      <c r="F317" s="203">
        <v>3300</v>
      </c>
      <c r="G317" s="208">
        <f t="shared" si="229"/>
        <v>1100</v>
      </c>
      <c r="H317" s="541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42"/>
      <c r="M317" s="209">
        <f>RANK(K317, K$293:$K$325)</f>
        <v>7</v>
      </c>
      <c r="N317" s="545"/>
      <c r="O317" s="523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43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43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43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43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43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43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43"/>
    </row>
    <row r="318" spans="2:50" ht="14.25" hidden="1" customHeight="1" outlineLevel="1">
      <c r="B318" s="483"/>
      <c r="C318" s="203">
        <v>26</v>
      </c>
      <c r="D318" s="206" t="s">
        <v>551</v>
      </c>
      <c r="E318" s="207">
        <v>4</v>
      </c>
      <c r="F318" s="203">
        <v>3300</v>
      </c>
      <c r="G318" s="208">
        <f t="shared" si="229"/>
        <v>825</v>
      </c>
      <c r="H318" s="541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42"/>
      <c r="M318" s="209">
        <f>RANK(K318, K$293:$K$325)</f>
        <v>19</v>
      </c>
      <c r="N318" s="545"/>
      <c r="O318" s="523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43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43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43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43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43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43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43"/>
    </row>
    <row r="319" spans="2:50" ht="14.25" hidden="1" customHeight="1" outlineLevel="1">
      <c r="B319" s="483"/>
      <c r="C319" s="203">
        <v>27</v>
      </c>
      <c r="D319" s="206" t="s">
        <v>547</v>
      </c>
      <c r="E319" s="207">
        <v>4</v>
      </c>
      <c r="F319" s="203">
        <v>3300</v>
      </c>
      <c r="G319" s="208">
        <f t="shared" si="229"/>
        <v>825</v>
      </c>
      <c r="H319" s="541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42"/>
      <c r="M319" s="209">
        <f>RANK(K319, K$293:$K$325)</f>
        <v>22</v>
      </c>
      <c r="N319" s="545"/>
      <c r="O319" s="523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43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43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43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43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43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43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43"/>
    </row>
    <row r="320" spans="2:50" ht="14.25" hidden="1" customHeight="1" outlineLevel="1">
      <c r="B320" s="483"/>
      <c r="C320" s="203">
        <v>28</v>
      </c>
      <c r="D320" s="206" t="s">
        <v>550</v>
      </c>
      <c r="E320" s="207">
        <v>4</v>
      </c>
      <c r="F320" s="203">
        <v>3000</v>
      </c>
      <c r="G320" s="208">
        <f t="shared" si="229"/>
        <v>750</v>
      </c>
      <c r="H320" s="541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42"/>
      <c r="M320" s="209">
        <f>RANK(K320, K$293:$K$325)</f>
        <v>24</v>
      </c>
      <c r="N320" s="545"/>
      <c r="O320" s="523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43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43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43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43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43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43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43"/>
    </row>
    <row r="321" spans="1:50" ht="14.25" hidden="1" customHeight="1" outlineLevel="1">
      <c r="B321" s="483"/>
      <c r="C321" s="203">
        <v>29</v>
      </c>
      <c r="D321" s="206" t="s">
        <v>386</v>
      </c>
      <c r="E321" s="207">
        <v>13</v>
      </c>
      <c r="F321" s="203">
        <v>3600</v>
      </c>
      <c r="G321" s="208">
        <f t="shared" si="229"/>
        <v>276.92307692307691</v>
      </c>
      <c r="H321" s="541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42"/>
      <c r="M321" s="209">
        <f>RANK(K321, K$293:$K$325)</f>
        <v>33</v>
      </c>
      <c r="N321" s="545"/>
      <c r="O321" s="523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43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43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43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43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43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43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43"/>
    </row>
    <row r="322" spans="1:50" ht="14.25" hidden="1" customHeight="1" outlineLevel="1">
      <c r="B322" s="483"/>
      <c r="C322" s="203">
        <v>30</v>
      </c>
      <c r="D322" s="206" t="s">
        <v>385</v>
      </c>
      <c r="E322" s="207">
        <v>4</v>
      </c>
      <c r="F322" s="203">
        <v>3000</v>
      </c>
      <c r="G322" s="208">
        <f t="shared" si="229"/>
        <v>750</v>
      </c>
      <c r="H322" s="541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42"/>
      <c r="M322" s="209">
        <f>RANK(K322, K$293:$K$325)</f>
        <v>26</v>
      </c>
      <c r="N322" s="545"/>
      <c r="O322" s="523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43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43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43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43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43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43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43"/>
    </row>
    <row r="323" spans="1:50" ht="14.25" hidden="1" customHeight="1" outlineLevel="1">
      <c r="B323" s="483"/>
      <c r="C323" s="203">
        <v>31</v>
      </c>
      <c r="D323" s="206" t="s">
        <v>377</v>
      </c>
      <c r="E323" s="203">
        <v>4</v>
      </c>
      <c r="F323" s="203">
        <v>3000</v>
      </c>
      <c r="G323" s="208">
        <f t="shared" si="229"/>
        <v>750</v>
      </c>
      <c r="H323" s="541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42"/>
      <c r="M323" s="209">
        <f>RANK(K323, K$293:$K$325)</f>
        <v>25</v>
      </c>
      <c r="N323" s="545"/>
      <c r="O323" s="523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43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43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43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43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43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43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43"/>
    </row>
    <row r="324" spans="1:50" ht="14.25" hidden="1" customHeight="1" outlineLevel="1">
      <c r="B324" s="483"/>
      <c r="C324" s="203">
        <v>32</v>
      </c>
      <c r="D324" s="206" t="s">
        <v>549</v>
      </c>
      <c r="E324" s="203">
        <v>4</v>
      </c>
      <c r="F324" s="203">
        <v>3300</v>
      </c>
      <c r="G324" s="208">
        <f t="shared" si="229"/>
        <v>825</v>
      </c>
      <c r="H324" s="541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42"/>
      <c r="M324" s="209">
        <f>RANK(K324, K$293:$K$325)</f>
        <v>17</v>
      </c>
      <c r="N324" s="545"/>
      <c r="O324" s="523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43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43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43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43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43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43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43"/>
    </row>
    <row r="325" spans="1:50" ht="14.25" hidden="1" customHeight="1" outlineLevel="1">
      <c r="B325" s="483"/>
      <c r="C325" s="203">
        <v>33</v>
      </c>
      <c r="D325" s="206" t="s">
        <v>640</v>
      </c>
      <c r="E325" s="203">
        <v>6</v>
      </c>
      <c r="F325" s="203">
        <v>3600</v>
      </c>
      <c r="G325" s="208">
        <f t="shared" si="229"/>
        <v>600</v>
      </c>
      <c r="H325" s="541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42"/>
      <c r="M325" s="209">
        <f>RANK(K325, K$293:$K$325)</f>
        <v>32</v>
      </c>
      <c r="N325" s="545"/>
      <c r="O325" s="523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43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43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43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43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43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43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43"/>
    </row>
    <row r="326" spans="1:50" ht="14.25" hidden="1" customHeight="1" outlineLevel="1" collapsed="1">
      <c r="B326" s="525" t="s">
        <v>629</v>
      </c>
      <c r="C326" s="525"/>
      <c r="D326" s="525"/>
      <c r="E326" s="525"/>
      <c r="F326" s="525"/>
      <c r="G326" s="525"/>
      <c r="H326" s="525"/>
      <c r="I326" s="525"/>
      <c r="J326" s="525"/>
      <c r="K326" s="525"/>
      <c r="L326" s="525"/>
      <c r="M326" s="526"/>
      <c r="N326" s="529" t="s">
        <v>445</v>
      </c>
      <c r="O326" s="529" t="s">
        <v>105</v>
      </c>
      <c r="P326" s="534">
        <f>AT288+1</f>
        <v>45930</v>
      </c>
      <c r="Q326" s="535"/>
      <c r="R326" s="535"/>
      <c r="S326" s="535"/>
      <c r="T326" s="535"/>
      <c r="U326" s="536">
        <f>P326+1</f>
        <v>45931</v>
      </c>
      <c r="V326" s="537"/>
      <c r="W326" s="537"/>
      <c r="X326" s="537"/>
      <c r="Y326" s="537"/>
      <c r="Z326" s="534">
        <f t="shared" ref="Z326" si="239">U326+1</f>
        <v>45932</v>
      </c>
      <c r="AA326" s="535"/>
      <c r="AB326" s="535"/>
      <c r="AC326" s="535"/>
      <c r="AD326" s="535"/>
      <c r="AE326" s="536">
        <f t="shared" ref="AE326" si="240">Z326+1</f>
        <v>45933</v>
      </c>
      <c r="AF326" s="537"/>
      <c r="AG326" s="537"/>
      <c r="AH326" s="537"/>
      <c r="AI326" s="537"/>
      <c r="AJ326" s="531">
        <f t="shared" ref="AJ326" si="241">AE326+1</f>
        <v>45934</v>
      </c>
      <c r="AK326" s="532"/>
      <c r="AL326" s="532"/>
      <c r="AM326" s="532"/>
      <c r="AN326" s="533"/>
      <c r="AO326" s="536">
        <f t="shared" ref="AO326" si="242">AJ326+1</f>
        <v>45935</v>
      </c>
      <c r="AP326" s="537"/>
      <c r="AQ326" s="537"/>
      <c r="AR326" s="537"/>
      <c r="AS326" s="537"/>
      <c r="AT326" s="531">
        <f t="shared" ref="AT326" si="243">AO326+1</f>
        <v>45936</v>
      </c>
      <c r="AU326" s="532"/>
      <c r="AV326" s="532"/>
      <c r="AW326" s="532"/>
      <c r="AX326" s="533"/>
    </row>
    <row r="327" spans="1:50" ht="14.25" hidden="1" customHeight="1" outlineLevel="1">
      <c r="B327" s="527"/>
      <c r="C327" s="527"/>
      <c r="D327" s="527"/>
      <c r="E327" s="527"/>
      <c r="F327" s="527"/>
      <c r="G327" s="527"/>
      <c r="H327" s="527"/>
      <c r="I327" s="527"/>
      <c r="J327" s="527"/>
      <c r="K327" s="527"/>
      <c r="L327" s="527"/>
      <c r="M327" s="528"/>
      <c r="N327" s="530"/>
      <c r="O327" s="530"/>
      <c r="P327" s="546">
        <f>P326</f>
        <v>45930</v>
      </c>
      <c r="Q327" s="546"/>
      <c r="R327" s="546"/>
      <c r="S327" s="546"/>
      <c r="T327" s="546"/>
      <c r="U327" s="547">
        <f>U326</f>
        <v>45931</v>
      </c>
      <c r="V327" s="547"/>
      <c r="W327" s="547"/>
      <c r="X327" s="547"/>
      <c r="Y327" s="547"/>
      <c r="Z327" s="546">
        <f t="shared" ref="Z327" si="244">Z326</f>
        <v>45932</v>
      </c>
      <c r="AA327" s="546"/>
      <c r="AB327" s="546"/>
      <c r="AC327" s="546"/>
      <c r="AD327" s="546"/>
      <c r="AE327" s="547">
        <f t="shared" ref="AE327" si="245">AE326</f>
        <v>45933</v>
      </c>
      <c r="AF327" s="547"/>
      <c r="AG327" s="547"/>
      <c r="AH327" s="547"/>
      <c r="AI327" s="547"/>
      <c r="AJ327" s="538">
        <f t="shared" ref="AJ327" si="246">AJ326</f>
        <v>45934</v>
      </c>
      <c r="AK327" s="539"/>
      <c r="AL327" s="539"/>
      <c r="AM327" s="539"/>
      <c r="AN327" s="540"/>
      <c r="AO327" s="547">
        <f t="shared" ref="AO327" si="247">AO326</f>
        <v>45935</v>
      </c>
      <c r="AP327" s="547"/>
      <c r="AQ327" s="547"/>
      <c r="AR327" s="547"/>
      <c r="AS327" s="547"/>
      <c r="AT327" s="538">
        <f t="shared" ref="AT327" si="248">AT326</f>
        <v>45936</v>
      </c>
      <c r="AU327" s="539"/>
      <c r="AV327" s="539"/>
      <c r="AW327" s="539"/>
      <c r="AX327" s="540"/>
    </row>
    <row r="328" spans="1:50" ht="14.25" hidden="1" customHeight="1" outlineLevel="1">
      <c r="B328" s="483" t="s">
        <v>165</v>
      </c>
      <c r="C328" s="483" t="s">
        <v>160</v>
      </c>
      <c r="D328" s="483"/>
      <c r="E328" s="483" t="s">
        <v>161</v>
      </c>
      <c r="F328" s="483"/>
      <c r="G328" s="483"/>
      <c r="H328" s="483" t="s">
        <v>166</v>
      </c>
      <c r="I328" s="544" t="s">
        <v>446</v>
      </c>
      <c r="J328" s="544"/>
      <c r="K328" s="544"/>
      <c r="L328" s="544" t="s">
        <v>166</v>
      </c>
      <c r="M328" s="544" t="s">
        <v>168</v>
      </c>
      <c r="N328" s="545"/>
      <c r="O328" s="523" t="s">
        <v>167</v>
      </c>
      <c r="P328" s="523" t="s">
        <v>163</v>
      </c>
      <c r="Q328" s="523"/>
      <c r="R328" s="523"/>
      <c r="S328" s="523"/>
      <c r="T328" s="523" t="s">
        <v>166</v>
      </c>
      <c r="U328" s="523" t="s">
        <v>163</v>
      </c>
      <c r="V328" s="523"/>
      <c r="W328" s="523"/>
      <c r="X328" s="523"/>
      <c r="Y328" s="523" t="s">
        <v>166</v>
      </c>
      <c r="Z328" s="523" t="s">
        <v>163</v>
      </c>
      <c r="AA328" s="523"/>
      <c r="AB328" s="523"/>
      <c r="AC328" s="523"/>
      <c r="AD328" s="523" t="s">
        <v>166</v>
      </c>
      <c r="AE328" s="523" t="s">
        <v>163</v>
      </c>
      <c r="AF328" s="523"/>
      <c r="AG328" s="523"/>
      <c r="AH328" s="523"/>
      <c r="AI328" s="523" t="s">
        <v>166</v>
      </c>
      <c r="AJ328" s="523" t="s">
        <v>163</v>
      </c>
      <c r="AK328" s="523"/>
      <c r="AL328" s="523"/>
      <c r="AM328" s="523"/>
      <c r="AN328" s="523" t="s">
        <v>166</v>
      </c>
      <c r="AO328" s="523" t="s">
        <v>163</v>
      </c>
      <c r="AP328" s="523"/>
      <c r="AQ328" s="523"/>
      <c r="AR328" s="523"/>
      <c r="AS328" s="523" t="s">
        <v>166</v>
      </c>
      <c r="AT328" s="523" t="s">
        <v>163</v>
      </c>
      <c r="AU328" s="523"/>
      <c r="AV328" s="523"/>
      <c r="AW328" s="523"/>
      <c r="AX328" s="523" t="s">
        <v>166</v>
      </c>
    </row>
    <row r="329" spans="1:50" ht="14.25" hidden="1" customHeight="1" outlineLevel="1">
      <c r="B329" s="483"/>
      <c r="C329" s="483"/>
      <c r="D329" s="483"/>
      <c r="E329" s="483" t="s">
        <v>447</v>
      </c>
      <c r="F329" s="483"/>
      <c r="G329" s="483"/>
      <c r="H329" s="483"/>
      <c r="I329" s="544" t="s">
        <v>447</v>
      </c>
      <c r="J329" s="544"/>
      <c r="K329" s="544"/>
      <c r="L329" s="544"/>
      <c r="M329" s="544"/>
      <c r="N329" s="545"/>
      <c r="O329" s="523"/>
      <c r="P329" s="523" t="s">
        <v>448</v>
      </c>
      <c r="Q329" s="523"/>
      <c r="R329" s="523"/>
      <c r="S329" s="523"/>
      <c r="T329" s="523"/>
      <c r="U329" s="523" t="s">
        <v>448</v>
      </c>
      <c r="V329" s="523"/>
      <c r="W329" s="523"/>
      <c r="X329" s="523"/>
      <c r="Y329" s="523"/>
      <c r="Z329" s="523" t="s">
        <v>448</v>
      </c>
      <c r="AA329" s="523"/>
      <c r="AB329" s="523"/>
      <c r="AC329" s="523"/>
      <c r="AD329" s="523"/>
      <c r="AE329" s="523" t="s">
        <v>448</v>
      </c>
      <c r="AF329" s="523"/>
      <c r="AG329" s="523"/>
      <c r="AH329" s="523"/>
      <c r="AI329" s="523"/>
      <c r="AJ329" s="523" t="s">
        <v>448</v>
      </c>
      <c r="AK329" s="523"/>
      <c r="AL329" s="523"/>
      <c r="AM329" s="523"/>
      <c r="AN329" s="523"/>
      <c r="AO329" s="523" t="s">
        <v>448</v>
      </c>
      <c r="AP329" s="523"/>
      <c r="AQ329" s="523"/>
      <c r="AR329" s="523"/>
      <c r="AS329" s="523"/>
      <c r="AT329" s="523" t="s">
        <v>448</v>
      </c>
      <c r="AU329" s="523"/>
      <c r="AV329" s="523"/>
      <c r="AW329" s="523"/>
      <c r="AX329" s="523"/>
    </row>
    <row r="330" spans="1:50" ht="14.25" hidden="1" customHeight="1" outlineLevel="1">
      <c r="A330" s="200"/>
      <c r="B330" s="483"/>
      <c r="C330" s="483"/>
      <c r="D330" s="483"/>
      <c r="E330" s="203" t="s">
        <v>162</v>
      </c>
      <c r="F330" s="203" t="s">
        <v>449</v>
      </c>
      <c r="G330" s="203" t="s">
        <v>164</v>
      </c>
      <c r="H330" s="483"/>
      <c r="I330" s="204" t="s">
        <v>162</v>
      </c>
      <c r="J330" s="204" t="s">
        <v>449</v>
      </c>
      <c r="K330" s="204" t="s">
        <v>164</v>
      </c>
      <c r="L330" s="544"/>
      <c r="M330" s="544"/>
      <c r="N330" s="545"/>
      <c r="O330" s="523"/>
      <c r="P330" s="205" t="s">
        <v>162</v>
      </c>
      <c r="Q330" s="205" t="s">
        <v>449</v>
      </c>
      <c r="R330" s="205" t="s">
        <v>164</v>
      </c>
      <c r="S330" s="205" t="s">
        <v>168</v>
      </c>
      <c r="T330" s="523"/>
      <c r="U330" s="205" t="s">
        <v>162</v>
      </c>
      <c r="V330" s="205" t="s">
        <v>449</v>
      </c>
      <c r="W330" s="205" t="s">
        <v>164</v>
      </c>
      <c r="X330" s="205" t="s">
        <v>168</v>
      </c>
      <c r="Y330" s="523"/>
      <c r="Z330" s="205" t="s">
        <v>162</v>
      </c>
      <c r="AA330" s="205" t="s">
        <v>449</v>
      </c>
      <c r="AB330" s="205" t="s">
        <v>164</v>
      </c>
      <c r="AC330" s="205" t="s">
        <v>168</v>
      </c>
      <c r="AD330" s="523"/>
      <c r="AE330" s="205" t="s">
        <v>162</v>
      </c>
      <c r="AF330" s="205" t="s">
        <v>449</v>
      </c>
      <c r="AG330" s="205" t="s">
        <v>164</v>
      </c>
      <c r="AH330" s="205" t="s">
        <v>168</v>
      </c>
      <c r="AI330" s="523"/>
      <c r="AJ330" s="205" t="s">
        <v>162</v>
      </c>
      <c r="AK330" s="205" t="s">
        <v>449</v>
      </c>
      <c r="AL330" s="205" t="s">
        <v>164</v>
      </c>
      <c r="AM330" s="205" t="s">
        <v>168</v>
      </c>
      <c r="AN330" s="523"/>
      <c r="AO330" s="205" t="s">
        <v>162</v>
      </c>
      <c r="AP330" s="205" t="s">
        <v>449</v>
      </c>
      <c r="AQ330" s="205" t="s">
        <v>164</v>
      </c>
      <c r="AR330" s="205" t="s">
        <v>168</v>
      </c>
      <c r="AS330" s="523"/>
      <c r="AT330" s="205" t="s">
        <v>162</v>
      </c>
      <c r="AU330" s="205" t="s">
        <v>449</v>
      </c>
      <c r="AV330" s="205" t="s">
        <v>164</v>
      </c>
      <c r="AW330" s="205" t="s">
        <v>168</v>
      </c>
      <c r="AX330" s="523"/>
    </row>
    <row r="331" spans="1:50" ht="14.25" hidden="1" customHeight="1" outlineLevel="1">
      <c r="B331" s="483" t="s">
        <v>450</v>
      </c>
      <c r="C331" s="203">
        <v>1</v>
      </c>
      <c r="D331" s="206" t="s">
        <v>545</v>
      </c>
      <c r="E331" s="207">
        <v>4</v>
      </c>
      <c r="F331" s="203">
        <v>3300</v>
      </c>
      <c r="G331" s="208">
        <f>F331/E331</f>
        <v>825</v>
      </c>
      <c r="H331" s="541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42">
        <f>IFERROR(AVERAGE(K331:K363),"-")</f>
        <v>790.12343084479471</v>
      </c>
      <c r="M331" s="209">
        <f>RANK(K331, K$331:$K$363)</f>
        <v>18</v>
      </c>
      <c r="N331" s="545"/>
      <c r="O331" s="523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43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43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43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43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43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43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43">
        <f>AVERAGE(AV331:AV363)</f>
        <v>798.86686547005615</v>
      </c>
    </row>
    <row r="332" spans="1:50" ht="14.25" hidden="1" customHeight="1" outlineLevel="1">
      <c r="B332" s="483"/>
      <c r="C332" s="203">
        <v>2</v>
      </c>
      <c r="D332" s="206" t="s">
        <v>543</v>
      </c>
      <c r="E332" s="207">
        <v>3</v>
      </c>
      <c r="F332" s="203">
        <v>3600</v>
      </c>
      <c r="G332" s="208">
        <f t="shared" ref="G332:G362" si="263">F332/E332</f>
        <v>1200</v>
      </c>
      <c r="H332" s="541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42"/>
      <c r="M332" s="209">
        <f>RANK(K332, K$331:$K$363)</f>
        <v>1</v>
      </c>
      <c r="N332" s="545"/>
      <c r="O332" s="523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43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43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43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43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43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43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43"/>
    </row>
    <row r="333" spans="1:50" ht="14.25" hidden="1" customHeight="1" outlineLevel="1">
      <c r="B333" s="483"/>
      <c r="C333" s="203">
        <v>3</v>
      </c>
      <c r="D333" s="206" t="s">
        <v>544</v>
      </c>
      <c r="E333" s="207">
        <v>4</v>
      </c>
      <c r="F333" s="203">
        <v>3300</v>
      </c>
      <c r="G333" s="208">
        <f t="shared" si="263"/>
        <v>825</v>
      </c>
      <c r="H333" s="541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42"/>
      <c r="M333" s="209">
        <f>RANK(K333, K$331:$K$363)</f>
        <v>15</v>
      </c>
      <c r="N333" s="545"/>
      <c r="O333" s="523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43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43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43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43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43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43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43"/>
    </row>
    <row r="334" spans="1:50" ht="14.25" hidden="1" customHeight="1" outlineLevel="1">
      <c r="B334" s="483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41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42"/>
      <c r="M334" s="209">
        <f>RANK(K334, K$331:$K$363)</f>
        <v>31</v>
      </c>
      <c r="N334" s="545"/>
      <c r="O334" s="523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43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43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43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43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43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43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43"/>
    </row>
    <row r="335" spans="1:50" ht="14.25" hidden="1" customHeight="1" outlineLevel="1">
      <c r="B335" s="483"/>
      <c r="C335" s="203">
        <v>5</v>
      </c>
      <c r="D335" s="206" t="s">
        <v>539</v>
      </c>
      <c r="E335" s="207">
        <v>3</v>
      </c>
      <c r="F335" s="203">
        <v>3600</v>
      </c>
      <c r="G335" s="208">
        <f t="shared" si="263"/>
        <v>1200</v>
      </c>
      <c r="H335" s="541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42"/>
      <c r="M335" s="209">
        <f>RANK(K335, K$331:$K$363)</f>
        <v>4</v>
      </c>
      <c r="N335" s="545"/>
      <c r="O335" s="523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43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43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43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43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43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43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43"/>
    </row>
    <row r="336" spans="1:50" ht="14.25" hidden="1" customHeight="1" outlineLevel="1">
      <c r="B336" s="483"/>
      <c r="C336" s="203">
        <v>6</v>
      </c>
      <c r="D336" s="206" t="s">
        <v>370</v>
      </c>
      <c r="E336" s="207">
        <v>3</v>
      </c>
      <c r="F336" s="203">
        <v>3000</v>
      </c>
      <c r="G336" s="208">
        <f t="shared" si="263"/>
        <v>1000</v>
      </c>
      <c r="H336" s="541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42"/>
      <c r="M336" s="209">
        <f>RANK(K336, K$331:$K$363)</f>
        <v>11</v>
      </c>
      <c r="N336" s="545"/>
      <c r="O336" s="523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43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43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43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43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43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43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43"/>
    </row>
    <row r="337" spans="2:50" ht="14.25" hidden="1" customHeight="1" outlineLevel="1">
      <c r="B337" s="483"/>
      <c r="C337" s="203">
        <v>7</v>
      </c>
      <c r="D337" s="206" t="s">
        <v>537</v>
      </c>
      <c r="E337" s="207">
        <v>3</v>
      </c>
      <c r="F337" s="203">
        <v>3300</v>
      </c>
      <c r="G337" s="208">
        <f t="shared" si="263"/>
        <v>1100</v>
      </c>
      <c r="H337" s="541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42"/>
      <c r="M337" s="209">
        <f>RANK(K337, K$331:$K$363)</f>
        <v>9</v>
      </c>
      <c r="N337" s="545"/>
      <c r="O337" s="523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43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43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43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43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43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43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43"/>
    </row>
    <row r="338" spans="2:50" ht="14.25" hidden="1" customHeight="1" outlineLevel="1">
      <c r="B338" s="483"/>
      <c r="C338" s="203">
        <v>8</v>
      </c>
      <c r="D338" s="206" t="s">
        <v>542</v>
      </c>
      <c r="E338" s="207">
        <v>3</v>
      </c>
      <c r="F338" s="203">
        <v>3600</v>
      </c>
      <c r="G338" s="208">
        <f t="shared" si="263"/>
        <v>1200</v>
      </c>
      <c r="H338" s="541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42"/>
      <c r="M338" s="209">
        <f>RANK(K338, K$331:$K$363)</f>
        <v>6</v>
      </c>
      <c r="N338" s="545"/>
      <c r="O338" s="523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43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43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43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43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43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43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43"/>
    </row>
    <row r="339" spans="2:50" ht="14.25" hidden="1" customHeight="1" outlineLevel="1">
      <c r="B339" s="483"/>
      <c r="C339" s="203">
        <v>9</v>
      </c>
      <c r="D339" s="206" t="s">
        <v>623</v>
      </c>
      <c r="E339" s="207">
        <v>4</v>
      </c>
      <c r="F339" s="203">
        <v>3000</v>
      </c>
      <c r="G339" s="208">
        <f t="shared" si="263"/>
        <v>750</v>
      </c>
      <c r="H339" s="541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42"/>
      <c r="M339" s="209">
        <f>RANK(K339, K$331:$K$363)</f>
        <v>26</v>
      </c>
      <c r="N339" s="545"/>
      <c r="O339" s="523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43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43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43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43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43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43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43"/>
    </row>
    <row r="340" spans="2:50" ht="14.25" hidden="1" customHeight="1" outlineLevel="1">
      <c r="B340" s="483"/>
      <c r="C340" s="203">
        <v>10</v>
      </c>
      <c r="D340" s="206" t="s">
        <v>613</v>
      </c>
      <c r="E340" s="207">
        <v>3</v>
      </c>
      <c r="F340" s="203">
        <v>3300</v>
      </c>
      <c r="G340" s="208">
        <f t="shared" si="263"/>
        <v>1100</v>
      </c>
      <c r="H340" s="541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42"/>
      <c r="M340" s="209">
        <f>RANK(K340, K$331:$K$363)</f>
        <v>8</v>
      </c>
      <c r="N340" s="545"/>
      <c r="O340" s="523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43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43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43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43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43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43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43"/>
    </row>
    <row r="341" spans="2:50" ht="14.25" hidden="1" customHeight="1" outlineLevel="1">
      <c r="B341" s="483"/>
      <c r="C341" s="203">
        <v>11</v>
      </c>
      <c r="D341" s="206" t="s">
        <v>541</v>
      </c>
      <c r="E341" s="207">
        <v>4</v>
      </c>
      <c r="F341" s="203">
        <v>3300</v>
      </c>
      <c r="G341" s="208">
        <f t="shared" si="263"/>
        <v>825</v>
      </c>
      <c r="H341" s="541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42"/>
      <c r="M341" s="209">
        <f>RANK(K341, K$331:$K$363)</f>
        <v>23</v>
      </c>
      <c r="N341" s="545"/>
      <c r="O341" s="523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43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43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43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43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43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43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43"/>
    </row>
    <row r="342" spans="2:50" ht="14.25" hidden="1" customHeight="1" outlineLevel="1">
      <c r="B342" s="483"/>
      <c r="C342" s="203">
        <v>12</v>
      </c>
      <c r="D342" s="206" t="s">
        <v>624</v>
      </c>
      <c r="E342" s="207">
        <v>4</v>
      </c>
      <c r="F342" s="203">
        <v>3300</v>
      </c>
      <c r="G342" s="208">
        <f t="shared" si="263"/>
        <v>825</v>
      </c>
      <c r="H342" s="541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42"/>
      <c r="M342" s="209">
        <f>RANK(K342, K$331:$K$363)</f>
        <v>21</v>
      </c>
      <c r="N342" s="545"/>
      <c r="O342" s="523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43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43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43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43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43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43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43"/>
    </row>
    <row r="343" spans="2:50" ht="14.25" hidden="1" customHeight="1" outlineLevel="1">
      <c r="B343" s="483"/>
      <c r="C343" s="203">
        <v>13</v>
      </c>
      <c r="D343" s="206" t="s">
        <v>538</v>
      </c>
      <c r="E343" s="207">
        <v>4</v>
      </c>
      <c r="F343" s="203">
        <v>3300</v>
      </c>
      <c r="G343" s="208">
        <f t="shared" si="263"/>
        <v>825</v>
      </c>
      <c r="H343" s="541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42"/>
      <c r="M343" s="209">
        <f>RANK(K343, K$331:$K$363)</f>
        <v>22</v>
      </c>
      <c r="N343" s="545"/>
      <c r="O343" s="523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43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43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43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43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43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43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43"/>
    </row>
    <row r="344" spans="2:50" ht="14.25" hidden="1" customHeight="1" outlineLevel="1">
      <c r="B344" s="483"/>
      <c r="C344" s="203">
        <v>14</v>
      </c>
      <c r="D344" s="206" t="s">
        <v>639</v>
      </c>
      <c r="E344" s="207">
        <v>4</v>
      </c>
      <c r="F344" s="203">
        <v>3300</v>
      </c>
      <c r="G344" s="208">
        <f t="shared" si="263"/>
        <v>825</v>
      </c>
      <c r="H344" s="541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42"/>
      <c r="M344" s="209">
        <f>RANK(K344, K$331:$K$363)</f>
        <v>25</v>
      </c>
      <c r="N344" s="545"/>
      <c r="O344" s="523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43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43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43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43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43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43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43"/>
    </row>
    <row r="345" spans="2:50" ht="14.25" hidden="1" customHeight="1" outlineLevel="1">
      <c r="B345" s="483"/>
      <c r="C345" s="203">
        <v>15</v>
      </c>
      <c r="D345" s="206" t="s">
        <v>642</v>
      </c>
      <c r="E345" s="207">
        <v>4</v>
      </c>
      <c r="F345" s="203">
        <v>3300</v>
      </c>
      <c r="G345" s="208">
        <f t="shared" si="263"/>
        <v>825</v>
      </c>
      <c r="H345" s="541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42"/>
      <c r="M345" s="209">
        <f>RANK(K345, K$331:$K$363)</f>
        <v>17</v>
      </c>
      <c r="N345" s="545"/>
      <c r="O345" s="523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43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43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43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43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43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43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43"/>
    </row>
    <row r="346" spans="2:50" ht="14.25" hidden="1" customHeight="1" outlineLevel="1">
      <c r="B346" s="483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41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42"/>
      <c r="M346" s="209">
        <f>RANK(K346, K$331:$K$363)</f>
        <v>12</v>
      </c>
      <c r="N346" s="545"/>
      <c r="O346" s="523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43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43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43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43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43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43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43"/>
    </row>
    <row r="347" spans="2:50" ht="14.25" hidden="1" customHeight="1" outlineLevel="1">
      <c r="B347" s="483"/>
      <c r="C347" s="203">
        <v>17</v>
      </c>
      <c r="D347" s="206" t="s">
        <v>554</v>
      </c>
      <c r="E347" s="207">
        <v>4</v>
      </c>
      <c r="F347" s="203">
        <v>3300</v>
      </c>
      <c r="G347" s="208">
        <f t="shared" si="263"/>
        <v>825</v>
      </c>
      <c r="H347" s="541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42"/>
      <c r="M347" s="209">
        <f>RANK(K347, K$331:$K$363)</f>
        <v>14</v>
      </c>
      <c r="N347" s="545"/>
      <c r="O347" s="523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43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43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43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43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43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43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43"/>
    </row>
    <row r="348" spans="2:50" ht="14.25" hidden="1" customHeight="1" outlineLevel="1">
      <c r="B348" s="483"/>
      <c r="C348" s="203">
        <v>18</v>
      </c>
      <c r="D348" s="206" t="s">
        <v>553</v>
      </c>
      <c r="E348" s="207">
        <v>3</v>
      </c>
      <c r="F348" s="203">
        <v>3600</v>
      </c>
      <c r="G348" s="208">
        <f t="shared" si="263"/>
        <v>1200</v>
      </c>
      <c r="H348" s="541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42"/>
      <c r="M348" s="209">
        <f>RANK(K348, K$331:$K$363)</f>
        <v>2</v>
      </c>
      <c r="N348" s="545"/>
      <c r="O348" s="523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43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43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43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43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43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43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43"/>
    </row>
    <row r="349" spans="2:50" ht="14.25" hidden="1" customHeight="1" outlineLevel="1">
      <c r="B349" s="483"/>
      <c r="C349" s="203">
        <v>19</v>
      </c>
      <c r="D349" s="206" t="s">
        <v>555</v>
      </c>
      <c r="E349" s="207">
        <v>4</v>
      </c>
      <c r="F349" s="203">
        <v>3300</v>
      </c>
      <c r="G349" s="208">
        <f t="shared" si="263"/>
        <v>825</v>
      </c>
      <c r="H349" s="541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42"/>
      <c r="M349" s="209">
        <f>RANK(K349, K$331:$K$363)</f>
        <v>16</v>
      </c>
      <c r="N349" s="545"/>
      <c r="O349" s="523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43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43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43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43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43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43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43"/>
    </row>
    <row r="350" spans="2:50" ht="14.25" hidden="1" customHeight="1" outlineLevel="1">
      <c r="B350" s="483"/>
      <c r="C350" s="203">
        <v>20</v>
      </c>
      <c r="D350" s="206" t="s">
        <v>387</v>
      </c>
      <c r="E350" s="207">
        <v>5</v>
      </c>
      <c r="F350" s="203">
        <v>3300</v>
      </c>
      <c r="G350" s="208">
        <f t="shared" si="263"/>
        <v>660</v>
      </c>
      <c r="H350" s="541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42"/>
      <c r="M350" s="209">
        <f>RANK(K350, K$331:$K$363)</f>
        <v>30</v>
      </c>
      <c r="N350" s="545"/>
      <c r="O350" s="523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43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43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43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43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43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43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43"/>
    </row>
    <row r="351" spans="2:50" ht="14.25" hidden="1" customHeight="1" outlineLevel="1">
      <c r="B351" s="483"/>
      <c r="C351" s="203">
        <v>21</v>
      </c>
      <c r="D351" s="206" t="s">
        <v>548</v>
      </c>
      <c r="E351" s="207">
        <v>3</v>
      </c>
      <c r="F351" s="203">
        <v>3600</v>
      </c>
      <c r="G351" s="208">
        <f t="shared" si="263"/>
        <v>1200</v>
      </c>
      <c r="H351" s="541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42"/>
      <c r="M351" s="209">
        <f>RANK(K351, K$331:$K$363)</f>
        <v>5</v>
      </c>
      <c r="N351" s="545"/>
      <c r="O351" s="523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43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43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43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43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43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43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43"/>
    </row>
    <row r="352" spans="2:50" ht="14.25" hidden="1" customHeight="1" outlineLevel="1">
      <c r="B352" s="483"/>
      <c r="C352" s="203">
        <v>22</v>
      </c>
      <c r="D352" s="206" t="s">
        <v>552</v>
      </c>
      <c r="E352" s="207">
        <v>3</v>
      </c>
      <c r="F352" s="203">
        <v>3600</v>
      </c>
      <c r="G352" s="208">
        <f t="shared" si="263"/>
        <v>1200</v>
      </c>
      <c r="H352" s="541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42"/>
      <c r="M352" s="209">
        <f>RANK(K352, K$331:$K$363)</f>
        <v>3</v>
      </c>
      <c r="N352" s="545"/>
      <c r="O352" s="523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43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43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43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43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43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43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43"/>
    </row>
    <row r="353" spans="1:50" ht="14.25" hidden="1" customHeight="1" outlineLevel="1">
      <c r="B353" s="483"/>
      <c r="C353" s="203">
        <v>23</v>
      </c>
      <c r="D353" s="206" t="s">
        <v>604</v>
      </c>
      <c r="E353" s="207">
        <v>3</v>
      </c>
      <c r="F353" s="203">
        <v>3300</v>
      </c>
      <c r="G353" s="208">
        <f t="shared" si="263"/>
        <v>1100</v>
      </c>
      <c r="H353" s="541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42"/>
      <c r="M353" s="209">
        <f>RANK(K353, K$331:$K$363)</f>
        <v>7</v>
      </c>
      <c r="N353" s="545"/>
      <c r="O353" s="523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43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43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43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43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43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43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43"/>
    </row>
    <row r="354" spans="1:50" ht="14.25" hidden="1" customHeight="1" outlineLevel="1">
      <c r="B354" s="483"/>
      <c r="C354" s="203">
        <v>24</v>
      </c>
      <c r="D354" s="206" t="s">
        <v>551</v>
      </c>
      <c r="E354" s="207">
        <v>4</v>
      </c>
      <c r="F354" s="203">
        <v>3300</v>
      </c>
      <c r="G354" s="208">
        <f t="shared" si="263"/>
        <v>825</v>
      </c>
      <c r="H354" s="541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42"/>
      <c r="M354" s="209">
        <f>RANK(K354, K$331:$K$363)</f>
        <v>19</v>
      </c>
      <c r="N354" s="545"/>
      <c r="O354" s="523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43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43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43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43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43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43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43"/>
    </row>
    <row r="355" spans="1:50" ht="14.25" hidden="1" customHeight="1" outlineLevel="1">
      <c r="B355" s="483"/>
      <c r="C355" s="203">
        <v>25</v>
      </c>
      <c r="D355" s="206" t="s">
        <v>547</v>
      </c>
      <c r="E355" s="207">
        <v>4</v>
      </c>
      <c r="F355" s="203">
        <v>3300</v>
      </c>
      <c r="G355" s="208">
        <f t="shared" si="263"/>
        <v>825</v>
      </c>
      <c r="H355" s="541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42"/>
      <c r="M355" s="209">
        <f>RANK(K355, K$331:$K$363)</f>
        <v>24</v>
      </c>
      <c r="N355" s="545"/>
      <c r="O355" s="523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43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43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43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43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43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43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43"/>
    </row>
    <row r="356" spans="1:50" ht="14.25" hidden="1" customHeight="1" outlineLevel="1">
      <c r="B356" s="483"/>
      <c r="C356" s="203">
        <v>26</v>
      </c>
      <c r="D356" s="206" t="s">
        <v>550</v>
      </c>
      <c r="E356" s="207">
        <v>4</v>
      </c>
      <c r="F356" s="203">
        <v>3000</v>
      </c>
      <c r="G356" s="208">
        <f t="shared" si="263"/>
        <v>750</v>
      </c>
      <c r="H356" s="541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42"/>
      <c r="M356" s="209">
        <f>RANK(K356, K$331:$K$363)</f>
        <v>27</v>
      </c>
      <c r="N356" s="545"/>
      <c r="O356" s="523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43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43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43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43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43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43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43"/>
    </row>
    <row r="357" spans="1:50" ht="14.25" hidden="1" customHeight="1" outlineLevel="1">
      <c r="B357" s="483"/>
      <c r="C357" s="203">
        <v>27</v>
      </c>
      <c r="D357" s="206" t="s">
        <v>385</v>
      </c>
      <c r="E357" s="207">
        <v>4</v>
      </c>
      <c r="F357" s="203">
        <v>3000</v>
      </c>
      <c r="G357" s="208">
        <f t="shared" si="263"/>
        <v>750</v>
      </c>
      <c r="H357" s="541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42"/>
      <c r="M357" s="209">
        <f>RANK(K357, K$331:$K$363)</f>
        <v>29</v>
      </c>
      <c r="N357" s="545"/>
      <c r="O357" s="523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43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43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43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43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43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43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43"/>
    </row>
    <row r="358" spans="1:50" ht="14.25" hidden="1" customHeight="1" outlineLevel="1">
      <c r="B358" s="483"/>
      <c r="C358" s="203">
        <v>28</v>
      </c>
      <c r="D358" s="206" t="s">
        <v>377</v>
      </c>
      <c r="E358" s="207">
        <v>4</v>
      </c>
      <c r="F358" s="203">
        <v>3000</v>
      </c>
      <c r="G358" s="208">
        <f t="shared" si="263"/>
        <v>750</v>
      </c>
      <c r="H358" s="541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42"/>
      <c r="M358" s="209">
        <f>RANK(K358, K$331:$K$363)</f>
        <v>28</v>
      </c>
      <c r="N358" s="545"/>
      <c r="O358" s="523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43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43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43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43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43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43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43"/>
    </row>
    <row r="359" spans="1:50" ht="14.25" hidden="1" customHeight="1" outlineLevel="1">
      <c r="B359" s="483"/>
      <c r="C359" s="203">
        <v>29</v>
      </c>
      <c r="D359" s="206" t="s">
        <v>549</v>
      </c>
      <c r="E359" s="207">
        <v>4</v>
      </c>
      <c r="F359" s="203">
        <v>3300</v>
      </c>
      <c r="G359" s="208">
        <f t="shared" si="263"/>
        <v>825</v>
      </c>
      <c r="H359" s="541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42"/>
      <c r="M359" s="209">
        <f>RANK(K359, K$331:$K$363)</f>
        <v>20</v>
      </c>
      <c r="N359" s="545"/>
      <c r="O359" s="523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43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43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43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43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43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43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43"/>
    </row>
    <row r="360" spans="1:50" ht="14.25" hidden="1" customHeight="1" outlineLevel="1">
      <c r="B360" s="483"/>
      <c r="C360" s="203">
        <v>30</v>
      </c>
      <c r="D360" s="206" t="s">
        <v>668</v>
      </c>
      <c r="E360" s="207">
        <v>3</v>
      </c>
      <c r="F360" s="203">
        <v>3300</v>
      </c>
      <c r="G360" s="208">
        <f t="shared" si="263"/>
        <v>1100</v>
      </c>
      <c r="H360" s="541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42"/>
      <c r="M360" s="209">
        <f>RANK(K360, K$331:$K$363)</f>
        <v>10</v>
      </c>
      <c r="N360" s="545"/>
      <c r="O360" s="523"/>
      <c r="P360" s="211"/>
      <c r="Q360" s="211"/>
      <c r="R360" s="208"/>
      <c r="S360" s="205"/>
      <c r="T360" s="543"/>
      <c r="U360" s="211"/>
      <c r="V360" s="211"/>
      <c r="W360" s="208"/>
      <c r="X360" s="205"/>
      <c r="Y360" s="543"/>
      <c r="Z360" s="211"/>
      <c r="AA360" s="211"/>
      <c r="AB360" s="208"/>
      <c r="AC360" s="205"/>
      <c r="AD360" s="543"/>
      <c r="AE360" s="211"/>
      <c r="AF360" s="211"/>
      <c r="AG360" s="208"/>
      <c r="AH360" s="205"/>
      <c r="AI360" s="543"/>
      <c r="AJ360" s="211"/>
      <c r="AK360" s="211"/>
      <c r="AL360" s="208"/>
      <c r="AM360" s="205"/>
      <c r="AN360" s="543"/>
      <c r="AO360" s="211"/>
      <c r="AP360" s="211"/>
      <c r="AQ360" s="208"/>
      <c r="AR360" s="205"/>
      <c r="AS360" s="543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43"/>
    </row>
    <row r="361" spans="1:50" ht="14.25" hidden="1" customHeight="1" outlineLevel="1">
      <c r="B361" s="483"/>
      <c r="C361" s="203">
        <v>31</v>
      </c>
      <c r="D361" s="206" t="s">
        <v>640</v>
      </c>
      <c r="E361" s="203">
        <v>6</v>
      </c>
      <c r="F361" s="203">
        <v>3600</v>
      </c>
      <c r="G361" s="208">
        <f t="shared" si="263"/>
        <v>600</v>
      </c>
      <c r="H361" s="541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42"/>
      <c r="M361" s="209">
        <f>RANK(K361, K$331:$K$363)</f>
        <v>32</v>
      </c>
      <c r="N361" s="545"/>
      <c r="O361" s="523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43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43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43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43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43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43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43"/>
    </row>
    <row r="362" spans="1:50" ht="14.25" hidden="1" customHeight="1" outlineLevel="1">
      <c r="B362" s="483"/>
      <c r="C362" s="203">
        <v>32</v>
      </c>
      <c r="D362" s="206" t="s">
        <v>388</v>
      </c>
      <c r="E362" s="203">
        <v>3</v>
      </c>
      <c r="F362" s="203">
        <v>3000</v>
      </c>
      <c r="G362" s="208">
        <f t="shared" si="263"/>
        <v>1000</v>
      </c>
      <c r="H362" s="541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42"/>
      <c r="M362" s="209">
        <f>RANK(K362, K$331:$K$363)</f>
        <v>13</v>
      </c>
      <c r="N362" s="545"/>
      <c r="O362" s="523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43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43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43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43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43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43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43"/>
    </row>
    <row r="363" spans="1:50" ht="14.25" hidden="1" customHeight="1" outlineLevel="1">
      <c r="B363" s="483"/>
      <c r="C363" s="203">
        <v>33</v>
      </c>
      <c r="D363" s="206"/>
      <c r="E363" s="203"/>
      <c r="F363" s="203"/>
      <c r="G363" s="208"/>
      <c r="H363" s="541"/>
      <c r="I363" s="209"/>
      <c r="J363" s="209"/>
      <c r="K363" s="210"/>
      <c r="L363" s="542"/>
      <c r="M363" s="209"/>
      <c r="N363" s="545"/>
      <c r="O363" s="523"/>
      <c r="P363" s="205"/>
      <c r="Q363" s="211"/>
      <c r="R363" s="208"/>
      <c r="S363" s="205"/>
      <c r="T363" s="543"/>
      <c r="U363" s="205"/>
      <c r="V363" s="211"/>
      <c r="W363" s="208"/>
      <c r="X363" s="205"/>
      <c r="Y363" s="543"/>
      <c r="Z363" s="205"/>
      <c r="AA363" s="211"/>
      <c r="AB363" s="208"/>
      <c r="AC363" s="205"/>
      <c r="AD363" s="543"/>
      <c r="AE363" s="205"/>
      <c r="AF363" s="211"/>
      <c r="AG363" s="208"/>
      <c r="AH363" s="205"/>
      <c r="AI363" s="543"/>
      <c r="AJ363" s="205"/>
      <c r="AK363" s="211"/>
      <c r="AL363" s="208"/>
      <c r="AM363" s="205"/>
      <c r="AN363" s="543"/>
      <c r="AO363" s="205"/>
      <c r="AP363" s="211"/>
      <c r="AQ363" s="208"/>
      <c r="AR363" s="205"/>
      <c r="AS363" s="543"/>
      <c r="AT363" s="205"/>
      <c r="AU363" s="211"/>
      <c r="AV363" s="208"/>
      <c r="AW363" s="205"/>
      <c r="AX363" s="543"/>
    </row>
    <row r="364" spans="1:50" ht="14.25" hidden="1" customHeight="1" outlineLevel="1" collapsed="1">
      <c r="B364" s="524" t="s">
        <v>695</v>
      </c>
      <c r="C364" s="525"/>
      <c r="D364" s="525"/>
      <c r="E364" s="525"/>
      <c r="F364" s="525"/>
      <c r="G364" s="525"/>
      <c r="H364" s="525"/>
      <c r="I364" s="525"/>
      <c r="J364" s="525"/>
      <c r="K364" s="525"/>
      <c r="L364" s="525"/>
      <c r="M364" s="526"/>
      <c r="N364" s="529" t="s">
        <v>445</v>
      </c>
      <c r="O364" s="529" t="s">
        <v>105</v>
      </c>
      <c r="P364" s="534">
        <f>AT326+1</f>
        <v>45937</v>
      </c>
      <c r="Q364" s="535"/>
      <c r="R364" s="535"/>
      <c r="S364" s="535"/>
      <c r="T364" s="535"/>
      <c r="U364" s="536">
        <f>P364+1</f>
        <v>45938</v>
      </c>
      <c r="V364" s="537"/>
      <c r="W364" s="537"/>
      <c r="X364" s="537"/>
      <c r="Y364" s="537"/>
      <c r="Z364" s="534">
        <f t="shared" ref="Z364" si="265">U364+1</f>
        <v>45939</v>
      </c>
      <c r="AA364" s="535"/>
      <c r="AB364" s="535"/>
      <c r="AC364" s="535"/>
      <c r="AD364" s="535"/>
      <c r="AE364" s="536">
        <f t="shared" ref="AE364" si="266">Z364+1</f>
        <v>45940</v>
      </c>
      <c r="AF364" s="537"/>
      <c r="AG364" s="537"/>
      <c r="AH364" s="537"/>
      <c r="AI364" s="537"/>
      <c r="AJ364" s="531">
        <f t="shared" ref="AJ364" si="267">AE364+1</f>
        <v>45941</v>
      </c>
      <c r="AK364" s="532"/>
      <c r="AL364" s="532"/>
      <c r="AM364" s="532"/>
      <c r="AN364" s="533"/>
      <c r="AO364" s="536">
        <f t="shared" ref="AO364" si="268">AJ364+1</f>
        <v>45942</v>
      </c>
      <c r="AP364" s="537"/>
      <c r="AQ364" s="537"/>
      <c r="AR364" s="537"/>
      <c r="AS364" s="537"/>
      <c r="AT364" s="531">
        <f t="shared" ref="AT364" si="269">AO364+1</f>
        <v>45943</v>
      </c>
      <c r="AU364" s="532"/>
      <c r="AV364" s="532"/>
      <c r="AW364" s="532"/>
      <c r="AX364" s="533"/>
    </row>
    <row r="365" spans="1:50" ht="14.25" hidden="1" customHeight="1" outlineLevel="1">
      <c r="B365" s="527"/>
      <c r="C365" s="527"/>
      <c r="D365" s="527"/>
      <c r="E365" s="527"/>
      <c r="F365" s="527"/>
      <c r="G365" s="527"/>
      <c r="H365" s="527"/>
      <c r="I365" s="527"/>
      <c r="J365" s="527"/>
      <c r="K365" s="527"/>
      <c r="L365" s="527"/>
      <c r="M365" s="528"/>
      <c r="N365" s="530"/>
      <c r="O365" s="530"/>
      <c r="P365" s="546">
        <f>P364</f>
        <v>45937</v>
      </c>
      <c r="Q365" s="546"/>
      <c r="R365" s="546"/>
      <c r="S365" s="546"/>
      <c r="T365" s="546"/>
      <c r="U365" s="547">
        <f>U364</f>
        <v>45938</v>
      </c>
      <c r="V365" s="547"/>
      <c r="W365" s="547"/>
      <c r="X365" s="547"/>
      <c r="Y365" s="547"/>
      <c r="Z365" s="546">
        <f t="shared" ref="Z365" si="270">Z364</f>
        <v>45939</v>
      </c>
      <c r="AA365" s="546"/>
      <c r="AB365" s="546"/>
      <c r="AC365" s="546"/>
      <c r="AD365" s="546"/>
      <c r="AE365" s="547">
        <f t="shared" ref="AE365" si="271">AE364</f>
        <v>45940</v>
      </c>
      <c r="AF365" s="547"/>
      <c r="AG365" s="547"/>
      <c r="AH365" s="547"/>
      <c r="AI365" s="547"/>
      <c r="AJ365" s="538">
        <f t="shared" ref="AJ365" si="272">AJ364</f>
        <v>45941</v>
      </c>
      <c r="AK365" s="539"/>
      <c r="AL365" s="539"/>
      <c r="AM365" s="539"/>
      <c r="AN365" s="540"/>
      <c r="AO365" s="547">
        <f t="shared" ref="AO365" si="273">AO364</f>
        <v>45942</v>
      </c>
      <c r="AP365" s="547"/>
      <c r="AQ365" s="547"/>
      <c r="AR365" s="547"/>
      <c r="AS365" s="547"/>
      <c r="AT365" s="538">
        <f t="shared" ref="AT365" si="274">AT364</f>
        <v>45943</v>
      </c>
      <c r="AU365" s="539"/>
      <c r="AV365" s="539"/>
      <c r="AW365" s="539"/>
      <c r="AX365" s="540"/>
    </row>
    <row r="366" spans="1:50" ht="14.25" hidden="1" customHeight="1" outlineLevel="1">
      <c r="B366" s="483" t="s">
        <v>165</v>
      </c>
      <c r="C366" s="483" t="s">
        <v>160</v>
      </c>
      <c r="D366" s="483"/>
      <c r="E366" s="483" t="s">
        <v>161</v>
      </c>
      <c r="F366" s="483"/>
      <c r="G366" s="483"/>
      <c r="H366" s="483" t="s">
        <v>166</v>
      </c>
      <c r="I366" s="544" t="s">
        <v>446</v>
      </c>
      <c r="J366" s="544"/>
      <c r="K366" s="544"/>
      <c r="L366" s="544" t="s">
        <v>166</v>
      </c>
      <c r="M366" s="544" t="s">
        <v>168</v>
      </c>
      <c r="N366" s="545"/>
      <c r="O366" s="523" t="s">
        <v>167</v>
      </c>
      <c r="P366" s="523" t="s">
        <v>163</v>
      </c>
      <c r="Q366" s="523"/>
      <c r="R366" s="523"/>
      <c r="S366" s="523"/>
      <c r="T366" s="523" t="s">
        <v>166</v>
      </c>
      <c r="U366" s="523" t="s">
        <v>163</v>
      </c>
      <c r="V366" s="523"/>
      <c r="W366" s="523"/>
      <c r="X366" s="523"/>
      <c r="Y366" s="523" t="s">
        <v>166</v>
      </c>
      <c r="Z366" s="523" t="s">
        <v>163</v>
      </c>
      <c r="AA366" s="523"/>
      <c r="AB366" s="523"/>
      <c r="AC366" s="523"/>
      <c r="AD366" s="523" t="s">
        <v>166</v>
      </c>
      <c r="AE366" s="523" t="s">
        <v>163</v>
      </c>
      <c r="AF366" s="523"/>
      <c r="AG366" s="523"/>
      <c r="AH366" s="523"/>
      <c r="AI366" s="523" t="s">
        <v>166</v>
      </c>
      <c r="AJ366" s="523" t="s">
        <v>163</v>
      </c>
      <c r="AK366" s="523"/>
      <c r="AL366" s="523"/>
      <c r="AM366" s="523"/>
      <c r="AN366" s="523" t="s">
        <v>166</v>
      </c>
      <c r="AO366" s="523" t="s">
        <v>163</v>
      </c>
      <c r="AP366" s="523"/>
      <c r="AQ366" s="523"/>
      <c r="AR366" s="523"/>
      <c r="AS366" s="523" t="s">
        <v>166</v>
      </c>
      <c r="AT366" s="523" t="s">
        <v>163</v>
      </c>
      <c r="AU366" s="523"/>
      <c r="AV366" s="523"/>
      <c r="AW366" s="523"/>
      <c r="AX366" s="523" t="s">
        <v>166</v>
      </c>
    </row>
    <row r="367" spans="1:50" ht="14.25" hidden="1" customHeight="1" outlineLevel="1">
      <c r="B367" s="483"/>
      <c r="C367" s="483"/>
      <c r="D367" s="483"/>
      <c r="E367" s="483" t="s">
        <v>447</v>
      </c>
      <c r="F367" s="483"/>
      <c r="G367" s="483"/>
      <c r="H367" s="483"/>
      <c r="I367" s="544" t="s">
        <v>447</v>
      </c>
      <c r="J367" s="544"/>
      <c r="K367" s="544"/>
      <c r="L367" s="544"/>
      <c r="M367" s="544"/>
      <c r="N367" s="545"/>
      <c r="O367" s="523"/>
      <c r="P367" s="523" t="s">
        <v>448</v>
      </c>
      <c r="Q367" s="523"/>
      <c r="R367" s="523"/>
      <c r="S367" s="523"/>
      <c r="T367" s="523"/>
      <c r="U367" s="523" t="s">
        <v>448</v>
      </c>
      <c r="V367" s="523"/>
      <c r="W367" s="523"/>
      <c r="X367" s="523"/>
      <c r="Y367" s="523"/>
      <c r="Z367" s="523" t="s">
        <v>448</v>
      </c>
      <c r="AA367" s="523"/>
      <c r="AB367" s="523"/>
      <c r="AC367" s="523"/>
      <c r="AD367" s="523"/>
      <c r="AE367" s="523" t="s">
        <v>448</v>
      </c>
      <c r="AF367" s="523"/>
      <c r="AG367" s="523"/>
      <c r="AH367" s="523"/>
      <c r="AI367" s="523"/>
      <c r="AJ367" s="523" t="s">
        <v>448</v>
      </c>
      <c r="AK367" s="523"/>
      <c r="AL367" s="523"/>
      <c r="AM367" s="523"/>
      <c r="AN367" s="523"/>
      <c r="AO367" s="523" t="s">
        <v>448</v>
      </c>
      <c r="AP367" s="523"/>
      <c r="AQ367" s="523"/>
      <c r="AR367" s="523"/>
      <c r="AS367" s="523"/>
      <c r="AT367" s="523" t="s">
        <v>448</v>
      </c>
      <c r="AU367" s="523"/>
      <c r="AV367" s="523"/>
      <c r="AW367" s="523"/>
      <c r="AX367" s="523"/>
    </row>
    <row r="368" spans="1:50" ht="14.25" hidden="1" customHeight="1" outlineLevel="1">
      <c r="A368" s="200"/>
      <c r="B368" s="483"/>
      <c r="C368" s="483"/>
      <c r="D368" s="483"/>
      <c r="E368" s="203" t="s">
        <v>162</v>
      </c>
      <c r="F368" s="203" t="s">
        <v>449</v>
      </c>
      <c r="G368" s="203" t="s">
        <v>164</v>
      </c>
      <c r="H368" s="483"/>
      <c r="I368" s="204" t="s">
        <v>162</v>
      </c>
      <c r="J368" s="204" t="s">
        <v>449</v>
      </c>
      <c r="K368" s="204" t="s">
        <v>164</v>
      </c>
      <c r="L368" s="544"/>
      <c r="M368" s="544"/>
      <c r="N368" s="545"/>
      <c r="O368" s="523"/>
      <c r="P368" s="205" t="s">
        <v>162</v>
      </c>
      <c r="Q368" s="205" t="s">
        <v>449</v>
      </c>
      <c r="R368" s="205" t="s">
        <v>164</v>
      </c>
      <c r="S368" s="205" t="s">
        <v>168</v>
      </c>
      <c r="T368" s="523"/>
      <c r="U368" s="205" t="s">
        <v>162</v>
      </c>
      <c r="V368" s="205" t="s">
        <v>449</v>
      </c>
      <c r="W368" s="205" t="s">
        <v>164</v>
      </c>
      <c r="X368" s="205" t="s">
        <v>168</v>
      </c>
      <c r="Y368" s="523"/>
      <c r="Z368" s="205" t="s">
        <v>162</v>
      </c>
      <c r="AA368" s="205" t="s">
        <v>449</v>
      </c>
      <c r="AB368" s="205" t="s">
        <v>164</v>
      </c>
      <c r="AC368" s="205" t="s">
        <v>168</v>
      </c>
      <c r="AD368" s="523"/>
      <c r="AE368" s="205" t="s">
        <v>162</v>
      </c>
      <c r="AF368" s="205" t="s">
        <v>449</v>
      </c>
      <c r="AG368" s="205" t="s">
        <v>164</v>
      </c>
      <c r="AH368" s="205" t="s">
        <v>168</v>
      </c>
      <c r="AI368" s="523"/>
      <c r="AJ368" s="205" t="s">
        <v>162</v>
      </c>
      <c r="AK368" s="205" t="s">
        <v>449</v>
      </c>
      <c r="AL368" s="205" t="s">
        <v>164</v>
      </c>
      <c r="AM368" s="205" t="s">
        <v>168</v>
      </c>
      <c r="AN368" s="523"/>
      <c r="AO368" s="205" t="s">
        <v>162</v>
      </c>
      <c r="AP368" s="205" t="s">
        <v>449</v>
      </c>
      <c r="AQ368" s="205" t="s">
        <v>164</v>
      </c>
      <c r="AR368" s="205" t="s">
        <v>168</v>
      </c>
      <c r="AS368" s="523"/>
      <c r="AT368" s="205" t="s">
        <v>162</v>
      </c>
      <c r="AU368" s="205" t="s">
        <v>449</v>
      </c>
      <c r="AV368" s="205" t="s">
        <v>164</v>
      </c>
      <c r="AW368" s="205" t="s">
        <v>168</v>
      </c>
      <c r="AX368" s="523"/>
    </row>
    <row r="369" spans="2:50" ht="14.25" hidden="1" customHeight="1" outlineLevel="1">
      <c r="B369" s="483" t="s">
        <v>450</v>
      </c>
      <c r="C369" s="203">
        <v>1</v>
      </c>
      <c r="D369" s="206" t="s">
        <v>545</v>
      </c>
      <c r="E369" s="207">
        <v>4</v>
      </c>
      <c r="F369" s="203">
        <v>3300</v>
      </c>
      <c r="G369" s="208">
        <f>F369/E369</f>
        <v>825</v>
      </c>
      <c r="H369" s="541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42">
        <f>IFERROR(AVERAGE(K369:K401),"-")</f>
        <v>804.12381712756383</v>
      </c>
      <c r="M369" s="209">
        <f>RANK(K369, K$369:$K$401)</f>
        <v>18</v>
      </c>
      <c r="N369" s="545"/>
      <c r="O369" s="523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43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43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43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43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43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43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43">
        <f>AVERAGE(AV369:AV401)</f>
        <v>795.95333387542894</v>
      </c>
    </row>
    <row r="370" spans="2:50" ht="14.25" hidden="1" customHeight="1" outlineLevel="1">
      <c r="B370" s="483"/>
      <c r="C370" s="203">
        <v>2</v>
      </c>
      <c r="D370" s="206" t="s">
        <v>543</v>
      </c>
      <c r="E370" s="207">
        <v>3</v>
      </c>
      <c r="F370" s="203">
        <v>3600</v>
      </c>
      <c r="G370" s="208">
        <f t="shared" ref="G370:G400" si="282">F370/E370</f>
        <v>1200</v>
      </c>
      <c r="H370" s="541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42"/>
      <c r="M370" s="209">
        <f>RANK(K370, K$369:$K$401)</f>
        <v>2</v>
      </c>
      <c r="N370" s="545"/>
      <c r="O370" s="523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43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43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43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43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43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43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43"/>
    </row>
    <row r="371" spans="2:50" ht="14.25" hidden="1" customHeight="1" outlineLevel="1">
      <c r="B371" s="483"/>
      <c r="C371" s="203">
        <v>3</v>
      </c>
      <c r="D371" s="206" t="s">
        <v>544</v>
      </c>
      <c r="E371" s="207">
        <v>4</v>
      </c>
      <c r="F371" s="203">
        <v>3300</v>
      </c>
      <c r="G371" s="208">
        <f t="shared" si="282"/>
        <v>825</v>
      </c>
      <c r="H371" s="541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42"/>
      <c r="M371" s="209">
        <f>RANK(K371, K$369:$K$401)</f>
        <v>17</v>
      </c>
      <c r="N371" s="545"/>
      <c r="O371" s="523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43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43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43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43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43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43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43"/>
    </row>
    <row r="372" spans="2:50" ht="14.25" hidden="1" customHeight="1" outlineLevel="1">
      <c r="B372" s="483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41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42"/>
      <c r="M372" s="209">
        <f>RANK(K372, K$369:$K$401)</f>
        <v>31</v>
      </c>
      <c r="N372" s="545"/>
      <c r="O372" s="523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43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43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43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43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43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43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43"/>
    </row>
    <row r="373" spans="2:50" ht="14.25" hidden="1" customHeight="1" outlineLevel="1">
      <c r="B373" s="483"/>
      <c r="C373" s="203">
        <v>5</v>
      </c>
      <c r="D373" s="206" t="s">
        <v>539</v>
      </c>
      <c r="E373" s="207">
        <v>3</v>
      </c>
      <c r="F373" s="203">
        <v>3600</v>
      </c>
      <c r="G373" s="208">
        <f t="shared" si="282"/>
        <v>1200</v>
      </c>
      <c r="H373" s="541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42"/>
      <c r="M373" s="209">
        <f>RANK(K373, K$369:$K$401)</f>
        <v>6</v>
      </c>
      <c r="N373" s="545"/>
      <c r="O373" s="523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43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43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43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43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43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43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43"/>
    </row>
    <row r="374" spans="2:50" ht="14.25" hidden="1" customHeight="1" outlineLevel="1">
      <c r="B374" s="483"/>
      <c r="C374" s="203">
        <v>6</v>
      </c>
      <c r="D374" s="206" t="s">
        <v>370</v>
      </c>
      <c r="E374" s="207">
        <v>3</v>
      </c>
      <c r="F374" s="203">
        <v>3000</v>
      </c>
      <c r="G374" s="208">
        <f t="shared" si="282"/>
        <v>1000</v>
      </c>
      <c r="H374" s="541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42"/>
      <c r="M374" s="209">
        <f>RANK(K374, K$369:$K$401)</f>
        <v>11</v>
      </c>
      <c r="N374" s="545"/>
      <c r="O374" s="523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43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43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43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43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43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43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43"/>
    </row>
    <row r="375" spans="2:50" ht="14.25" hidden="1" customHeight="1" outlineLevel="1">
      <c r="B375" s="483"/>
      <c r="C375" s="203">
        <v>7</v>
      </c>
      <c r="D375" s="206" t="s">
        <v>537</v>
      </c>
      <c r="E375" s="207">
        <v>3</v>
      </c>
      <c r="F375" s="203">
        <v>3300</v>
      </c>
      <c r="G375" s="208">
        <f t="shared" si="282"/>
        <v>1100</v>
      </c>
      <c r="H375" s="541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42"/>
      <c r="M375" s="209">
        <f>RANK(K375, K$369:$K$401)</f>
        <v>9</v>
      </c>
      <c r="N375" s="545"/>
      <c r="O375" s="523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43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43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43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43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43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43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43"/>
    </row>
    <row r="376" spans="2:50" ht="14.25" hidden="1" customHeight="1" outlineLevel="1">
      <c r="B376" s="483"/>
      <c r="C376" s="203">
        <v>8</v>
      </c>
      <c r="D376" s="206" t="s">
        <v>542</v>
      </c>
      <c r="E376" s="207">
        <v>3</v>
      </c>
      <c r="F376" s="203">
        <v>3600</v>
      </c>
      <c r="G376" s="208">
        <f t="shared" si="282"/>
        <v>1200</v>
      </c>
      <c r="H376" s="541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42"/>
      <c r="M376" s="209">
        <f>RANK(K376, K$369:$K$401)</f>
        <v>4</v>
      </c>
      <c r="N376" s="545"/>
      <c r="O376" s="523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43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43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43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43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43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43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43"/>
    </row>
    <row r="377" spans="2:50" ht="14.25" hidden="1" customHeight="1" outlineLevel="1">
      <c r="B377" s="483"/>
      <c r="C377" s="203">
        <v>9</v>
      </c>
      <c r="D377" s="206" t="s">
        <v>623</v>
      </c>
      <c r="E377" s="207">
        <v>4</v>
      </c>
      <c r="F377" s="203">
        <v>3000</v>
      </c>
      <c r="G377" s="208">
        <f t="shared" si="282"/>
        <v>750</v>
      </c>
      <c r="H377" s="541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42"/>
      <c r="M377" s="209">
        <f>RANK(K377, K$369:$K$401)</f>
        <v>26</v>
      </c>
      <c r="N377" s="545"/>
      <c r="O377" s="523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43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43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43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43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43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43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43"/>
    </row>
    <row r="378" spans="2:50" ht="14.25" hidden="1" customHeight="1" outlineLevel="1">
      <c r="B378" s="483"/>
      <c r="C378" s="203">
        <v>10</v>
      </c>
      <c r="D378" s="206" t="s">
        <v>613</v>
      </c>
      <c r="E378" s="207">
        <v>3</v>
      </c>
      <c r="F378" s="203">
        <v>3300</v>
      </c>
      <c r="G378" s="208">
        <f t="shared" si="282"/>
        <v>1100</v>
      </c>
      <c r="H378" s="541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42"/>
      <c r="M378" s="209">
        <f>RANK(K378, K$369:$K$401)</f>
        <v>8</v>
      </c>
      <c r="N378" s="545"/>
      <c r="O378" s="523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43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43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43"/>
      <c r="AE378" s="211"/>
      <c r="AF378" s="211"/>
      <c r="AG378" s="208"/>
      <c r="AH378" s="205"/>
      <c r="AI378" s="543"/>
      <c r="AJ378" s="211"/>
      <c r="AK378" s="211"/>
      <c r="AL378" s="208"/>
      <c r="AM378" s="205"/>
      <c r="AN378" s="543"/>
      <c r="AO378" s="211"/>
      <c r="AP378" s="211"/>
      <c r="AQ378" s="208"/>
      <c r="AR378" s="205"/>
      <c r="AS378" s="543"/>
      <c r="AT378" s="211"/>
      <c r="AU378" s="211"/>
      <c r="AV378" s="208"/>
      <c r="AW378" s="205"/>
      <c r="AX378" s="543"/>
    </row>
    <row r="379" spans="2:50" ht="14.25" hidden="1" customHeight="1" outlineLevel="1">
      <c r="B379" s="483"/>
      <c r="C379" s="203">
        <v>11</v>
      </c>
      <c r="D379" s="206" t="s">
        <v>541</v>
      </c>
      <c r="E379" s="207">
        <v>4</v>
      </c>
      <c r="F379" s="203">
        <v>3300</v>
      </c>
      <c r="G379" s="208">
        <f t="shared" si="282"/>
        <v>825</v>
      </c>
      <c r="H379" s="541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42"/>
      <c r="M379" s="209">
        <f>RANK(K379, K$369:$K$401)</f>
        <v>24</v>
      </c>
      <c r="N379" s="545"/>
      <c r="O379" s="523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43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43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43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43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43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43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43"/>
    </row>
    <row r="380" spans="2:50" ht="14.25" hidden="1" customHeight="1" outlineLevel="1">
      <c r="B380" s="483"/>
      <c r="C380" s="203">
        <v>12</v>
      </c>
      <c r="D380" s="206" t="s">
        <v>624</v>
      </c>
      <c r="E380" s="207">
        <v>4</v>
      </c>
      <c r="F380" s="203">
        <v>3300</v>
      </c>
      <c r="G380" s="208">
        <f t="shared" si="282"/>
        <v>825</v>
      </c>
      <c r="H380" s="541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42"/>
      <c r="M380" s="209">
        <f>RANK(K380, K$369:$K$401)</f>
        <v>21</v>
      </c>
      <c r="N380" s="545"/>
      <c r="O380" s="523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43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43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43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43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43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43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43"/>
    </row>
    <row r="381" spans="2:50" ht="14.25" hidden="1" customHeight="1" outlineLevel="1">
      <c r="B381" s="483"/>
      <c r="C381" s="203">
        <v>13</v>
      </c>
      <c r="D381" s="206" t="s">
        <v>538</v>
      </c>
      <c r="E381" s="207">
        <v>4</v>
      </c>
      <c r="F381" s="203">
        <v>3300</v>
      </c>
      <c r="G381" s="208">
        <f t="shared" si="282"/>
        <v>825</v>
      </c>
      <c r="H381" s="541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42"/>
      <c r="M381" s="209">
        <f>RANK(K381, K$369:$K$401)</f>
        <v>23</v>
      </c>
      <c r="N381" s="545"/>
      <c r="O381" s="523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43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43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43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43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43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43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43"/>
    </row>
    <row r="382" spans="2:50" ht="14.25" hidden="1" customHeight="1" outlineLevel="1">
      <c r="B382" s="483"/>
      <c r="C382" s="203">
        <v>14</v>
      </c>
      <c r="D382" s="206" t="s">
        <v>639</v>
      </c>
      <c r="E382" s="207">
        <v>4</v>
      </c>
      <c r="F382" s="203">
        <v>3300</v>
      </c>
      <c r="G382" s="208">
        <f t="shared" si="282"/>
        <v>825</v>
      </c>
      <c r="H382" s="541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42"/>
      <c r="M382" s="209">
        <f>RANK(K382, K$369:$K$401)</f>
        <v>22</v>
      </c>
      <c r="N382" s="545"/>
      <c r="O382" s="523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43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43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43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43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43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43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43"/>
    </row>
    <row r="383" spans="2:50" ht="14.25" hidden="1" customHeight="1" outlineLevel="1">
      <c r="B383" s="483"/>
      <c r="C383" s="203">
        <v>15</v>
      </c>
      <c r="D383" s="206" t="s">
        <v>642</v>
      </c>
      <c r="E383" s="207">
        <v>4</v>
      </c>
      <c r="F383" s="203">
        <v>3300</v>
      </c>
      <c r="G383" s="208">
        <f t="shared" si="282"/>
        <v>825</v>
      </c>
      <c r="H383" s="541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42"/>
      <c r="M383" s="209">
        <f>RANK(K383, K$369:$K$401)</f>
        <v>14</v>
      </c>
      <c r="N383" s="545"/>
      <c r="O383" s="523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43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43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43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43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43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43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43"/>
    </row>
    <row r="384" spans="2:50" ht="14.25" hidden="1" customHeight="1" outlineLevel="1">
      <c r="B384" s="483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41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42"/>
      <c r="M384" s="209">
        <f>RANK(K384, K$369:$K$401)</f>
        <v>13</v>
      </c>
      <c r="N384" s="545"/>
      <c r="O384" s="523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43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43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43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43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43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43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43"/>
    </row>
    <row r="385" spans="2:50" ht="14.25" hidden="1" customHeight="1" outlineLevel="1">
      <c r="B385" s="483"/>
      <c r="C385" s="203">
        <v>17</v>
      </c>
      <c r="D385" s="206" t="s">
        <v>554</v>
      </c>
      <c r="E385" s="207">
        <v>4</v>
      </c>
      <c r="F385" s="203">
        <v>3300</v>
      </c>
      <c r="G385" s="208">
        <f t="shared" si="282"/>
        <v>825</v>
      </c>
      <c r="H385" s="541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42"/>
      <c r="M385" s="209">
        <f>RANK(K385, K$369:$K$401)</f>
        <v>16</v>
      </c>
      <c r="N385" s="545"/>
      <c r="O385" s="523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43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43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43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43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43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43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43"/>
    </row>
    <row r="386" spans="2:50" ht="14.25" hidden="1" customHeight="1" outlineLevel="1">
      <c r="B386" s="483"/>
      <c r="C386" s="203">
        <v>18</v>
      </c>
      <c r="D386" s="206" t="s">
        <v>553</v>
      </c>
      <c r="E386" s="207">
        <v>3</v>
      </c>
      <c r="F386" s="203">
        <v>3600</v>
      </c>
      <c r="G386" s="208">
        <f t="shared" si="282"/>
        <v>1200</v>
      </c>
      <c r="H386" s="541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42"/>
      <c r="M386" s="209">
        <f>RANK(K386, K$369:$K$401)</f>
        <v>1</v>
      </c>
      <c r="N386" s="545"/>
      <c r="O386" s="523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43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43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43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43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43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43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43"/>
    </row>
    <row r="387" spans="2:50" ht="14.25" hidden="1" customHeight="1" outlineLevel="1">
      <c r="B387" s="483"/>
      <c r="C387" s="203">
        <v>19</v>
      </c>
      <c r="D387" s="206" t="s">
        <v>555</v>
      </c>
      <c r="E387" s="207">
        <v>4</v>
      </c>
      <c r="F387" s="203">
        <v>3300</v>
      </c>
      <c r="G387" s="208">
        <f t="shared" si="282"/>
        <v>825</v>
      </c>
      <c r="H387" s="541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42"/>
      <c r="M387" s="209">
        <f>RANK(K387, K$369:$K$401)</f>
        <v>15</v>
      </c>
      <c r="N387" s="545"/>
      <c r="O387" s="523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43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43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43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43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43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43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43"/>
    </row>
    <row r="388" spans="2:50" ht="14.25" hidden="1" customHeight="1" outlineLevel="1">
      <c r="B388" s="483"/>
      <c r="C388" s="203">
        <v>20</v>
      </c>
      <c r="D388" s="206" t="s">
        <v>387</v>
      </c>
      <c r="E388" s="207">
        <v>5</v>
      </c>
      <c r="F388" s="203">
        <v>3300</v>
      </c>
      <c r="G388" s="208">
        <f t="shared" si="282"/>
        <v>660</v>
      </c>
      <c r="H388" s="541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42"/>
      <c r="M388" s="209">
        <f>RANK(K388, K$369:$K$401)</f>
        <v>30</v>
      </c>
      <c r="N388" s="545"/>
      <c r="O388" s="523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43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43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43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43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43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43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43"/>
    </row>
    <row r="389" spans="2:50" ht="14.25" hidden="1" customHeight="1" outlineLevel="1">
      <c r="B389" s="483"/>
      <c r="C389" s="203">
        <v>21</v>
      </c>
      <c r="D389" s="206" t="s">
        <v>548</v>
      </c>
      <c r="E389" s="207">
        <v>3</v>
      </c>
      <c r="F389" s="203">
        <v>3600</v>
      </c>
      <c r="G389" s="208">
        <f t="shared" si="282"/>
        <v>1200</v>
      </c>
      <c r="H389" s="541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42"/>
      <c r="M389" s="209">
        <f>RANK(K389, K$369:$K$401)</f>
        <v>3</v>
      </c>
      <c r="N389" s="545"/>
      <c r="O389" s="523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43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43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43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43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43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43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43"/>
    </row>
    <row r="390" spans="2:50" ht="14.25" hidden="1" customHeight="1" outlineLevel="1">
      <c r="B390" s="483"/>
      <c r="C390" s="203">
        <v>22</v>
      </c>
      <c r="D390" s="206" t="s">
        <v>552</v>
      </c>
      <c r="E390" s="207">
        <v>3</v>
      </c>
      <c r="F390" s="203">
        <v>3600</v>
      </c>
      <c r="G390" s="208">
        <f t="shared" si="282"/>
        <v>1200</v>
      </c>
      <c r="H390" s="541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42"/>
      <c r="M390" s="209">
        <f>RANK(K390, K$369:$K$401)</f>
        <v>5</v>
      </c>
      <c r="N390" s="545"/>
      <c r="O390" s="523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43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43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43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43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43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43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43"/>
    </row>
    <row r="391" spans="2:50" ht="14.25" hidden="1" customHeight="1" outlineLevel="1">
      <c r="B391" s="483"/>
      <c r="C391" s="203">
        <v>23</v>
      </c>
      <c r="D391" s="206" t="s">
        <v>604</v>
      </c>
      <c r="E391" s="207">
        <v>3</v>
      </c>
      <c r="F391" s="203">
        <v>3300</v>
      </c>
      <c r="G391" s="208">
        <f t="shared" si="282"/>
        <v>1100</v>
      </c>
      <c r="H391" s="541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42"/>
      <c r="M391" s="209">
        <f>RANK(K391, K$369:$K$401)</f>
        <v>7</v>
      </c>
      <c r="N391" s="545"/>
      <c r="O391" s="523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43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43"/>
      <c r="Z391" s="211"/>
      <c r="AA391" s="211"/>
      <c r="AB391" s="208"/>
      <c r="AC391" s="205"/>
      <c r="AD391" s="543"/>
      <c r="AE391" s="211"/>
      <c r="AF391" s="211"/>
      <c r="AG391" s="208"/>
      <c r="AH391" s="205"/>
      <c r="AI391" s="543"/>
      <c r="AJ391" s="211"/>
      <c r="AK391" s="211"/>
      <c r="AL391" s="208"/>
      <c r="AM391" s="205"/>
      <c r="AN391" s="543"/>
      <c r="AO391" s="211"/>
      <c r="AP391" s="211"/>
      <c r="AQ391" s="208"/>
      <c r="AR391" s="205"/>
      <c r="AS391" s="543"/>
      <c r="AT391" s="211"/>
      <c r="AU391" s="211"/>
      <c r="AV391" s="208"/>
      <c r="AW391" s="205"/>
      <c r="AX391" s="543"/>
    </row>
    <row r="392" spans="2:50" ht="14.25" hidden="1" customHeight="1" outlineLevel="1">
      <c r="B392" s="483"/>
      <c r="C392" s="203">
        <v>24</v>
      </c>
      <c r="D392" s="206" t="s">
        <v>551</v>
      </c>
      <c r="E392" s="207">
        <v>4</v>
      </c>
      <c r="F392" s="203">
        <v>3300</v>
      </c>
      <c r="G392" s="208">
        <f t="shared" si="282"/>
        <v>825</v>
      </c>
      <c r="H392" s="541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42"/>
      <c r="M392" s="209">
        <f>RANK(K392, K$369:$K$401)</f>
        <v>20</v>
      </c>
      <c r="N392" s="545"/>
      <c r="O392" s="523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43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43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43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43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43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43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43"/>
    </row>
    <row r="393" spans="2:50" ht="14.25" hidden="1" customHeight="1" outlineLevel="1">
      <c r="B393" s="483"/>
      <c r="C393" s="203">
        <v>25</v>
      </c>
      <c r="D393" s="206" t="s">
        <v>547</v>
      </c>
      <c r="E393" s="207">
        <v>4</v>
      </c>
      <c r="F393" s="203">
        <v>3300</v>
      </c>
      <c r="G393" s="208">
        <f t="shared" si="282"/>
        <v>825</v>
      </c>
      <c r="H393" s="541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42"/>
      <c r="M393" s="209">
        <f>RANK(K393, K$369:$K$401)</f>
        <v>25</v>
      </c>
      <c r="N393" s="545"/>
      <c r="O393" s="523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43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43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43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43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43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43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43"/>
    </row>
    <row r="394" spans="2:50" ht="14.25" hidden="1" customHeight="1" outlineLevel="1">
      <c r="B394" s="483"/>
      <c r="C394" s="203">
        <v>26</v>
      </c>
      <c r="D394" s="206" t="s">
        <v>550</v>
      </c>
      <c r="E394" s="207">
        <v>4</v>
      </c>
      <c r="F394" s="203">
        <v>3000</v>
      </c>
      <c r="G394" s="208">
        <f t="shared" si="282"/>
        <v>750</v>
      </c>
      <c r="H394" s="541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42"/>
      <c r="M394" s="209">
        <f>RANK(K394, K$369:$K$401)</f>
        <v>27</v>
      </c>
      <c r="N394" s="545"/>
      <c r="O394" s="523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43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43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43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43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43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43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43"/>
    </row>
    <row r="395" spans="2:50" ht="14.25" hidden="1" customHeight="1" outlineLevel="1">
      <c r="B395" s="483"/>
      <c r="C395" s="203">
        <v>27</v>
      </c>
      <c r="D395" s="206" t="s">
        <v>385</v>
      </c>
      <c r="E395" s="207">
        <v>4</v>
      </c>
      <c r="F395" s="203">
        <v>3000</v>
      </c>
      <c r="G395" s="208">
        <f t="shared" si="282"/>
        <v>750</v>
      </c>
      <c r="H395" s="541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42"/>
      <c r="M395" s="209">
        <f>RANK(K395, K$369:$K$401)</f>
        <v>29</v>
      </c>
      <c r="N395" s="545"/>
      <c r="O395" s="523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43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43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43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43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43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43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43"/>
    </row>
    <row r="396" spans="2:50" ht="14.25" hidden="1" customHeight="1" outlineLevel="1">
      <c r="B396" s="483"/>
      <c r="C396" s="203">
        <v>28</v>
      </c>
      <c r="D396" s="206" t="s">
        <v>377</v>
      </c>
      <c r="E396" s="207">
        <v>4</v>
      </c>
      <c r="F396" s="203">
        <v>3000</v>
      </c>
      <c r="G396" s="208">
        <f t="shared" si="282"/>
        <v>750</v>
      </c>
      <c r="H396" s="541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42"/>
      <c r="M396" s="209">
        <f>RANK(K396, K$369:$K$401)</f>
        <v>28</v>
      </c>
      <c r="N396" s="545"/>
      <c r="O396" s="523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43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43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43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43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43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43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43"/>
    </row>
    <row r="397" spans="2:50" ht="14.25" hidden="1" customHeight="1" outlineLevel="1">
      <c r="B397" s="483"/>
      <c r="C397" s="203">
        <v>29</v>
      </c>
      <c r="D397" s="206" t="s">
        <v>549</v>
      </c>
      <c r="E397" s="207">
        <v>4</v>
      </c>
      <c r="F397" s="203">
        <v>3300</v>
      </c>
      <c r="G397" s="208">
        <f t="shared" si="282"/>
        <v>825</v>
      </c>
      <c r="H397" s="541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42"/>
      <c r="M397" s="209">
        <f>RANK(K397, K$369:$K$401)</f>
        <v>19</v>
      </c>
      <c r="N397" s="545"/>
      <c r="O397" s="523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43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43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43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43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43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43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43"/>
    </row>
    <row r="398" spans="2:50" ht="14.25" hidden="1" customHeight="1" outlineLevel="1">
      <c r="B398" s="483"/>
      <c r="C398" s="203">
        <v>30</v>
      </c>
      <c r="D398" s="206" t="s">
        <v>668</v>
      </c>
      <c r="E398" s="207">
        <v>3</v>
      </c>
      <c r="F398" s="203">
        <v>3300</v>
      </c>
      <c r="G398" s="208">
        <f t="shared" si="282"/>
        <v>1100</v>
      </c>
      <c r="H398" s="541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42"/>
      <c r="M398" s="209">
        <f>RANK(K398, K$369:$K$401)</f>
        <v>10</v>
      </c>
      <c r="N398" s="545"/>
      <c r="O398" s="523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43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43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43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43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43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43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43"/>
    </row>
    <row r="399" spans="2:50" ht="14.25" hidden="1" customHeight="1" outlineLevel="1">
      <c r="B399" s="483"/>
      <c r="C399" s="203">
        <v>31</v>
      </c>
      <c r="D399" s="206" t="s">
        <v>640</v>
      </c>
      <c r="E399" s="203">
        <v>6</v>
      </c>
      <c r="F399" s="203">
        <v>3600</v>
      </c>
      <c r="G399" s="208">
        <f t="shared" si="282"/>
        <v>600</v>
      </c>
      <c r="H399" s="541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42"/>
      <c r="M399" s="209">
        <f>RANK(K399, K$369:$K$401)</f>
        <v>32</v>
      </c>
      <c r="N399" s="545"/>
      <c r="O399" s="523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43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43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43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43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43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43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43"/>
    </row>
    <row r="400" spans="2:50" ht="14.25" hidden="1" customHeight="1" outlineLevel="1">
      <c r="B400" s="483"/>
      <c r="C400" s="203">
        <v>32</v>
      </c>
      <c r="D400" s="206" t="s">
        <v>388</v>
      </c>
      <c r="E400" s="203">
        <v>3</v>
      </c>
      <c r="F400" s="203">
        <v>3000</v>
      </c>
      <c r="G400" s="208">
        <f t="shared" si="282"/>
        <v>1000</v>
      </c>
      <c r="H400" s="541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42"/>
      <c r="M400" s="209">
        <f>RANK(K400, K$369:$K$401)</f>
        <v>12</v>
      </c>
      <c r="N400" s="545"/>
      <c r="O400" s="523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43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43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43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43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43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43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43"/>
    </row>
    <row r="401" spans="1:50" ht="14.25" hidden="1" customHeight="1" outlineLevel="1">
      <c r="B401" s="483"/>
      <c r="C401" s="203">
        <v>33</v>
      </c>
      <c r="D401" s="206"/>
      <c r="E401" s="203"/>
      <c r="F401" s="203"/>
      <c r="G401" s="208"/>
      <c r="H401" s="541"/>
      <c r="I401" s="209"/>
      <c r="J401" s="209"/>
      <c r="K401" s="210"/>
      <c r="L401" s="542"/>
      <c r="M401" s="209"/>
      <c r="N401" s="545"/>
      <c r="O401" s="523"/>
      <c r="P401" s="205"/>
      <c r="Q401" s="211"/>
      <c r="R401" s="208"/>
      <c r="S401" s="205"/>
      <c r="T401" s="543"/>
      <c r="U401" s="205"/>
      <c r="V401" s="211"/>
      <c r="W401" s="208"/>
      <c r="X401" s="205"/>
      <c r="Y401" s="543"/>
      <c r="Z401" s="205"/>
      <c r="AA401" s="211"/>
      <c r="AB401" s="208"/>
      <c r="AC401" s="205"/>
      <c r="AD401" s="543"/>
      <c r="AE401" s="205"/>
      <c r="AF401" s="211"/>
      <c r="AG401" s="208"/>
      <c r="AH401" s="205"/>
      <c r="AI401" s="543"/>
      <c r="AJ401" s="205"/>
      <c r="AK401" s="211"/>
      <c r="AL401" s="208"/>
      <c r="AM401" s="205"/>
      <c r="AN401" s="543"/>
      <c r="AO401" s="205"/>
      <c r="AP401" s="211"/>
      <c r="AQ401" s="208"/>
      <c r="AR401" s="205"/>
      <c r="AS401" s="543"/>
      <c r="AT401" s="205"/>
      <c r="AU401" s="211"/>
      <c r="AV401" s="208"/>
      <c r="AW401" s="205"/>
      <c r="AX401" s="543"/>
    </row>
    <row r="402" spans="1:50" ht="14.25" hidden="1" customHeight="1" outlineLevel="1" collapsed="1">
      <c r="B402" s="524" t="s">
        <v>696</v>
      </c>
      <c r="C402" s="525"/>
      <c r="D402" s="525"/>
      <c r="E402" s="525"/>
      <c r="F402" s="525"/>
      <c r="G402" s="525"/>
      <c r="H402" s="525"/>
      <c r="I402" s="525"/>
      <c r="J402" s="525"/>
      <c r="K402" s="525"/>
      <c r="L402" s="525"/>
      <c r="M402" s="526"/>
      <c r="N402" s="529" t="s">
        <v>445</v>
      </c>
      <c r="O402" s="529" t="s">
        <v>105</v>
      </c>
      <c r="P402" s="534">
        <f>AT364+1</f>
        <v>45944</v>
      </c>
      <c r="Q402" s="535"/>
      <c r="R402" s="535"/>
      <c r="S402" s="535"/>
      <c r="T402" s="535"/>
      <c r="U402" s="536">
        <f>P402+1</f>
        <v>45945</v>
      </c>
      <c r="V402" s="537"/>
      <c r="W402" s="537"/>
      <c r="X402" s="537"/>
      <c r="Y402" s="537"/>
      <c r="Z402" s="534">
        <f t="shared" ref="Z402" si="291">U402+1</f>
        <v>45946</v>
      </c>
      <c r="AA402" s="535"/>
      <c r="AB402" s="535"/>
      <c r="AC402" s="535"/>
      <c r="AD402" s="535"/>
      <c r="AE402" s="536">
        <f t="shared" ref="AE402" si="292">Z402+1</f>
        <v>45947</v>
      </c>
      <c r="AF402" s="537"/>
      <c r="AG402" s="537"/>
      <c r="AH402" s="537"/>
      <c r="AI402" s="537"/>
      <c r="AJ402" s="531">
        <f t="shared" ref="AJ402" si="293">AE402+1</f>
        <v>45948</v>
      </c>
      <c r="AK402" s="532"/>
      <c r="AL402" s="532"/>
      <c r="AM402" s="532"/>
      <c r="AN402" s="533"/>
      <c r="AO402" s="536">
        <f t="shared" ref="AO402" si="294">AJ402+1</f>
        <v>45949</v>
      </c>
      <c r="AP402" s="537"/>
      <c r="AQ402" s="537"/>
      <c r="AR402" s="537"/>
      <c r="AS402" s="537"/>
      <c r="AT402" s="531">
        <f t="shared" ref="AT402" si="295">AO402+1</f>
        <v>45950</v>
      </c>
      <c r="AU402" s="532"/>
      <c r="AV402" s="532"/>
      <c r="AW402" s="532"/>
      <c r="AX402" s="533"/>
    </row>
    <row r="403" spans="1:50" ht="14.25" hidden="1" customHeight="1" outlineLevel="1">
      <c r="B403" s="527"/>
      <c r="C403" s="527"/>
      <c r="D403" s="527"/>
      <c r="E403" s="527"/>
      <c r="F403" s="527"/>
      <c r="G403" s="527"/>
      <c r="H403" s="527"/>
      <c r="I403" s="527"/>
      <c r="J403" s="527"/>
      <c r="K403" s="527"/>
      <c r="L403" s="527"/>
      <c r="M403" s="528"/>
      <c r="N403" s="530"/>
      <c r="O403" s="530"/>
      <c r="P403" s="546">
        <f>P402</f>
        <v>45944</v>
      </c>
      <c r="Q403" s="546"/>
      <c r="R403" s="546"/>
      <c r="S403" s="546"/>
      <c r="T403" s="546"/>
      <c r="U403" s="547">
        <f>U402</f>
        <v>45945</v>
      </c>
      <c r="V403" s="547"/>
      <c r="W403" s="547"/>
      <c r="X403" s="547"/>
      <c r="Y403" s="547"/>
      <c r="Z403" s="546">
        <f t="shared" ref="Z403" si="296">Z402</f>
        <v>45946</v>
      </c>
      <c r="AA403" s="546"/>
      <c r="AB403" s="546"/>
      <c r="AC403" s="546"/>
      <c r="AD403" s="546"/>
      <c r="AE403" s="547">
        <f t="shared" ref="AE403" si="297">AE402</f>
        <v>45947</v>
      </c>
      <c r="AF403" s="547"/>
      <c r="AG403" s="547"/>
      <c r="AH403" s="547"/>
      <c r="AI403" s="547"/>
      <c r="AJ403" s="538">
        <f t="shared" ref="AJ403" si="298">AJ402</f>
        <v>45948</v>
      </c>
      <c r="AK403" s="539"/>
      <c r="AL403" s="539"/>
      <c r="AM403" s="539"/>
      <c r="AN403" s="540"/>
      <c r="AO403" s="547">
        <f t="shared" ref="AO403" si="299">AO402</f>
        <v>45949</v>
      </c>
      <c r="AP403" s="547"/>
      <c r="AQ403" s="547"/>
      <c r="AR403" s="547"/>
      <c r="AS403" s="547"/>
      <c r="AT403" s="538">
        <f t="shared" ref="AT403" si="300">AT402</f>
        <v>45950</v>
      </c>
      <c r="AU403" s="539"/>
      <c r="AV403" s="539"/>
      <c r="AW403" s="539"/>
      <c r="AX403" s="540"/>
    </row>
    <row r="404" spans="1:50" ht="14.25" hidden="1" customHeight="1" outlineLevel="1">
      <c r="B404" s="483" t="s">
        <v>165</v>
      </c>
      <c r="C404" s="483" t="s">
        <v>160</v>
      </c>
      <c r="D404" s="483"/>
      <c r="E404" s="483" t="s">
        <v>161</v>
      </c>
      <c r="F404" s="483"/>
      <c r="G404" s="483"/>
      <c r="H404" s="483" t="s">
        <v>166</v>
      </c>
      <c r="I404" s="544" t="s">
        <v>446</v>
      </c>
      <c r="J404" s="544"/>
      <c r="K404" s="544"/>
      <c r="L404" s="544" t="s">
        <v>166</v>
      </c>
      <c r="M404" s="544" t="s">
        <v>168</v>
      </c>
      <c r="N404" s="545"/>
      <c r="O404" s="523" t="s">
        <v>167</v>
      </c>
      <c r="P404" s="523" t="s">
        <v>163</v>
      </c>
      <c r="Q404" s="523"/>
      <c r="R404" s="523"/>
      <c r="S404" s="523"/>
      <c r="T404" s="523" t="s">
        <v>166</v>
      </c>
      <c r="U404" s="523" t="s">
        <v>163</v>
      </c>
      <c r="V404" s="523"/>
      <c r="W404" s="523"/>
      <c r="X404" s="523"/>
      <c r="Y404" s="523" t="s">
        <v>166</v>
      </c>
      <c r="Z404" s="523" t="s">
        <v>163</v>
      </c>
      <c r="AA404" s="523"/>
      <c r="AB404" s="523"/>
      <c r="AC404" s="523"/>
      <c r="AD404" s="523" t="s">
        <v>166</v>
      </c>
      <c r="AE404" s="523" t="s">
        <v>163</v>
      </c>
      <c r="AF404" s="523"/>
      <c r="AG404" s="523"/>
      <c r="AH404" s="523"/>
      <c r="AI404" s="523" t="s">
        <v>166</v>
      </c>
      <c r="AJ404" s="523" t="s">
        <v>163</v>
      </c>
      <c r="AK404" s="523"/>
      <c r="AL404" s="523"/>
      <c r="AM404" s="523"/>
      <c r="AN404" s="523" t="s">
        <v>166</v>
      </c>
      <c r="AO404" s="523" t="s">
        <v>163</v>
      </c>
      <c r="AP404" s="523"/>
      <c r="AQ404" s="523"/>
      <c r="AR404" s="523"/>
      <c r="AS404" s="523" t="s">
        <v>166</v>
      </c>
      <c r="AT404" s="523" t="s">
        <v>163</v>
      </c>
      <c r="AU404" s="523"/>
      <c r="AV404" s="523"/>
      <c r="AW404" s="523"/>
      <c r="AX404" s="523" t="s">
        <v>166</v>
      </c>
    </row>
    <row r="405" spans="1:50" ht="14.25" hidden="1" customHeight="1" outlineLevel="1">
      <c r="B405" s="483"/>
      <c r="C405" s="483"/>
      <c r="D405" s="483"/>
      <c r="E405" s="483" t="s">
        <v>447</v>
      </c>
      <c r="F405" s="483"/>
      <c r="G405" s="483"/>
      <c r="H405" s="483"/>
      <c r="I405" s="544" t="s">
        <v>447</v>
      </c>
      <c r="J405" s="544"/>
      <c r="K405" s="544"/>
      <c r="L405" s="544"/>
      <c r="M405" s="544"/>
      <c r="N405" s="545"/>
      <c r="O405" s="523"/>
      <c r="P405" s="523" t="s">
        <v>448</v>
      </c>
      <c r="Q405" s="523"/>
      <c r="R405" s="523"/>
      <c r="S405" s="523"/>
      <c r="T405" s="523"/>
      <c r="U405" s="523" t="s">
        <v>448</v>
      </c>
      <c r="V405" s="523"/>
      <c r="W405" s="523"/>
      <c r="X405" s="523"/>
      <c r="Y405" s="523"/>
      <c r="Z405" s="523" t="s">
        <v>448</v>
      </c>
      <c r="AA405" s="523"/>
      <c r="AB405" s="523"/>
      <c r="AC405" s="523"/>
      <c r="AD405" s="523"/>
      <c r="AE405" s="523" t="s">
        <v>448</v>
      </c>
      <c r="AF405" s="523"/>
      <c r="AG405" s="523"/>
      <c r="AH405" s="523"/>
      <c r="AI405" s="523"/>
      <c r="AJ405" s="523" t="s">
        <v>448</v>
      </c>
      <c r="AK405" s="523"/>
      <c r="AL405" s="523"/>
      <c r="AM405" s="523"/>
      <c r="AN405" s="523"/>
      <c r="AO405" s="523" t="s">
        <v>448</v>
      </c>
      <c r="AP405" s="523"/>
      <c r="AQ405" s="523"/>
      <c r="AR405" s="523"/>
      <c r="AS405" s="523"/>
      <c r="AT405" s="523" t="s">
        <v>448</v>
      </c>
      <c r="AU405" s="523"/>
      <c r="AV405" s="523"/>
      <c r="AW405" s="523"/>
      <c r="AX405" s="523"/>
    </row>
    <row r="406" spans="1:50" ht="14.25" hidden="1" customHeight="1" outlineLevel="1">
      <c r="A406" s="200"/>
      <c r="B406" s="483"/>
      <c r="C406" s="483"/>
      <c r="D406" s="483"/>
      <c r="E406" s="203" t="s">
        <v>162</v>
      </c>
      <c r="F406" s="203" t="s">
        <v>449</v>
      </c>
      <c r="G406" s="203" t="s">
        <v>164</v>
      </c>
      <c r="H406" s="483"/>
      <c r="I406" s="204" t="s">
        <v>162</v>
      </c>
      <c r="J406" s="204" t="s">
        <v>449</v>
      </c>
      <c r="K406" s="204" t="s">
        <v>164</v>
      </c>
      <c r="L406" s="544"/>
      <c r="M406" s="544"/>
      <c r="N406" s="545"/>
      <c r="O406" s="523"/>
      <c r="P406" s="205" t="s">
        <v>162</v>
      </c>
      <c r="Q406" s="205" t="s">
        <v>449</v>
      </c>
      <c r="R406" s="205" t="s">
        <v>164</v>
      </c>
      <c r="S406" s="205" t="s">
        <v>168</v>
      </c>
      <c r="T406" s="523"/>
      <c r="U406" s="205" t="s">
        <v>162</v>
      </c>
      <c r="V406" s="205" t="s">
        <v>449</v>
      </c>
      <c r="W406" s="205" t="s">
        <v>164</v>
      </c>
      <c r="X406" s="205" t="s">
        <v>168</v>
      </c>
      <c r="Y406" s="523"/>
      <c r="Z406" s="205" t="s">
        <v>162</v>
      </c>
      <c r="AA406" s="205" t="s">
        <v>449</v>
      </c>
      <c r="AB406" s="205" t="s">
        <v>164</v>
      </c>
      <c r="AC406" s="205" t="s">
        <v>168</v>
      </c>
      <c r="AD406" s="523"/>
      <c r="AE406" s="205" t="s">
        <v>162</v>
      </c>
      <c r="AF406" s="205" t="s">
        <v>449</v>
      </c>
      <c r="AG406" s="205" t="s">
        <v>164</v>
      </c>
      <c r="AH406" s="205" t="s">
        <v>168</v>
      </c>
      <c r="AI406" s="523"/>
      <c r="AJ406" s="205" t="s">
        <v>162</v>
      </c>
      <c r="AK406" s="205" t="s">
        <v>449</v>
      </c>
      <c r="AL406" s="205" t="s">
        <v>164</v>
      </c>
      <c r="AM406" s="205" t="s">
        <v>168</v>
      </c>
      <c r="AN406" s="523"/>
      <c r="AO406" s="205" t="s">
        <v>162</v>
      </c>
      <c r="AP406" s="205" t="s">
        <v>449</v>
      </c>
      <c r="AQ406" s="205" t="s">
        <v>164</v>
      </c>
      <c r="AR406" s="205" t="s">
        <v>168</v>
      </c>
      <c r="AS406" s="523"/>
      <c r="AT406" s="205" t="s">
        <v>162</v>
      </c>
      <c r="AU406" s="205" t="s">
        <v>449</v>
      </c>
      <c r="AV406" s="205" t="s">
        <v>164</v>
      </c>
      <c r="AW406" s="205" t="s">
        <v>168</v>
      </c>
      <c r="AX406" s="523"/>
    </row>
    <row r="407" spans="1:50" ht="14.25" hidden="1" customHeight="1" outlineLevel="1">
      <c r="B407" s="483" t="s">
        <v>450</v>
      </c>
      <c r="C407" s="203">
        <v>1</v>
      </c>
      <c r="D407" s="206" t="s">
        <v>545</v>
      </c>
      <c r="E407" s="207">
        <v>4</v>
      </c>
      <c r="F407" s="203">
        <v>3300</v>
      </c>
      <c r="G407" s="208">
        <f>F407/E407</f>
        <v>825</v>
      </c>
      <c r="H407" s="541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42">
        <f>IFERROR(AVERAGE(K407:K438),"-")</f>
        <v>801.3783451889517</v>
      </c>
      <c r="M407" s="209">
        <f>RANK(K407, K$407:$K$438)</f>
        <v>15</v>
      </c>
      <c r="N407" s="545"/>
      <c r="O407" s="523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43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43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43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43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43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43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43">
        <f>AVERAGE(AV407:AV438)</f>
        <v>797.04109591682379</v>
      </c>
    </row>
    <row r="408" spans="1:50" ht="14.25" hidden="1" customHeight="1" outlineLevel="1">
      <c r="B408" s="483"/>
      <c r="C408" s="203">
        <v>2</v>
      </c>
      <c r="D408" s="206" t="s">
        <v>543</v>
      </c>
      <c r="E408" s="207">
        <v>3</v>
      </c>
      <c r="F408" s="203">
        <v>3600</v>
      </c>
      <c r="G408" s="208">
        <f t="shared" ref="G408:G437" si="315">F408/E408</f>
        <v>1200</v>
      </c>
      <c r="H408" s="541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42"/>
      <c r="M408" s="209">
        <f>RANK(K408, K$407:$K$438)</f>
        <v>2</v>
      </c>
      <c r="N408" s="545"/>
      <c r="O408" s="523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43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43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43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43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43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43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43"/>
    </row>
    <row r="409" spans="1:50" ht="14.25" hidden="1" customHeight="1" outlineLevel="1">
      <c r="B409" s="483"/>
      <c r="C409" s="203">
        <v>3</v>
      </c>
      <c r="D409" s="206" t="s">
        <v>544</v>
      </c>
      <c r="E409" s="207">
        <v>4</v>
      </c>
      <c r="F409" s="203">
        <v>3300</v>
      </c>
      <c r="G409" s="208">
        <f t="shared" si="315"/>
        <v>825</v>
      </c>
      <c r="H409" s="541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42"/>
      <c r="M409" s="209">
        <f>RANK(K409, K$407:$K$438)</f>
        <v>18</v>
      </c>
      <c r="N409" s="545"/>
      <c r="O409" s="523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43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43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43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43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43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43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43"/>
    </row>
    <row r="410" spans="1:50" ht="14.25" hidden="1" customHeight="1" outlineLevel="1">
      <c r="B410" s="483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41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42"/>
      <c r="M410" s="209">
        <f>RANK(K410, K$407:$K$438)</f>
        <v>29</v>
      </c>
      <c r="N410" s="545"/>
      <c r="O410" s="523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43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43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43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43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43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43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43"/>
    </row>
    <row r="411" spans="1:50" ht="14.25" hidden="1" customHeight="1" outlineLevel="1">
      <c r="B411" s="483"/>
      <c r="C411" s="203">
        <v>5</v>
      </c>
      <c r="D411" s="206" t="s">
        <v>539</v>
      </c>
      <c r="E411" s="207">
        <v>3</v>
      </c>
      <c r="F411" s="203">
        <v>3600</v>
      </c>
      <c r="G411" s="208">
        <f t="shared" si="315"/>
        <v>1200</v>
      </c>
      <c r="H411" s="541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42"/>
      <c r="M411" s="209">
        <f>RANK(K411, K$407:$K$438)</f>
        <v>3</v>
      </c>
      <c r="N411" s="545"/>
      <c r="O411" s="523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43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43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43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43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43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43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43"/>
    </row>
    <row r="412" spans="1:50" ht="14.25" hidden="1" customHeight="1" outlineLevel="1">
      <c r="B412" s="483"/>
      <c r="C412" s="203">
        <v>6</v>
      </c>
      <c r="D412" s="206" t="s">
        <v>370</v>
      </c>
      <c r="E412" s="207">
        <v>3</v>
      </c>
      <c r="F412" s="203">
        <v>3000</v>
      </c>
      <c r="G412" s="208">
        <f t="shared" si="315"/>
        <v>1000</v>
      </c>
      <c r="H412" s="541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42"/>
      <c r="M412" s="209">
        <f>RANK(K412, K$407:$K$438)</f>
        <v>10</v>
      </c>
      <c r="N412" s="545"/>
      <c r="O412" s="523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43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43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43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43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43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43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43"/>
    </row>
    <row r="413" spans="1:50" ht="14.25" hidden="1" customHeight="1" outlineLevel="1">
      <c r="B413" s="483"/>
      <c r="C413" s="203">
        <v>7</v>
      </c>
      <c r="D413" s="206" t="s">
        <v>537</v>
      </c>
      <c r="E413" s="207">
        <v>3</v>
      </c>
      <c r="F413" s="203">
        <v>3300</v>
      </c>
      <c r="G413" s="208">
        <f t="shared" si="315"/>
        <v>1100</v>
      </c>
      <c r="H413" s="541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42"/>
      <c r="M413" s="209">
        <f>RANK(K413, K$407:$K$438)</f>
        <v>8</v>
      </c>
      <c r="N413" s="545"/>
      <c r="O413" s="523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43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43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43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43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43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43"/>
      <c r="AT413" s="211"/>
      <c r="AU413" s="211"/>
      <c r="AV413" s="208"/>
      <c r="AW413" s="205"/>
      <c r="AX413" s="543"/>
    </row>
    <row r="414" spans="1:50" ht="14.25" hidden="1" customHeight="1" outlineLevel="1">
      <c r="B414" s="483"/>
      <c r="C414" s="203">
        <v>8</v>
      </c>
      <c r="D414" s="206" t="s">
        <v>542</v>
      </c>
      <c r="E414" s="207">
        <v>3</v>
      </c>
      <c r="F414" s="203">
        <v>3600</v>
      </c>
      <c r="G414" s="208">
        <f t="shared" si="315"/>
        <v>1200</v>
      </c>
      <c r="H414" s="541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42"/>
      <c r="M414" s="209">
        <f>RANK(K414, K$407:$K$438)</f>
        <v>6</v>
      </c>
      <c r="N414" s="545"/>
      <c r="O414" s="523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43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43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43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43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43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43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43"/>
    </row>
    <row r="415" spans="1:50" ht="14.25" hidden="1" customHeight="1" outlineLevel="1">
      <c r="B415" s="483"/>
      <c r="C415" s="203">
        <v>9</v>
      </c>
      <c r="D415" s="206" t="s">
        <v>623</v>
      </c>
      <c r="E415" s="207">
        <v>4</v>
      </c>
      <c r="F415" s="203">
        <v>3000</v>
      </c>
      <c r="G415" s="208">
        <f t="shared" si="315"/>
        <v>750</v>
      </c>
      <c r="H415" s="541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42"/>
      <c r="M415" s="209">
        <f>RANK(K415, K$407:$K$438)</f>
        <v>25</v>
      </c>
      <c r="N415" s="545"/>
      <c r="O415" s="523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43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43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43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43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43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43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43"/>
    </row>
    <row r="416" spans="1:50" ht="14.25" hidden="1" customHeight="1" outlineLevel="1">
      <c r="B416" s="483"/>
      <c r="C416" s="203">
        <v>10</v>
      </c>
      <c r="D416" s="206" t="s">
        <v>541</v>
      </c>
      <c r="E416" s="207">
        <v>4</v>
      </c>
      <c r="F416" s="203">
        <v>3300</v>
      </c>
      <c r="G416" s="208">
        <f t="shared" si="315"/>
        <v>825</v>
      </c>
      <c r="H416" s="541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42"/>
      <c r="M416" s="209">
        <f>RANK(K416, K$407:$K$438)</f>
        <v>22</v>
      </c>
      <c r="N416" s="545"/>
      <c r="O416" s="523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43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43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43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43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43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43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43"/>
    </row>
    <row r="417" spans="2:50" ht="14.25" hidden="1" customHeight="1" outlineLevel="1">
      <c r="B417" s="483"/>
      <c r="C417" s="203">
        <v>11</v>
      </c>
      <c r="D417" s="206" t="s">
        <v>624</v>
      </c>
      <c r="E417" s="207">
        <v>4</v>
      </c>
      <c r="F417" s="203">
        <v>3300</v>
      </c>
      <c r="G417" s="208">
        <f t="shared" si="315"/>
        <v>825</v>
      </c>
      <c r="H417" s="541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42"/>
      <c r="M417" s="209">
        <f>RANK(K417, K$407:$K$438)</f>
        <v>21</v>
      </c>
      <c r="N417" s="545"/>
      <c r="O417" s="523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43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43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43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43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43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43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43"/>
    </row>
    <row r="418" spans="2:50" ht="14.25" hidden="1" customHeight="1" outlineLevel="1">
      <c r="B418" s="483"/>
      <c r="C418" s="203">
        <v>12</v>
      </c>
      <c r="D418" s="206" t="s">
        <v>538</v>
      </c>
      <c r="E418" s="207">
        <v>4</v>
      </c>
      <c r="F418" s="203">
        <v>3300</v>
      </c>
      <c r="G418" s="208">
        <f t="shared" si="315"/>
        <v>825</v>
      </c>
      <c r="H418" s="541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42"/>
      <c r="M418" s="209">
        <f>RANK(K418, K$407:$K$438)</f>
        <v>23</v>
      </c>
      <c r="N418" s="545"/>
      <c r="O418" s="523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43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43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43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43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43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43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43"/>
    </row>
    <row r="419" spans="2:50" ht="14.25" hidden="1" customHeight="1" outlineLevel="1">
      <c r="B419" s="483"/>
      <c r="C419" s="203">
        <v>13</v>
      </c>
      <c r="D419" s="206" t="s">
        <v>639</v>
      </c>
      <c r="E419" s="207">
        <v>4</v>
      </c>
      <c r="F419" s="203">
        <v>3300</v>
      </c>
      <c r="G419" s="208">
        <f t="shared" si="315"/>
        <v>825</v>
      </c>
      <c r="H419" s="541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42"/>
      <c r="M419" s="209">
        <f>RANK(K419, K$407:$K$438)</f>
        <v>20</v>
      </c>
      <c r="N419" s="545"/>
      <c r="O419" s="523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43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43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43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43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43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43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43"/>
    </row>
    <row r="420" spans="2:50" ht="14.25" hidden="1" customHeight="1" outlineLevel="1">
      <c r="B420" s="483"/>
      <c r="C420" s="203">
        <v>14</v>
      </c>
      <c r="D420" s="206" t="s">
        <v>642</v>
      </c>
      <c r="E420" s="207">
        <v>4</v>
      </c>
      <c r="F420" s="203">
        <v>3300</v>
      </c>
      <c r="G420" s="208">
        <f t="shared" si="315"/>
        <v>825</v>
      </c>
      <c r="H420" s="541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42"/>
      <c r="M420" s="209">
        <f>RANK(K420, K$407:$K$438)</f>
        <v>13</v>
      </c>
      <c r="N420" s="545"/>
      <c r="O420" s="523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43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43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43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43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43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43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43"/>
    </row>
    <row r="421" spans="2:50" ht="14.25" hidden="1" customHeight="1" outlineLevel="1">
      <c r="B421" s="483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41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42"/>
      <c r="M421" s="209">
        <f>RANK(K421, K$407:$K$438)</f>
        <v>12</v>
      </c>
      <c r="N421" s="545"/>
      <c r="O421" s="523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43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43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43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43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43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43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43"/>
    </row>
    <row r="422" spans="2:50" ht="14.25" hidden="1" customHeight="1" outlineLevel="1">
      <c r="B422" s="483"/>
      <c r="C422" s="203">
        <v>16</v>
      </c>
      <c r="D422" s="206" t="s">
        <v>706</v>
      </c>
      <c r="E422" s="207">
        <v>3</v>
      </c>
      <c r="F422" s="203">
        <v>3300</v>
      </c>
      <c r="G422" s="208">
        <f t="shared" si="315"/>
        <v>1100</v>
      </c>
      <c r="H422" s="541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42"/>
      <c r="M422" s="209">
        <f>RANK(K422, K$407:$K$438)</f>
        <v>9</v>
      </c>
      <c r="N422" s="545"/>
      <c r="O422" s="523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43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43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43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43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43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43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43"/>
    </row>
    <row r="423" spans="2:50" ht="14.25" hidden="1" customHeight="1" outlineLevel="1">
      <c r="B423" s="483"/>
      <c r="C423" s="203">
        <v>17</v>
      </c>
      <c r="D423" s="206" t="s">
        <v>554</v>
      </c>
      <c r="E423" s="207">
        <v>4</v>
      </c>
      <c r="F423" s="203">
        <v>3300</v>
      </c>
      <c r="G423" s="208">
        <f t="shared" si="315"/>
        <v>825</v>
      </c>
      <c r="H423" s="541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42"/>
      <c r="M423" s="209">
        <f>RANK(K423, K$407:$K$438)</f>
        <v>14</v>
      </c>
      <c r="N423" s="545"/>
      <c r="O423" s="523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43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43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43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43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43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43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43"/>
    </row>
    <row r="424" spans="2:50" ht="14.25" hidden="1" customHeight="1" outlineLevel="1">
      <c r="B424" s="483"/>
      <c r="C424" s="203">
        <v>18</v>
      </c>
      <c r="D424" s="206" t="s">
        <v>553</v>
      </c>
      <c r="E424" s="207">
        <v>3</v>
      </c>
      <c r="F424" s="203">
        <v>3600</v>
      </c>
      <c r="G424" s="208">
        <f t="shared" si="315"/>
        <v>1200</v>
      </c>
      <c r="H424" s="541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42"/>
      <c r="M424" s="209">
        <f>RANK(K424, K$407:$K$438)</f>
        <v>1</v>
      </c>
      <c r="N424" s="545"/>
      <c r="O424" s="523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43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43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43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43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43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43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43"/>
    </row>
    <row r="425" spans="2:50" ht="14.25" hidden="1" customHeight="1" outlineLevel="1">
      <c r="B425" s="483"/>
      <c r="C425" s="203">
        <v>19</v>
      </c>
      <c r="D425" s="206" t="s">
        <v>555</v>
      </c>
      <c r="E425" s="207">
        <v>4</v>
      </c>
      <c r="F425" s="203">
        <v>3300</v>
      </c>
      <c r="G425" s="208">
        <f t="shared" si="315"/>
        <v>825</v>
      </c>
      <c r="H425" s="541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42"/>
      <c r="M425" s="209">
        <f>RANK(K425, K$407:$K$438)</f>
        <v>16</v>
      </c>
      <c r="N425" s="545"/>
      <c r="O425" s="523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43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43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43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43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43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43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43"/>
    </row>
    <row r="426" spans="2:50" ht="14.25" hidden="1" customHeight="1" outlineLevel="1">
      <c r="B426" s="483"/>
      <c r="C426" s="203">
        <v>20</v>
      </c>
      <c r="D426" s="206" t="s">
        <v>387</v>
      </c>
      <c r="E426" s="207">
        <v>5</v>
      </c>
      <c r="F426" s="203">
        <v>3300</v>
      </c>
      <c r="G426" s="208">
        <f t="shared" si="315"/>
        <v>660</v>
      </c>
      <c r="H426" s="541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42"/>
      <c r="M426" s="209">
        <f>RANK(K426, K$407:$K$438)</f>
        <v>30</v>
      </c>
      <c r="N426" s="545"/>
      <c r="O426" s="523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43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43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43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43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43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43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43"/>
    </row>
    <row r="427" spans="2:50" ht="14.25" hidden="1" customHeight="1" outlineLevel="1">
      <c r="B427" s="483"/>
      <c r="C427" s="203">
        <v>21</v>
      </c>
      <c r="D427" s="206" t="s">
        <v>548</v>
      </c>
      <c r="E427" s="207">
        <v>3</v>
      </c>
      <c r="F427" s="203">
        <v>3600</v>
      </c>
      <c r="G427" s="208">
        <f t="shared" si="315"/>
        <v>1200</v>
      </c>
      <c r="H427" s="541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42"/>
      <c r="M427" s="209">
        <f>RANK(K427, K$407:$K$438)</f>
        <v>4</v>
      </c>
      <c r="N427" s="545"/>
      <c r="O427" s="523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43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43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43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43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43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43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43"/>
    </row>
    <row r="428" spans="2:50" ht="14.25" hidden="1" customHeight="1" outlineLevel="1">
      <c r="B428" s="483"/>
      <c r="C428" s="203">
        <v>22</v>
      </c>
      <c r="D428" s="206" t="s">
        <v>552</v>
      </c>
      <c r="E428" s="207">
        <v>3</v>
      </c>
      <c r="F428" s="203">
        <v>3600</v>
      </c>
      <c r="G428" s="208">
        <f t="shared" si="315"/>
        <v>1200</v>
      </c>
      <c r="H428" s="541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42"/>
      <c r="M428" s="209">
        <f>RANK(K428, K$407:$K$438)</f>
        <v>5</v>
      </c>
      <c r="N428" s="545"/>
      <c r="O428" s="523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43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43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43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43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43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43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43"/>
    </row>
    <row r="429" spans="2:50" ht="14.25" hidden="1" customHeight="1" outlineLevel="1">
      <c r="B429" s="483"/>
      <c r="C429" s="203">
        <v>23</v>
      </c>
      <c r="D429" s="206" t="s">
        <v>551</v>
      </c>
      <c r="E429" s="207">
        <v>4</v>
      </c>
      <c r="F429" s="203">
        <v>3300</v>
      </c>
      <c r="G429" s="208">
        <f t="shared" si="315"/>
        <v>825</v>
      </c>
      <c r="H429" s="541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42"/>
      <c r="M429" s="209">
        <f>RANK(K429, K$407:$K$438)</f>
        <v>19</v>
      </c>
      <c r="N429" s="545"/>
      <c r="O429" s="523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43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43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43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43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43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43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43"/>
    </row>
    <row r="430" spans="2:50" ht="14.25" hidden="1" customHeight="1" outlineLevel="1">
      <c r="B430" s="483"/>
      <c r="C430" s="203">
        <v>24</v>
      </c>
      <c r="D430" s="206" t="s">
        <v>547</v>
      </c>
      <c r="E430" s="207">
        <v>4</v>
      </c>
      <c r="F430" s="203">
        <v>3300</v>
      </c>
      <c r="G430" s="208">
        <f t="shared" si="315"/>
        <v>825</v>
      </c>
      <c r="H430" s="541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42"/>
      <c r="M430" s="209">
        <f>RANK(K430, K$407:$K$438)</f>
        <v>24</v>
      </c>
      <c r="N430" s="545"/>
      <c r="O430" s="523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43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43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43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43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43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43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43"/>
    </row>
    <row r="431" spans="2:50" ht="14.25" hidden="1" customHeight="1" outlineLevel="1">
      <c r="B431" s="483"/>
      <c r="C431" s="203">
        <v>25</v>
      </c>
      <c r="D431" s="206" t="s">
        <v>550</v>
      </c>
      <c r="E431" s="207">
        <v>4</v>
      </c>
      <c r="F431" s="203">
        <v>3000</v>
      </c>
      <c r="G431" s="208">
        <f t="shared" si="315"/>
        <v>750</v>
      </c>
      <c r="H431" s="541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42"/>
      <c r="M431" s="209">
        <f>RANK(K431, K$407:$K$438)</f>
        <v>26</v>
      </c>
      <c r="N431" s="545"/>
      <c r="O431" s="523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43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43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43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43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43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43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43"/>
    </row>
    <row r="432" spans="2:50" ht="14.25" hidden="1" customHeight="1" outlineLevel="1">
      <c r="B432" s="483"/>
      <c r="C432" s="203">
        <v>26</v>
      </c>
      <c r="D432" s="206" t="s">
        <v>385</v>
      </c>
      <c r="E432" s="207">
        <v>4</v>
      </c>
      <c r="F432" s="203">
        <v>3000</v>
      </c>
      <c r="G432" s="208">
        <f t="shared" si="315"/>
        <v>750</v>
      </c>
      <c r="H432" s="541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42"/>
      <c r="M432" s="209">
        <f>RANK(K432, K$407:$K$438)</f>
        <v>27</v>
      </c>
      <c r="N432" s="545"/>
      <c r="O432" s="523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43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43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43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43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43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43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43"/>
    </row>
    <row r="433" spans="1:50" ht="14.25" hidden="1" customHeight="1" outlineLevel="1">
      <c r="B433" s="483"/>
      <c r="C433" s="203">
        <v>27</v>
      </c>
      <c r="D433" s="206" t="s">
        <v>377</v>
      </c>
      <c r="E433" s="207">
        <v>4</v>
      </c>
      <c r="F433" s="203">
        <v>3000</v>
      </c>
      <c r="G433" s="208">
        <f t="shared" si="315"/>
        <v>750</v>
      </c>
      <c r="H433" s="541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42"/>
      <c r="M433" s="209">
        <f>RANK(K433, K$407:$K$438)</f>
        <v>28</v>
      </c>
      <c r="N433" s="545"/>
      <c r="O433" s="523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43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43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43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43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43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43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43"/>
    </row>
    <row r="434" spans="1:50" ht="14.25" hidden="1" customHeight="1" outlineLevel="1">
      <c r="B434" s="483"/>
      <c r="C434" s="203">
        <v>28</v>
      </c>
      <c r="D434" s="206" t="s">
        <v>549</v>
      </c>
      <c r="E434" s="207">
        <v>4</v>
      </c>
      <c r="F434" s="203">
        <v>3300</v>
      </c>
      <c r="G434" s="208">
        <f t="shared" si="315"/>
        <v>825</v>
      </c>
      <c r="H434" s="541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42"/>
      <c r="M434" s="209">
        <f>RANK(K434, K$407:$K$438)</f>
        <v>17</v>
      </c>
      <c r="N434" s="545"/>
      <c r="O434" s="523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43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43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43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43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43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43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43"/>
    </row>
    <row r="435" spans="1:50" ht="14.25" hidden="1" customHeight="1" outlineLevel="1">
      <c r="B435" s="483"/>
      <c r="C435" s="203">
        <v>29</v>
      </c>
      <c r="D435" s="206" t="s">
        <v>668</v>
      </c>
      <c r="E435" s="207">
        <v>3</v>
      </c>
      <c r="F435" s="203">
        <v>3300</v>
      </c>
      <c r="G435" s="208">
        <f t="shared" si="315"/>
        <v>1100</v>
      </c>
      <c r="H435" s="541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42"/>
      <c r="M435" s="209">
        <f>RANK(K435, K$407:$K$438)</f>
        <v>7</v>
      </c>
      <c r="N435" s="545"/>
      <c r="O435" s="523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43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43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43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43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43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43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43"/>
    </row>
    <row r="436" spans="1:50" ht="14.25" hidden="1" customHeight="1" outlineLevel="1">
      <c r="B436" s="483"/>
      <c r="C436" s="203">
        <v>30</v>
      </c>
      <c r="D436" s="206" t="s">
        <v>640</v>
      </c>
      <c r="E436" s="203">
        <v>6</v>
      </c>
      <c r="F436" s="203">
        <v>3600</v>
      </c>
      <c r="G436" s="208">
        <f t="shared" si="315"/>
        <v>600</v>
      </c>
      <c r="H436" s="541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42"/>
      <c r="M436" s="209">
        <f>RANK(K436, K$407:$K$438)</f>
        <v>31</v>
      </c>
      <c r="N436" s="545"/>
      <c r="O436" s="523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43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43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43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43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43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43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43"/>
    </row>
    <row r="437" spans="1:50" ht="14.25" hidden="1" customHeight="1" outlineLevel="1">
      <c r="B437" s="483"/>
      <c r="C437" s="203">
        <v>31</v>
      </c>
      <c r="D437" s="206" t="s">
        <v>388</v>
      </c>
      <c r="E437" s="203">
        <v>3</v>
      </c>
      <c r="F437" s="203">
        <v>3000</v>
      </c>
      <c r="G437" s="208">
        <f t="shared" si="315"/>
        <v>1000</v>
      </c>
      <c r="H437" s="541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42"/>
      <c r="M437" s="209">
        <f>RANK(K437, K$407:$K$438)</f>
        <v>11</v>
      </c>
      <c r="N437" s="545"/>
      <c r="O437" s="523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43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43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43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43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43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43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43"/>
    </row>
    <row r="438" spans="1:50" ht="14.25" hidden="1" customHeight="1" outlineLevel="1">
      <c r="B438" s="483"/>
      <c r="C438" s="203">
        <v>32</v>
      </c>
      <c r="D438" s="206"/>
      <c r="E438" s="203"/>
      <c r="F438" s="203"/>
      <c r="G438" s="208"/>
      <c r="H438" s="541"/>
      <c r="I438" s="209"/>
      <c r="J438" s="209"/>
      <c r="K438" s="210"/>
      <c r="L438" s="542"/>
      <c r="M438" s="209"/>
      <c r="N438" s="545"/>
      <c r="O438" s="523"/>
      <c r="P438" s="205"/>
      <c r="Q438" s="211"/>
      <c r="R438" s="208"/>
      <c r="S438" s="205"/>
      <c r="T438" s="543"/>
      <c r="U438" s="205"/>
      <c r="V438" s="211"/>
      <c r="W438" s="208"/>
      <c r="X438" s="205"/>
      <c r="Y438" s="543"/>
      <c r="Z438" s="205"/>
      <c r="AA438" s="211"/>
      <c r="AB438" s="208"/>
      <c r="AC438" s="205"/>
      <c r="AD438" s="543"/>
      <c r="AE438" s="205"/>
      <c r="AF438" s="211"/>
      <c r="AG438" s="208"/>
      <c r="AH438" s="205"/>
      <c r="AI438" s="543"/>
      <c r="AJ438" s="205"/>
      <c r="AK438" s="211"/>
      <c r="AL438" s="208"/>
      <c r="AM438" s="205"/>
      <c r="AN438" s="543"/>
      <c r="AO438" s="205"/>
      <c r="AP438" s="211"/>
      <c r="AQ438" s="208"/>
      <c r="AR438" s="205"/>
      <c r="AS438" s="543"/>
      <c r="AT438" s="205"/>
      <c r="AU438" s="211"/>
      <c r="AV438" s="208"/>
      <c r="AW438" s="205"/>
      <c r="AX438" s="543"/>
    </row>
    <row r="439" spans="1:50" ht="14.25" hidden="1" customHeight="1" outlineLevel="1" collapsed="1">
      <c r="B439" s="524" t="s">
        <v>697</v>
      </c>
      <c r="C439" s="525"/>
      <c r="D439" s="525"/>
      <c r="E439" s="525"/>
      <c r="F439" s="525"/>
      <c r="G439" s="525"/>
      <c r="H439" s="525"/>
      <c r="I439" s="525"/>
      <c r="J439" s="525"/>
      <c r="K439" s="525"/>
      <c r="L439" s="525"/>
      <c r="M439" s="526"/>
      <c r="N439" s="529" t="s">
        <v>445</v>
      </c>
      <c r="O439" s="529" t="s">
        <v>105</v>
      </c>
      <c r="P439" s="534">
        <f>AT402+1</f>
        <v>45951</v>
      </c>
      <c r="Q439" s="535"/>
      <c r="R439" s="535"/>
      <c r="S439" s="535"/>
      <c r="T439" s="535"/>
      <c r="U439" s="536">
        <f>P439+1</f>
        <v>45952</v>
      </c>
      <c r="V439" s="537"/>
      <c r="W439" s="537"/>
      <c r="X439" s="537"/>
      <c r="Y439" s="537"/>
      <c r="Z439" s="534">
        <f t="shared" ref="Z439" si="318">U439+1</f>
        <v>45953</v>
      </c>
      <c r="AA439" s="535"/>
      <c r="AB439" s="535"/>
      <c r="AC439" s="535"/>
      <c r="AD439" s="535"/>
      <c r="AE439" s="536">
        <f t="shared" ref="AE439" si="319">Z439+1</f>
        <v>45954</v>
      </c>
      <c r="AF439" s="537"/>
      <c r="AG439" s="537"/>
      <c r="AH439" s="537"/>
      <c r="AI439" s="537"/>
      <c r="AJ439" s="531">
        <f t="shared" ref="AJ439" si="320">AE439+1</f>
        <v>45955</v>
      </c>
      <c r="AK439" s="532"/>
      <c r="AL439" s="532"/>
      <c r="AM439" s="532"/>
      <c r="AN439" s="533"/>
      <c r="AO439" s="536">
        <f t="shared" ref="AO439" si="321">AJ439+1</f>
        <v>45956</v>
      </c>
      <c r="AP439" s="537"/>
      <c r="AQ439" s="537"/>
      <c r="AR439" s="537"/>
      <c r="AS439" s="537"/>
      <c r="AT439" s="531">
        <f t="shared" ref="AT439" si="322">AO439+1</f>
        <v>45957</v>
      </c>
      <c r="AU439" s="532"/>
      <c r="AV439" s="532"/>
      <c r="AW439" s="532"/>
      <c r="AX439" s="533"/>
    </row>
    <row r="440" spans="1:50" ht="14.25" hidden="1" customHeight="1" outlineLevel="1">
      <c r="B440" s="527"/>
      <c r="C440" s="527"/>
      <c r="D440" s="527"/>
      <c r="E440" s="527"/>
      <c r="F440" s="527"/>
      <c r="G440" s="527"/>
      <c r="H440" s="527"/>
      <c r="I440" s="527"/>
      <c r="J440" s="527"/>
      <c r="K440" s="527"/>
      <c r="L440" s="527"/>
      <c r="M440" s="528"/>
      <c r="N440" s="530"/>
      <c r="O440" s="530"/>
      <c r="P440" s="546">
        <f>P439</f>
        <v>45951</v>
      </c>
      <c r="Q440" s="546"/>
      <c r="R440" s="546"/>
      <c r="S440" s="546"/>
      <c r="T440" s="546"/>
      <c r="U440" s="547">
        <f>U439</f>
        <v>45952</v>
      </c>
      <c r="V440" s="547"/>
      <c r="W440" s="547"/>
      <c r="X440" s="547"/>
      <c r="Y440" s="547"/>
      <c r="Z440" s="546">
        <f t="shared" ref="Z440" si="323">Z439</f>
        <v>45953</v>
      </c>
      <c r="AA440" s="546"/>
      <c r="AB440" s="546"/>
      <c r="AC440" s="546"/>
      <c r="AD440" s="546"/>
      <c r="AE440" s="547">
        <f t="shared" ref="AE440" si="324">AE439</f>
        <v>45954</v>
      </c>
      <c r="AF440" s="547"/>
      <c r="AG440" s="547"/>
      <c r="AH440" s="547"/>
      <c r="AI440" s="547"/>
      <c r="AJ440" s="538">
        <f t="shared" ref="AJ440" si="325">AJ439</f>
        <v>45955</v>
      </c>
      <c r="AK440" s="539"/>
      <c r="AL440" s="539"/>
      <c r="AM440" s="539"/>
      <c r="AN440" s="540"/>
      <c r="AO440" s="547">
        <f t="shared" ref="AO440" si="326">AO439</f>
        <v>45956</v>
      </c>
      <c r="AP440" s="547"/>
      <c r="AQ440" s="547"/>
      <c r="AR440" s="547"/>
      <c r="AS440" s="547"/>
      <c r="AT440" s="538">
        <f t="shared" ref="AT440" si="327">AT439</f>
        <v>45957</v>
      </c>
      <c r="AU440" s="539"/>
      <c r="AV440" s="539"/>
      <c r="AW440" s="539"/>
      <c r="AX440" s="540"/>
    </row>
    <row r="441" spans="1:50" ht="14.25" hidden="1" customHeight="1" outlineLevel="1">
      <c r="B441" s="483" t="s">
        <v>165</v>
      </c>
      <c r="C441" s="483" t="s">
        <v>160</v>
      </c>
      <c r="D441" s="483"/>
      <c r="E441" s="483" t="s">
        <v>161</v>
      </c>
      <c r="F441" s="483"/>
      <c r="G441" s="483"/>
      <c r="H441" s="483" t="s">
        <v>166</v>
      </c>
      <c r="I441" s="544" t="s">
        <v>446</v>
      </c>
      <c r="J441" s="544"/>
      <c r="K441" s="544"/>
      <c r="L441" s="544" t="s">
        <v>166</v>
      </c>
      <c r="M441" s="544" t="s">
        <v>168</v>
      </c>
      <c r="N441" s="545"/>
      <c r="O441" s="523" t="s">
        <v>167</v>
      </c>
      <c r="P441" s="523" t="s">
        <v>163</v>
      </c>
      <c r="Q441" s="523"/>
      <c r="R441" s="523"/>
      <c r="S441" s="523"/>
      <c r="T441" s="523" t="s">
        <v>166</v>
      </c>
      <c r="U441" s="523" t="s">
        <v>163</v>
      </c>
      <c r="V441" s="523"/>
      <c r="W441" s="523"/>
      <c r="X441" s="523"/>
      <c r="Y441" s="523" t="s">
        <v>166</v>
      </c>
      <c r="Z441" s="523" t="s">
        <v>163</v>
      </c>
      <c r="AA441" s="523"/>
      <c r="AB441" s="523"/>
      <c r="AC441" s="523"/>
      <c r="AD441" s="523" t="s">
        <v>166</v>
      </c>
      <c r="AE441" s="523" t="s">
        <v>163</v>
      </c>
      <c r="AF441" s="523"/>
      <c r="AG441" s="523"/>
      <c r="AH441" s="523"/>
      <c r="AI441" s="523" t="s">
        <v>166</v>
      </c>
      <c r="AJ441" s="523" t="s">
        <v>163</v>
      </c>
      <c r="AK441" s="523"/>
      <c r="AL441" s="523"/>
      <c r="AM441" s="523"/>
      <c r="AN441" s="523" t="s">
        <v>166</v>
      </c>
      <c r="AO441" s="523" t="s">
        <v>163</v>
      </c>
      <c r="AP441" s="523"/>
      <c r="AQ441" s="523"/>
      <c r="AR441" s="523"/>
      <c r="AS441" s="523" t="s">
        <v>166</v>
      </c>
      <c r="AT441" s="523" t="s">
        <v>163</v>
      </c>
      <c r="AU441" s="523"/>
      <c r="AV441" s="523"/>
      <c r="AW441" s="523"/>
      <c r="AX441" s="523" t="s">
        <v>166</v>
      </c>
    </row>
    <row r="442" spans="1:50" ht="14.25" hidden="1" customHeight="1" outlineLevel="1">
      <c r="B442" s="483"/>
      <c r="C442" s="483"/>
      <c r="D442" s="483"/>
      <c r="E442" s="483" t="s">
        <v>447</v>
      </c>
      <c r="F442" s="483"/>
      <c r="G442" s="483"/>
      <c r="H442" s="483"/>
      <c r="I442" s="544" t="s">
        <v>447</v>
      </c>
      <c r="J442" s="544"/>
      <c r="K442" s="544"/>
      <c r="L442" s="544"/>
      <c r="M442" s="544"/>
      <c r="N442" s="545"/>
      <c r="O442" s="523"/>
      <c r="P442" s="523" t="s">
        <v>448</v>
      </c>
      <c r="Q442" s="523"/>
      <c r="R442" s="523"/>
      <c r="S442" s="523"/>
      <c r="T442" s="523"/>
      <c r="U442" s="523" t="s">
        <v>448</v>
      </c>
      <c r="V442" s="523"/>
      <c r="W442" s="523"/>
      <c r="X442" s="523"/>
      <c r="Y442" s="523"/>
      <c r="Z442" s="523" t="s">
        <v>448</v>
      </c>
      <c r="AA442" s="523"/>
      <c r="AB442" s="523"/>
      <c r="AC442" s="523"/>
      <c r="AD442" s="523"/>
      <c r="AE442" s="523" t="s">
        <v>448</v>
      </c>
      <c r="AF442" s="523"/>
      <c r="AG442" s="523"/>
      <c r="AH442" s="523"/>
      <c r="AI442" s="523"/>
      <c r="AJ442" s="523" t="s">
        <v>448</v>
      </c>
      <c r="AK442" s="523"/>
      <c r="AL442" s="523"/>
      <c r="AM442" s="523"/>
      <c r="AN442" s="523"/>
      <c r="AO442" s="523" t="s">
        <v>448</v>
      </c>
      <c r="AP442" s="523"/>
      <c r="AQ442" s="523"/>
      <c r="AR442" s="523"/>
      <c r="AS442" s="523"/>
      <c r="AT442" s="523" t="s">
        <v>448</v>
      </c>
      <c r="AU442" s="523"/>
      <c r="AV442" s="523"/>
      <c r="AW442" s="523"/>
      <c r="AX442" s="523"/>
    </row>
    <row r="443" spans="1:50" ht="14.25" hidden="1" customHeight="1" outlineLevel="1">
      <c r="A443" s="200"/>
      <c r="B443" s="483"/>
      <c r="C443" s="483"/>
      <c r="D443" s="483"/>
      <c r="E443" s="203" t="s">
        <v>162</v>
      </c>
      <c r="F443" s="203" t="s">
        <v>449</v>
      </c>
      <c r="G443" s="203" t="s">
        <v>164</v>
      </c>
      <c r="H443" s="483"/>
      <c r="I443" s="204" t="s">
        <v>162</v>
      </c>
      <c r="J443" s="204" t="s">
        <v>449</v>
      </c>
      <c r="K443" s="204" t="s">
        <v>164</v>
      </c>
      <c r="L443" s="544"/>
      <c r="M443" s="544"/>
      <c r="N443" s="545"/>
      <c r="O443" s="523"/>
      <c r="P443" s="205" t="s">
        <v>162</v>
      </c>
      <c r="Q443" s="205" t="s">
        <v>449</v>
      </c>
      <c r="R443" s="205" t="s">
        <v>164</v>
      </c>
      <c r="S443" s="205" t="s">
        <v>168</v>
      </c>
      <c r="T443" s="523"/>
      <c r="U443" s="205" t="s">
        <v>162</v>
      </c>
      <c r="V443" s="205" t="s">
        <v>449</v>
      </c>
      <c r="W443" s="205" t="s">
        <v>164</v>
      </c>
      <c r="X443" s="205" t="s">
        <v>168</v>
      </c>
      <c r="Y443" s="523"/>
      <c r="Z443" s="205" t="s">
        <v>162</v>
      </c>
      <c r="AA443" s="205" t="s">
        <v>449</v>
      </c>
      <c r="AB443" s="205" t="s">
        <v>164</v>
      </c>
      <c r="AC443" s="205" t="s">
        <v>168</v>
      </c>
      <c r="AD443" s="523"/>
      <c r="AE443" s="205" t="s">
        <v>162</v>
      </c>
      <c r="AF443" s="205" t="s">
        <v>449</v>
      </c>
      <c r="AG443" s="205" t="s">
        <v>164</v>
      </c>
      <c r="AH443" s="205" t="s">
        <v>168</v>
      </c>
      <c r="AI443" s="523"/>
      <c r="AJ443" s="205" t="s">
        <v>162</v>
      </c>
      <c r="AK443" s="205" t="s">
        <v>449</v>
      </c>
      <c r="AL443" s="205" t="s">
        <v>164</v>
      </c>
      <c r="AM443" s="205" t="s">
        <v>168</v>
      </c>
      <c r="AN443" s="523"/>
      <c r="AO443" s="205" t="s">
        <v>162</v>
      </c>
      <c r="AP443" s="205" t="s">
        <v>449</v>
      </c>
      <c r="AQ443" s="205" t="s">
        <v>164</v>
      </c>
      <c r="AR443" s="205" t="s">
        <v>168</v>
      </c>
      <c r="AS443" s="523"/>
      <c r="AT443" s="205" t="s">
        <v>162</v>
      </c>
      <c r="AU443" s="205" t="s">
        <v>449</v>
      </c>
      <c r="AV443" s="205" t="s">
        <v>164</v>
      </c>
      <c r="AW443" s="205" t="s">
        <v>168</v>
      </c>
      <c r="AX443" s="523"/>
    </row>
    <row r="444" spans="1:50" ht="14.25" hidden="1" customHeight="1" outlineLevel="1">
      <c r="B444" s="483" t="s">
        <v>450</v>
      </c>
      <c r="C444" s="203">
        <v>1</v>
      </c>
      <c r="D444" s="206" t="s">
        <v>545</v>
      </c>
      <c r="E444" s="207">
        <v>4</v>
      </c>
      <c r="F444" s="203">
        <v>3300</v>
      </c>
      <c r="G444" s="208">
        <f>F444/E444</f>
        <v>825</v>
      </c>
      <c r="H444" s="541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42">
        <f>IFERROR(AVERAGE(K444:K476),"-")</f>
        <v>774.24829388798651</v>
      </c>
      <c r="M444" s="209">
        <f>RANK(K444, K$444:$K$476)</f>
        <v>13</v>
      </c>
      <c r="N444" s="545"/>
      <c r="O444" s="523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43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43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43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43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43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43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43">
        <f>AVERAGE(AV444:AV476)</f>
        <v>778.26988586555467</v>
      </c>
    </row>
    <row r="445" spans="1:50" ht="14.25" hidden="1" customHeight="1" outlineLevel="1">
      <c r="B445" s="483"/>
      <c r="C445" s="203">
        <v>2</v>
      </c>
      <c r="D445" s="206" t="s">
        <v>543</v>
      </c>
      <c r="E445" s="207">
        <v>3</v>
      </c>
      <c r="F445" s="203">
        <v>3600</v>
      </c>
      <c r="G445" s="208">
        <f t="shared" ref="G445:G475" si="342">F445/E445</f>
        <v>1200</v>
      </c>
      <c r="H445" s="541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42"/>
      <c r="M445" s="209">
        <f>RANK(K445, K$444:$K$476)</f>
        <v>2</v>
      </c>
      <c r="N445" s="545"/>
      <c r="O445" s="523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43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43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43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43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43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43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43"/>
    </row>
    <row r="446" spans="1:50" ht="14.25" hidden="1" customHeight="1" outlineLevel="1">
      <c r="B446" s="483"/>
      <c r="C446" s="203">
        <v>3</v>
      </c>
      <c r="D446" s="206" t="s">
        <v>544</v>
      </c>
      <c r="E446" s="207">
        <v>4</v>
      </c>
      <c r="F446" s="203">
        <v>3300</v>
      </c>
      <c r="G446" s="208">
        <f t="shared" si="342"/>
        <v>825</v>
      </c>
      <c r="H446" s="541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42"/>
      <c r="M446" s="209">
        <f>RANK(K446, K$444:$K$476)</f>
        <v>17</v>
      </c>
      <c r="N446" s="545"/>
      <c r="O446" s="523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43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43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43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43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43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43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43"/>
    </row>
    <row r="447" spans="1:50" ht="14.25" hidden="1" customHeight="1" outlineLevel="1">
      <c r="B447" s="483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41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42"/>
      <c r="M447" s="209">
        <f>RANK(K447, K$444:$K$476)</f>
        <v>29</v>
      </c>
      <c r="N447" s="545"/>
      <c r="O447" s="523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43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43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43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43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43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43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43"/>
    </row>
    <row r="448" spans="1:50" ht="14.25" hidden="1" customHeight="1" outlineLevel="1">
      <c r="B448" s="483"/>
      <c r="C448" s="203">
        <v>5</v>
      </c>
      <c r="D448" s="206" t="s">
        <v>539</v>
      </c>
      <c r="E448" s="207">
        <v>3</v>
      </c>
      <c r="F448" s="203">
        <v>3600</v>
      </c>
      <c r="G448" s="208">
        <f t="shared" si="342"/>
        <v>1200</v>
      </c>
      <c r="H448" s="541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42"/>
      <c r="M448" s="209">
        <f>RANK(K448, K$444:$K$476)</f>
        <v>3</v>
      </c>
      <c r="N448" s="545"/>
      <c r="O448" s="523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43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43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43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43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43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43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43"/>
    </row>
    <row r="449" spans="2:50" ht="14.25" hidden="1" customHeight="1" outlineLevel="1">
      <c r="B449" s="483"/>
      <c r="C449" s="203">
        <v>6</v>
      </c>
      <c r="D449" s="206" t="s">
        <v>370</v>
      </c>
      <c r="E449" s="207">
        <v>3</v>
      </c>
      <c r="F449" s="203">
        <v>3000</v>
      </c>
      <c r="G449" s="208">
        <f t="shared" si="342"/>
        <v>1000</v>
      </c>
      <c r="H449" s="541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42"/>
      <c r="M449" s="209">
        <f>RANK(K449, K$444:$K$476)</f>
        <v>9</v>
      </c>
      <c r="N449" s="545"/>
      <c r="O449" s="523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43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43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43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43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43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43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43"/>
    </row>
    <row r="450" spans="2:50" ht="14.25" hidden="1" customHeight="1" outlineLevel="1">
      <c r="B450" s="483"/>
      <c r="C450" s="203">
        <v>7</v>
      </c>
      <c r="D450" s="206" t="s">
        <v>542</v>
      </c>
      <c r="E450" s="207">
        <v>3</v>
      </c>
      <c r="F450" s="203">
        <v>3600</v>
      </c>
      <c r="G450" s="208">
        <f t="shared" si="342"/>
        <v>1200</v>
      </c>
      <c r="H450" s="541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42"/>
      <c r="M450" s="209">
        <f>RANK(K450, K$444:$K$476)</f>
        <v>4</v>
      </c>
      <c r="N450" s="545"/>
      <c r="O450" s="523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43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43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43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43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43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43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43"/>
    </row>
    <row r="451" spans="2:50" ht="14.25" hidden="1" customHeight="1" outlineLevel="1">
      <c r="B451" s="483"/>
      <c r="C451" s="203">
        <v>8</v>
      </c>
      <c r="D451" s="206" t="s">
        <v>623</v>
      </c>
      <c r="E451" s="207">
        <v>4</v>
      </c>
      <c r="F451" s="203">
        <v>3000</v>
      </c>
      <c r="G451" s="208">
        <f t="shared" si="342"/>
        <v>750</v>
      </c>
      <c r="H451" s="541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42"/>
      <c r="M451" s="209">
        <f>RANK(K451, K$444:$K$476)</f>
        <v>24</v>
      </c>
      <c r="N451" s="545"/>
      <c r="O451" s="523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43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43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43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43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43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43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43"/>
    </row>
    <row r="452" spans="2:50" ht="14.25" hidden="1" customHeight="1" outlineLevel="1">
      <c r="B452" s="483"/>
      <c r="C452" s="203">
        <v>9</v>
      </c>
      <c r="D452" s="206" t="s">
        <v>541</v>
      </c>
      <c r="E452" s="207">
        <v>4</v>
      </c>
      <c r="F452" s="203">
        <v>3300</v>
      </c>
      <c r="G452" s="208">
        <f t="shared" si="342"/>
        <v>825</v>
      </c>
      <c r="H452" s="541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42"/>
      <c r="M452" s="209">
        <f>RANK(K452, K$444:$K$476)</f>
        <v>20</v>
      </c>
      <c r="N452" s="545"/>
      <c r="O452" s="523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43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43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43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43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43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43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43"/>
    </row>
    <row r="453" spans="2:50" ht="14.25" hidden="1" customHeight="1" outlineLevel="1">
      <c r="B453" s="483"/>
      <c r="C453" s="203">
        <v>10</v>
      </c>
      <c r="D453" s="206" t="s">
        <v>624</v>
      </c>
      <c r="E453" s="207">
        <v>4</v>
      </c>
      <c r="F453" s="203">
        <v>3300</v>
      </c>
      <c r="G453" s="208">
        <f t="shared" si="342"/>
        <v>825</v>
      </c>
      <c r="H453" s="541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42"/>
      <c r="M453" s="209">
        <f>RANK(K453, K$444:$K$476)</f>
        <v>21</v>
      </c>
      <c r="N453" s="545"/>
      <c r="O453" s="523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43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43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43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43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43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43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43"/>
    </row>
    <row r="454" spans="2:50" ht="14.25" hidden="1" customHeight="1" outlineLevel="1">
      <c r="B454" s="483"/>
      <c r="C454" s="203">
        <v>11</v>
      </c>
      <c r="D454" s="206" t="s">
        <v>538</v>
      </c>
      <c r="E454" s="207">
        <v>4</v>
      </c>
      <c r="F454" s="203">
        <v>3300</v>
      </c>
      <c r="G454" s="208">
        <f t="shared" si="342"/>
        <v>825</v>
      </c>
      <c r="H454" s="541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42"/>
      <c r="M454" s="209">
        <f>RANK(K454, K$444:$K$476)</f>
        <v>22</v>
      </c>
      <c r="N454" s="545"/>
      <c r="O454" s="523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43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43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43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43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43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43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43"/>
    </row>
    <row r="455" spans="2:50" ht="14.25" hidden="1" customHeight="1" outlineLevel="1">
      <c r="B455" s="483"/>
      <c r="C455" s="203">
        <v>12</v>
      </c>
      <c r="D455" s="206" t="s">
        <v>639</v>
      </c>
      <c r="E455" s="207">
        <v>4</v>
      </c>
      <c r="F455" s="203">
        <v>3300</v>
      </c>
      <c r="G455" s="208">
        <f t="shared" si="342"/>
        <v>825</v>
      </c>
      <c r="H455" s="541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42"/>
      <c r="M455" s="209">
        <f>RANK(K455, K$444:$K$476)</f>
        <v>19</v>
      </c>
      <c r="N455" s="545"/>
      <c r="O455" s="523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43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43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43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43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43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43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43"/>
    </row>
    <row r="456" spans="2:50" ht="14.25" hidden="1" customHeight="1" outlineLevel="1">
      <c r="B456" s="483"/>
      <c r="C456" s="203">
        <v>13</v>
      </c>
      <c r="D456" s="206" t="s">
        <v>642</v>
      </c>
      <c r="E456" s="207">
        <v>4</v>
      </c>
      <c r="F456" s="203">
        <v>3300</v>
      </c>
      <c r="G456" s="208">
        <f t="shared" si="342"/>
        <v>825</v>
      </c>
      <c r="H456" s="541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42"/>
      <c r="M456" s="209">
        <f>RANK(K456, K$444:$K$476)</f>
        <v>12</v>
      </c>
      <c r="N456" s="545"/>
      <c r="O456" s="523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43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43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43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43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43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43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43"/>
    </row>
    <row r="457" spans="2:50" ht="14.25" hidden="1" customHeight="1" outlineLevel="1">
      <c r="B457" s="483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41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42"/>
      <c r="M457" s="209">
        <f>RANK(K457, K$444:$K$476)</f>
        <v>10</v>
      </c>
      <c r="N457" s="545"/>
      <c r="O457" s="523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43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43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43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43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43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43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43"/>
    </row>
    <row r="458" spans="2:50" ht="14.25" hidden="1" customHeight="1" outlineLevel="1">
      <c r="B458" s="483"/>
      <c r="C458" s="203">
        <v>15</v>
      </c>
      <c r="D458" s="206" t="s">
        <v>706</v>
      </c>
      <c r="E458" s="207">
        <v>3</v>
      </c>
      <c r="F458" s="203">
        <v>3300</v>
      </c>
      <c r="G458" s="208">
        <f t="shared" si="342"/>
        <v>1100</v>
      </c>
      <c r="H458" s="541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42"/>
      <c r="M458" s="209">
        <f>RANK(K458, K$444:$K$476)</f>
        <v>8</v>
      </c>
      <c r="N458" s="545"/>
      <c r="O458" s="523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43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43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43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43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43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43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43"/>
    </row>
    <row r="459" spans="2:50" ht="14.25" hidden="1" customHeight="1" outlineLevel="1">
      <c r="B459" s="483"/>
      <c r="C459" s="203">
        <v>16</v>
      </c>
      <c r="D459" s="206" t="s">
        <v>554</v>
      </c>
      <c r="E459" s="207">
        <v>4</v>
      </c>
      <c r="F459" s="203">
        <v>3300</v>
      </c>
      <c r="G459" s="208">
        <f t="shared" si="342"/>
        <v>825</v>
      </c>
      <c r="H459" s="541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42"/>
      <c r="M459" s="209">
        <f>RANK(K459, K$444:$K$476)</f>
        <v>14</v>
      </c>
      <c r="N459" s="545"/>
      <c r="O459" s="523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43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43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43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43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43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43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43"/>
    </row>
    <row r="460" spans="2:50" ht="14.25" hidden="1" customHeight="1" outlineLevel="1">
      <c r="B460" s="483"/>
      <c r="C460" s="203">
        <v>17</v>
      </c>
      <c r="D460" s="206" t="s">
        <v>553</v>
      </c>
      <c r="E460" s="207">
        <v>3</v>
      </c>
      <c r="F460" s="203">
        <v>3600</v>
      </c>
      <c r="G460" s="208">
        <f t="shared" si="342"/>
        <v>1200</v>
      </c>
      <c r="H460" s="541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42"/>
      <c r="M460" s="209">
        <f>RANK(K460, K$444:$K$476)</f>
        <v>1</v>
      </c>
      <c r="N460" s="545"/>
      <c r="O460" s="523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43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43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43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43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43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43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43"/>
    </row>
    <row r="461" spans="2:50" ht="14.25" hidden="1" customHeight="1" outlineLevel="1">
      <c r="B461" s="483"/>
      <c r="C461" s="203">
        <v>18</v>
      </c>
      <c r="D461" s="206" t="s">
        <v>555</v>
      </c>
      <c r="E461" s="207">
        <v>4</v>
      </c>
      <c r="F461" s="203">
        <v>3300</v>
      </c>
      <c r="G461" s="208">
        <f t="shared" si="342"/>
        <v>825</v>
      </c>
      <c r="H461" s="541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42"/>
      <c r="M461" s="209">
        <f>RANK(K461, K$444:$K$476)</f>
        <v>15</v>
      </c>
      <c r="N461" s="545"/>
      <c r="O461" s="523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43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43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43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43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43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43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43"/>
    </row>
    <row r="462" spans="2:50" ht="14.25" hidden="1" customHeight="1" outlineLevel="1">
      <c r="B462" s="483"/>
      <c r="C462" s="203">
        <v>19</v>
      </c>
      <c r="D462" s="206" t="s">
        <v>387</v>
      </c>
      <c r="E462" s="207">
        <v>5</v>
      </c>
      <c r="F462" s="203">
        <v>3300</v>
      </c>
      <c r="G462" s="208">
        <f t="shared" si="342"/>
        <v>660</v>
      </c>
      <c r="H462" s="541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42"/>
      <c r="M462" s="209">
        <f>RANK(K462, K$444:$K$476)</f>
        <v>30</v>
      </c>
      <c r="N462" s="545"/>
      <c r="O462" s="523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43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43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43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43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43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43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43"/>
    </row>
    <row r="463" spans="2:50" ht="14.25" hidden="1" customHeight="1" outlineLevel="1">
      <c r="B463" s="483"/>
      <c r="C463" s="203">
        <v>20</v>
      </c>
      <c r="D463" s="206" t="s">
        <v>548</v>
      </c>
      <c r="E463" s="207">
        <v>3</v>
      </c>
      <c r="F463" s="203">
        <v>3600</v>
      </c>
      <c r="G463" s="208">
        <f t="shared" si="342"/>
        <v>1200</v>
      </c>
      <c r="H463" s="541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42"/>
      <c r="M463" s="209">
        <f>RANK(K463, K$444:$K$476)</f>
        <v>6</v>
      </c>
      <c r="N463" s="545"/>
      <c r="O463" s="523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43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43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43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43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43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43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43"/>
    </row>
    <row r="464" spans="2:50" ht="14.25" hidden="1" customHeight="1" outlineLevel="1">
      <c r="B464" s="483"/>
      <c r="C464" s="203">
        <v>21</v>
      </c>
      <c r="D464" s="206" t="s">
        <v>552</v>
      </c>
      <c r="E464" s="207">
        <v>3</v>
      </c>
      <c r="F464" s="203">
        <v>3600</v>
      </c>
      <c r="G464" s="208">
        <f t="shared" si="342"/>
        <v>1200</v>
      </c>
      <c r="H464" s="541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42"/>
      <c r="M464" s="209">
        <f>RANK(K464, K$444:$K$476)</f>
        <v>5</v>
      </c>
      <c r="N464" s="545"/>
      <c r="O464" s="523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43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43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43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43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43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43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43"/>
    </row>
    <row r="465" spans="2:57" ht="14.25" hidden="1" customHeight="1" outlineLevel="1">
      <c r="B465" s="483"/>
      <c r="C465" s="203">
        <v>22</v>
      </c>
      <c r="D465" s="206" t="s">
        <v>551</v>
      </c>
      <c r="E465" s="207">
        <v>4</v>
      </c>
      <c r="F465" s="203">
        <v>3300</v>
      </c>
      <c r="G465" s="208">
        <f t="shared" si="342"/>
        <v>825</v>
      </c>
      <c r="H465" s="541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42"/>
      <c r="M465" s="209">
        <f>RANK(K465, K$444:$K$476)</f>
        <v>18</v>
      </c>
      <c r="N465" s="545"/>
      <c r="O465" s="523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43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43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43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43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43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43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43"/>
    </row>
    <row r="466" spans="2:57" ht="14.25" hidden="1" customHeight="1" outlineLevel="1">
      <c r="B466" s="483"/>
      <c r="C466" s="203">
        <v>23</v>
      </c>
      <c r="D466" s="206" t="s">
        <v>547</v>
      </c>
      <c r="E466" s="207">
        <v>4</v>
      </c>
      <c r="F466" s="203">
        <v>3300</v>
      </c>
      <c r="G466" s="208">
        <f t="shared" si="342"/>
        <v>825</v>
      </c>
      <c r="H466" s="541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42"/>
      <c r="M466" s="209">
        <f>RANK(K466, K$444:$K$476)</f>
        <v>23</v>
      </c>
      <c r="N466" s="545"/>
      <c r="O466" s="523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43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43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43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43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43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43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43"/>
    </row>
    <row r="467" spans="2:57" ht="14.25" hidden="1" customHeight="1" outlineLevel="1">
      <c r="B467" s="483"/>
      <c r="C467" s="203">
        <v>24</v>
      </c>
      <c r="D467" s="206" t="s">
        <v>550</v>
      </c>
      <c r="E467" s="207">
        <v>4</v>
      </c>
      <c r="F467" s="203">
        <v>3000</v>
      </c>
      <c r="G467" s="208">
        <f t="shared" si="342"/>
        <v>750</v>
      </c>
      <c r="H467" s="541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42"/>
      <c r="M467" s="209">
        <f>RANK(K467, K$444:$K$476)</f>
        <v>25</v>
      </c>
      <c r="N467" s="545"/>
      <c r="O467" s="523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43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43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43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43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43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43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43"/>
    </row>
    <row r="468" spans="2:57" ht="14.25" hidden="1" customHeight="1" outlineLevel="1">
      <c r="B468" s="483"/>
      <c r="C468" s="203">
        <v>25</v>
      </c>
      <c r="D468" s="206" t="s">
        <v>385</v>
      </c>
      <c r="E468" s="207">
        <v>4</v>
      </c>
      <c r="F468" s="203">
        <v>3000</v>
      </c>
      <c r="G468" s="208">
        <f t="shared" si="342"/>
        <v>750</v>
      </c>
      <c r="H468" s="541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42"/>
      <c r="M468" s="209">
        <f>RANK(K468, K$444:$K$476)</f>
        <v>27</v>
      </c>
      <c r="N468" s="545"/>
      <c r="O468" s="523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43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43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43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43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43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43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43"/>
    </row>
    <row r="469" spans="2:57" ht="14.25" hidden="1" customHeight="1" outlineLevel="1">
      <c r="B469" s="483"/>
      <c r="C469" s="203">
        <v>26</v>
      </c>
      <c r="D469" s="206" t="s">
        <v>377</v>
      </c>
      <c r="E469" s="207">
        <v>4</v>
      </c>
      <c r="F469" s="203">
        <v>3000</v>
      </c>
      <c r="G469" s="208">
        <f t="shared" si="342"/>
        <v>750</v>
      </c>
      <c r="H469" s="541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42"/>
      <c r="M469" s="209">
        <f>RANK(K469, K$444:$K$476)</f>
        <v>26</v>
      </c>
      <c r="N469" s="545"/>
      <c r="O469" s="523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43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43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43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43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43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43"/>
      <c r="AT469" s="211"/>
      <c r="AU469" s="211"/>
      <c r="AV469" s="208"/>
      <c r="AW469" s="205"/>
      <c r="AX469" s="543"/>
    </row>
    <row r="470" spans="2:57" ht="14.25" hidden="1" customHeight="1" outlineLevel="1">
      <c r="B470" s="483"/>
      <c r="C470" s="203">
        <v>27</v>
      </c>
      <c r="D470" s="206" t="s">
        <v>549</v>
      </c>
      <c r="E470" s="207">
        <v>4</v>
      </c>
      <c r="F470" s="203">
        <v>3300</v>
      </c>
      <c r="G470" s="208">
        <f t="shared" si="342"/>
        <v>825</v>
      </c>
      <c r="H470" s="541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42"/>
      <c r="M470" s="209">
        <f>RANK(K470, K$444:$K$476)</f>
        <v>16</v>
      </c>
      <c r="N470" s="545"/>
      <c r="O470" s="523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43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43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43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43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43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43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43"/>
    </row>
    <row r="471" spans="2:57" ht="14.25" hidden="1" customHeight="1" outlineLevel="1">
      <c r="B471" s="483"/>
      <c r="C471" s="203">
        <v>28</v>
      </c>
      <c r="D471" s="206" t="s">
        <v>668</v>
      </c>
      <c r="E471" s="207">
        <v>3</v>
      </c>
      <c r="F471" s="203">
        <v>3300</v>
      </c>
      <c r="G471" s="208">
        <f t="shared" si="342"/>
        <v>1100</v>
      </c>
      <c r="H471" s="541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42"/>
      <c r="M471" s="209">
        <f>RANK(K471, K$444:$K$476)</f>
        <v>7</v>
      </c>
      <c r="N471" s="545"/>
      <c r="O471" s="523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43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43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43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43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43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43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43"/>
    </row>
    <row r="472" spans="2:57" ht="14.25" hidden="1" customHeight="1" outlineLevel="1">
      <c r="B472" s="483"/>
      <c r="C472" s="203">
        <v>29</v>
      </c>
      <c r="D472" s="206" t="s">
        <v>640</v>
      </c>
      <c r="E472" s="207">
        <v>6</v>
      </c>
      <c r="F472" s="203">
        <v>3600</v>
      </c>
      <c r="G472" s="208">
        <f t="shared" si="342"/>
        <v>600</v>
      </c>
      <c r="H472" s="541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42"/>
      <c r="M472" s="209">
        <f>RANK(K472, K$444:$K$476)</f>
        <v>31</v>
      </c>
      <c r="N472" s="545"/>
      <c r="O472" s="523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43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43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43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43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43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43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43"/>
    </row>
    <row r="473" spans="2:57" ht="14.25" hidden="1" customHeight="1" outlineLevel="1">
      <c r="B473" s="483"/>
      <c r="C473" s="203">
        <v>30</v>
      </c>
      <c r="D473" s="206" t="s">
        <v>388</v>
      </c>
      <c r="E473" s="203">
        <v>3</v>
      </c>
      <c r="F473" s="203">
        <v>3000</v>
      </c>
      <c r="G473" s="208">
        <f t="shared" si="342"/>
        <v>1000</v>
      </c>
      <c r="H473" s="541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42"/>
      <c r="M473" s="209">
        <f>RANK(K473, K$444:$K$476)</f>
        <v>11</v>
      </c>
      <c r="N473" s="545"/>
      <c r="O473" s="523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43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43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43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43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43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43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43"/>
    </row>
    <row r="474" spans="2:57" ht="14.25" hidden="1" customHeight="1" outlineLevel="1">
      <c r="B474" s="483"/>
      <c r="C474" s="203">
        <v>31</v>
      </c>
      <c r="D474" s="206" t="s">
        <v>712</v>
      </c>
      <c r="E474" s="203">
        <v>4</v>
      </c>
      <c r="F474" s="203">
        <v>3000</v>
      </c>
      <c r="G474" s="208">
        <f t="shared" si="342"/>
        <v>750</v>
      </c>
      <c r="H474" s="541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42"/>
      <c r="M474" s="209">
        <f>RANK(K474, K$444:$K$476)</f>
        <v>28</v>
      </c>
      <c r="N474" s="545"/>
      <c r="O474" s="523"/>
      <c r="P474" s="211"/>
      <c r="Q474" s="211"/>
      <c r="R474" s="208"/>
      <c r="S474" s="205"/>
      <c r="T474" s="543"/>
      <c r="U474" s="211"/>
      <c r="V474" s="211"/>
      <c r="W474" s="208"/>
      <c r="X474" s="205"/>
      <c r="Y474" s="543"/>
      <c r="Z474" s="211"/>
      <c r="AA474" s="211"/>
      <c r="AB474" s="208"/>
      <c r="AC474" s="205"/>
      <c r="AD474" s="543"/>
      <c r="AE474" s="211"/>
      <c r="AF474" s="211"/>
      <c r="AG474" s="208"/>
      <c r="AH474" s="205"/>
      <c r="AI474" s="543"/>
      <c r="AJ474" s="211"/>
      <c r="AK474" s="211"/>
      <c r="AL474" s="208"/>
      <c r="AM474" s="205"/>
      <c r="AN474" s="543"/>
      <c r="AO474" s="211"/>
      <c r="AP474" s="211"/>
      <c r="AQ474" s="208"/>
      <c r="AR474" s="205"/>
      <c r="AS474" s="543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43"/>
    </row>
    <row r="475" spans="2:57" ht="14.25" hidden="1" customHeight="1" outlineLevel="1">
      <c r="B475" s="483"/>
      <c r="C475" s="203">
        <v>32</v>
      </c>
      <c r="D475" s="206" t="s">
        <v>713</v>
      </c>
      <c r="E475" s="203">
        <v>12</v>
      </c>
      <c r="F475" s="203">
        <v>3600</v>
      </c>
      <c r="G475" s="208">
        <f t="shared" si="342"/>
        <v>300</v>
      </c>
      <c r="H475" s="541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42"/>
      <c r="M475" s="209">
        <f>RANK(K475, K$444:$K$476)</f>
        <v>32</v>
      </c>
      <c r="N475" s="545"/>
      <c r="O475" s="523"/>
      <c r="P475" s="211"/>
      <c r="Q475" s="211"/>
      <c r="R475" s="208"/>
      <c r="S475" s="205"/>
      <c r="T475" s="543"/>
      <c r="U475" s="211"/>
      <c r="V475" s="211"/>
      <c r="W475" s="208"/>
      <c r="X475" s="205"/>
      <c r="Y475" s="543"/>
      <c r="Z475" s="211"/>
      <c r="AA475" s="211"/>
      <c r="AB475" s="208"/>
      <c r="AC475" s="205"/>
      <c r="AD475" s="543"/>
      <c r="AE475" s="211"/>
      <c r="AF475" s="211"/>
      <c r="AG475" s="208"/>
      <c r="AH475" s="205"/>
      <c r="AI475" s="543"/>
      <c r="AJ475" s="211"/>
      <c r="AK475" s="211"/>
      <c r="AL475" s="208"/>
      <c r="AM475" s="205"/>
      <c r="AN475" s="543"/>
      <c r="AO475" s="211"/>
      <c r="AP475" s="211"/>
      <c r="AQ475" s="208"/>
      <c r="AR475" s="205"/>
      <c r="AS475" s="543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43"/>
    </row>
    <row r="476" spans="2:57" ht="14.25" hidden="1" customHeight="1" outlineLevel="1">
      <c r="B476" s="483"/>
      <c r="C476" s="203">
        <v>33</v>
      </c>
      <c r="D476" s="206"/>
      <c r="E476" s="203"/>
      <c r="F476" s="203"/>
      <c r="G476" s="208"/>
      <c r="H476" s="541"/>
      <c r="I476" s="209"/>
      <c r="J476" s="209"/>
      <c r="K476" s="210"/>
      <c r="L476" s="542"/>
      <c r="M476" s="209"/>
      <c r="N476" s="545"/>
      <c r="O476" s="523"/>
      <c r="P476" s="205"/>
      <c r="Q476" s="211"/>
      <c r="R476" s="208"/>
      <c r="S476" s="205"/>
      <c r="T476" s="543"/>
      <c r="U476" s="205"/>
      <c r="V476" s="211"/>
      <c r="W476" s="208"/>
      <c r="X476" s="205"/>
      <c r="Y476" s="543"/>
      <c r="Z476" s="205"/>
      <c r="AA476" s="211"/>
      <c r="AB476" s="208"/>
      <c r="AC476" s="205"/>
      <c r="AD476" s="543"/>
      <c r="AE476" s="205"/>
      <c r="AF476" s="211"/>
      <c r="AG476" s="208"/>
      <c r="AH476" s="205"/>
      <c r="AI476" s="543"/>
      <c r="AJ476" s="205"/>
      <c r="AK476" s="211"/>
      <c r="AL476" s="208"/>
      <c r="AM476" s="205"/>
      <c r="AN476" s="543"/>
      <c r="AO476" s="205"/>
      <c r="AP476" s="211"/>
      <c r="AQ476" s="208"/>
      <c r="AR476" s="205"/>
      <c r="AS476" s="543"/>
      <c r="AT476" s="205"/>
      <c r="AU476" s="211"/>
      <c r="AV476" s="208"/>
      <c r="AW476" s="205"/>
      <c r="AX476" s="543"/>
    </row>
    <row r="477" spans="2:57" ht="14.25" customHeight="1" collapsed="1">
      <c r="B477" s="524" t="s">
        <v>698</v>
      </c>
      <c r="C477" s="525"/>
      <c r="D477" s="525"/>
      <c r="E477" s="525"/>
      <c r="F477" s="525"/>
      <c r="G477" s="525"/>
      <c r="H477" s="525"/>
      <c r="I477" s="525"/>
      <c r="J477" s="525"/>
      <c r="K477" s="525"/>
      <c r="L477" s="525"/>
      <c r="M477" s="526"/>
      <c r="N477" s="529" t="s">
        <v>445</v>
      </c>
      <c r="O477" s="529" t="s">
        <v>105</v>
      </c>
      <c r="P477" s="436"/>
      <c r="Q477" s="534">
        <f>BA439+1</f>
        <v>1</v>
      </c>
      <c r="R477" s="535"/>
      <c r="S477" s="535"/>
      <c r="T477" s="535"/>
      <c r="U477" s="535"/>
      <c r="V477" s="438"/>
      <c r="W477" s="536">
        <f>Q477+1</f>
        <v>2</v>
      </c>
      <c r="X477" s="537"/>
      <c r="Y477" s="537"/>
      <c r="Z477" s="537"/>
      <c r="AA477" s="537"/>
      <c r="AB477" s="438"/>
      <c r="AC477" s="534">
        <f t="shared" ref="AC477" si="348">W477+1</f>
        <v>3</v>
      </c>
      <c r="AD477" s="535"/>
      <c r="AE477" s="535"/>
      <c r="AF477" s="535"/>
      <c r="AG477" s="535"/>
      <c r="AH477" s="438"/>
      <c r="AI477" s="536">
        <f t="shared" ref="AI477" si="349">AC477+1</f>
        <v>4</v>
      </c>
      <c r="AJ477" s="537"/>
      <c r="AK477" s="537"/>
      <c r="AL477" s="537"/>
      <c r="AM477" s="537"/>
      <c r="AN477" s="438"/>
      <c r="AO477" s="531">
        <f t="shared" ref="AO477" si="350">AI477+1</f>
        <v>5</v>
      </c>
      <c r="AP477" s="532"/>
      <c r="AQ477" s="532"/>
      <c r="AR477" s="532"/>
      <c r="AS477" s="533"/>
      <c r="AT477" s="438"/>
      <c r="AU477" s="536">
        <f t="shared" ref="AU477" si="351">AO477+1</f>
        <v>6</v>
      </c>
      <c r="AV477" s="537"/>
      <c r="AW477" s="537"/>
      <c r="AX477" s="537"/>
      <c r="AY477" s="537"/>
      <c r="AZ477" s="438"/>
      <c r="BA477" s="531">
        <f t="shared" ref="BA477" si="352">AU477+1</f>
        <v>7</v>
      </c>
      <c r="BB477" s="532"/>
      <c r="BC477" s="532"/>
      <c r="BD477" s="532"/>
      <c r="BE477" s="533"/>
    </row>
    <row r="478" spans="2:57" ht="14.25" customHeight="1">
      <c r="B478" s="527"/>
      <c r="C478" s="527"/>
      <c r="D478" s="527"/>
      <c r="E478" s="527"/>
      <c r="F478" s="527"/>
      <c r="G478" s="527"/>
      <c r="H478" s="527"/>
      <c r="I478" s="527"/>
      <c r="J478" s="527"/>
      <c r="K478" s="527"/>
      <c r="L478" s="527"/>
      <c r="M478" s="528"/>
      <c r="N478" s="530"/>
      <c r="O478" s="530"/>
      <c r="P478" s="437"/>
      <c r="Q478" s="546">
        <f>Q477</f>
        <v>1</v>
      </c>
      <c r="R478" s="546"/>
      <c r="S478" s="546"/>
      <c r="T478" s="546"/>
      <c r="U478" s="546"/>
      <c r="V478" s="439"/>
      <c r="W478" s="547">
        <f>W477</f>
        <v>2</v>
      </c>
      <c r="X478" s="547"/>
      <c r="Y478" s="547"/>
      <c r="Z478" s="547"/>
      <c r="AA478" s="547"/>
      <c r="AB478" s="439"/>
      <c r="AC478" s="546">
        <f t="shared" ref="AC478" si="353">AC477</f>
        <v>3</v>
      </c>
      <c r="AD478" s="546"/>
      <c r="AE478" s="546"/>
      <c r="AF478" s="546"/>
      <c r="AG478" s="546"/>
      <c r="AH478" s="439"/>
      <c r="AI478" s="547">
        <f t="shared" ref="AI478" si="354">AI477</f>
        <v>4</v>
      </c>
      <c r="AJ478" s="547"/>
      <c r="AK478" s="547"/>
      <c r="AL478" s="547"/>
      <c r="AM478" s="547"/>
      <c r="AN478" s="439"/>
      <c r="AO478" s="538">
        <f t="shared" ref="AO478" si="355">AO477</f>
        <v>5</v>
      </c>
      <c r="AP478" s="539"/>
      <c r="AQ478" s="539"/>
      <c r="AR478" s="539"/>
      <c r="AS478" s="540"/>
      <c r="AT478" s="439"/>
      <c r="AU478" s="547">
        <f t="shared" ref="AU478" si="356">AU477</f>
        <v>6</v>
      </c>
      <c r="AV478" s="547"/>
      <c r="AW478" s="547"/>
      <c r="AX478" s="547"/>
      <c r="AY478" s="547"/>
      <c r="AZ478" s="439"/>
      <c r="BA478" s="538">
        <f t="shared" ref="BA478" si="357">BA477</f>
        <v>7</v>
      </c>
      <c r="BB478" s="539"/>
      <c r="BC478" s="539"/>
      <c r="BD478" s="539"/>
      <c r="BE478" s="540"/>
    </row>
    <row r="479" spans="2:57" ht="14.25" customHeight="1">
      <c r="B479" s="483" t="s">
        <v>165</v>
      </c>
      <c r="C479" s="483" t="s">
        <v>160</v>
      </c>
      <c r="D479" s="483"/>
      <c r="E479" s="483" t="s">
        <v>161</v>
      </c>
      <c r="F479" s="483"/>
      <c r="G479" s="483"/>
      <c r="H479" s="483" t="s">
        <v>166</v>
      </c>
      <c r="I479" s="544" t="s">
        <v>446</v>
      </c>
      <c r="J479" s="544"/>
      <c r="K479" s="544"/>
      <c r="L479" s="544" t="s">
        <v>166</v>
      </c>
      <c r="M479" s="544" t="s">
        <v>168</v>
      </c>
      <c r="N479" s="545"/>
      <c r="O479" s="523" t="s">
        <v>167</v>
      </c>
      <c r="P479" s="205"/>
      <c r="Q479" s="523" t="s">
        <v>163</v>
      </c>
      <c r="R479" s="523"/>
      <c r="S479" s="523"/>
      <c r="T479" s="523"/>
      <c r="U479" s="523" t="s">
        <v>166</v>
      </c>
      <c r="V479" s="205"/>
      <c r="W479" s="523" t="s">
        <v>163</v>
      </c>
      <c r="X479" s="523"/>
      <c r="Y479" s="523"/>
      <c r="Z479" s="523"/>
      <c r="AA479" s="523" t="s">
        <v>166</v>
      </c>
      <c r="AB479" s="205"/>
      <c r="AC479" s="523" t="s">
        <v>163</v>
      </c>
      <c r="AD479" s="523"/>
      <c r="AE479" s="523"/>
      <c r="AF479" s="523"/>
      <c r="AG479" s="523" t="s">
        <v>166</v>
      </c>
      <c r="AH479" s="205"/>
      <c r="AI479" s="523" t="s">
        <v>163</v>
      </c>
      <c r="AJ479" s="523"/>
      <c r="AK479" s="523"/>
      <c r="AL479" s="523"/>
      <c r="AM479" s="523" t="s">
        <v>166</v>
      </c>
      <c r="AN479" s="205"/>
      <c r="AO479" s="523" t="s">
        <v>163</v>
      </c>
      <c r="AP479" s="523"/>
      <c r="AQ479" s="523"/>
      <c r="AR479" s="523"/>
      <c r="AS479" s="523" t="s">
        <v>166</v>
      </c>
      <c r="AT479" s="205"/>
      <c r="AU479" s="523" t="s">
        <v>163</v>
      </c>
      <c r="AV479" s="523"/>
      <c r="AW479" s="523"/>
      <c r="AX479" s="523"/>
      <c r="AY479" s="523" t="s">
        <v>166</v>
      </c>
      <c r="AZ479" s="205"/>
      <c r="BA479" s="523" t="s">
        <v>163</v>
      </c>
      <c r="BB479" s="523"/>
      <c r="BC479" s="523"/>
      <c r="BD479" s="523"/>
      <c r="BE479" s="523" t="s">
        <v>166</v>
      </c>
    </row>
    <row r="480" spans="2:57" ht="14.25" customHeight="1">
      <c r="B480" s="483"/>
      <c r="C480" s="483"/>
      <c r="D480" s="483"/>
      <c r="E480" s="483" t="s">
        <v>447</v>
      </c>
      <c r="F480" s="483"/>
      <c r="G480" s="483"/>
      <c r="H480" s="483"/>
      <c r="I480" s="544" t="s">
        <v>447</v>
      </c>
      <c r="J480" s="544"/>
      <c r="K480" s="544"/>
      <c r="L480" s="544"/>
      <c r="M480" s="544"/>
      <c r="N480" s="545"/>
      <c r="O480" s="523"/>
      <c r="P480" s="205"/>
      <c r="Q480" s="523" t="s">
        <v>448</v>
      </c>
      <c r="R480" s="523"/>
      <c r="S480" s="523"/>
      <c r="T480" s="523"/>
      <c r="U480" s="523"/>
      <c r="V480" s="205"/>
      <c r="W480" s="523" t="s">
        <v>448</v>
      </c>
      <c r="X480" s="523"/>
      <c r="Y480" s="523"/>
      <c r="Z480" s="523"/>
      <c r="AA480" s="523"/>
      <c r="AB480" s="205"/>
      <c r="AC480" s="523" t="s">
        <v>448</v>
      </c>
      <c r="AD480" s="523"/>
      <c r="AE480" s="523"/>
      <c r="AF480" s="523"/>
      <c r="AG480" s="523"/>
      <c r="AH480" s="205"/>
      <c r="AI480" s="523" t="s">
        <v>448</v>
      </c>
      <c r="AJ480" s="523"/>
      <c r="AK480" s="523"/>
      <c r="AL480" s="523"/>
      <c r="AM480" s="523"/>
      <c r="AN480" s="205"/>
      <c r="AO480" s="523" t="s">
        <v>448</v>
      </c>
      <c r="AP480" s="523"/>
      <c r="AQ480" s="523"/>
      <c r="AR480" s="523"/>
      <c r="AS480" s="523"/>
      <c r="AT480" s="205"/>
      <c r="AU480" s="523" t="s">
        <v>448</v>
      </c>
      <c r="AV480" s="523"/>
      <c r="AW480" s="523"/>
      <c r="AX480" s="523"/>
      <c r="AY480" s="523"/>
      <c r="AZ480" s="205"/>
      <c r="BA480" s="523" t="s">
        <v>448</v>
      </c>
      <c r="BB480" s="523"/>
      <c r="BC480" s="523"/>
      <c r="BD480" s="523"/>
      <c r="BE480" s="523"/>
    </row>
    <row r="481" spans="1:57" ht="14.25" customHeight="1">
      <c r="A481" s="200"/>
      <c r="B481" s="483"/>
      <c r="C481" s="483"/>
      <c r="D481" s="483"/>
      <c r="E481" s="203" t="s">
        <v>162</v>
      </c>
      <c r="F481" s="203" t="s">
        <v>449</v>
      </c>
      <c r="G481" s="203" t="s">
        <v>164</v>
      </c>
      <c r="H481" s="483"/>
      <c r="I481" s="204" t="s">
        <v>162</v>
      </c>
      <c r="J481" s="204" t="s">
        <v>449</v>
      </c>
      <c r="K481" s="204" t="s">
        <v>164</v>
      </c>
      <c r="L481" s="544"/>
      <c r="M481" s="544"/>
      <c r="N481" s="545"/>
      <c r="O481" s="523"/>
      <c r="P481" s="205"/>
      <c r="Q481" s="205" t="s">
        <v>162</v>
      </c>
      <c r="R481" s="205" t="s">
        <v>449</v>
      </c>
      <c r="S481" s="205" t="s">
        <v>164</v>
      </c>
      <c r="T481" s="205" t="s">
        <v>168</v>
      </c>
      <c r="U481" s="523"/>
      <c r="V481" s="205"/>
      <c r="W481" s="205" t="s">
        <v>162</v>
      </c>
      <c r="X481" s="205" t="s">
        <v>449</v>
      </c>
      <c r="Y481" s="205" t="s">
        <v>164</v>
      </c>
      <c r="Z481" s="205" t="s">
        <v>168</v>
      </c>
      <c r="AA481" s="523"/>
      <c r="AB481" s="205"/>
      <c r="AC481" s="205" t="s">
        <v>162</v>
      </c>
      <c r="AD481" s="205" t="s">
        <v>449</v>
      </c>
      <c r="AE481" s="205" t="s">
        <v>164</v>
      </c>
      <c r="AF481" s="205" t="s">
        <v>168</v>
      </c>
      <c r="AG481" s="523"/>
      <c r="AH481" s="205"/>
      <c r="AI481" s="205" t="s">
        <v>162</v>
      </c>
      <c r="AJ481" s="205" t="s">
        <v>449</v>
      </c>
      <c r="AK481" s="205" t="s">
        <v>164</v>
      </c>
      <c r="AL481" s="205" t="s">
        <v>168</v>
      </c>
      <c r="AM481" s="523"/>
      <c r="AN481" s="205"/>
      <c r="AO481" s="205" t="s">
        <v>162</v>
      </c>
      <c r="AP481" s="205" t="s">
        <v>449</v>
      </c>
      <c r="AQ481" s="205" t="s">
        <v>164</v>
      </c>
      <c r="AR481" s="205" t="s">
        <v>168</v>
      </c>
      <c r="AS481" s="523"/>
      <c r="AT481" s="205"/>
      <c r="AU481" s="205" t="s">
        <v>162</v>
      </c>
      <c r="AV481" s="205" t="s">
        <v>449</v>
      </c>
      <c r="AW481" s="205" t="s">
        <v>164</v>
      </c>
      <c r="AX481" s="205" t="s">
        <v>168</v>
      </c>
      <c r="AY481" s="523"/>
      <c r="AZ481" s="205"/>
      <c r="BA481" s="205" t="s">
        <v>162</v>
      </c>
      <c r="BB481" s="205" t="s">
        <v>449</v>
      </c>
      <c r="BC481" s="205" t="s">
        <v>164</v>
      </c>
      <c r="BD481" s="205" t="s">
        <v>168</v>
      </c>
      <c r="BE481" s="523"/>
    </row>
    <row r="482" spans="1:57" ht="14.25" customHeight="1">
      <c r="B482" s="483" t="s">
        <v>450</v>
      </c>
      <c r="C482" s="203">
        <v>1</v>
      </c>
      <c r="D482" s="206" t="s">
        <v>545</v>
      </c>
      <c r="E482" s="207">
        <v>4</v>
      </c>
      <c r="F482" s="203">
        <v>3300</v>
      </c>
      <c r="G482" s="208">
        <f>F482/E482</f>
        <v>825</v>
      </c>
      <c r="H482" s="541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42">
        <f>IFERROR(AVERAGE(K482:K514),"-")</f>
        <v>764.08402706180857</v>
      </c>
      <c r="M482" s="209">
        <f>RANK(K482, K$482:$K$514)</f>
        <v>13</v>
      </c>
      <c r="N482" s="545"/>
      <c r="O482" s="523"/>
      <c r="P482" s="206" t="s">
        <v>545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43">
        <f>AVERAGE(S482:S514)</f>
        <v>762.46256164223587</v>
      </c>
      <c r="V482" s="206" t="s">
        <v>545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43">
        <f>AVERAGE(Y482:Y514)</f>
        <v>763.23097571604478</v>
      </c>
      <c r="AB482" s="206" t="s">
        <v>545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43">
        <f>AVERAGE(AE482:AE514)</f>
        <v>764.43132364513951</v>
      </c>
      <c r="AH482" s="206" t="s">
        <v>545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43">
        <f>AVERAGE(AK482:AK514)</f>
        <v>764.52652894553034</v>
      </c>
      <c r="AN482" s="206" t="s">
        <v>545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43">
        <f>AVERAGE(AQ482:AQ514)</f>
        <v>768.02698825303139</v>
      </c>
      <c r="AT482" s="206" t="s">
        <v>545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43">
        <f>AVERAGE(AW482:AW514)</f>
        <v>768.07507695579034</v>
      </c>
      <c r="AZ482" s="206" t="s">
        <v>545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43">
        <f>AVERAGE(BC482:BC514)</f>
        <v>768.19239596248269</v>
      </c>
    </row>
    <row r="483" spans="1:57" ht="14.25" customHeight="1">
      <c r="B483" s="483"/>
      <c r="C483" s="203">
        <v>2</v>
      </c>
      <c r="D483" s="206" t="s">
        <v>543</v>
      </c>
      <c r="E483" s="207">
        <v>3</v>
      </c>
      <c r="F483" s="203">
        <v>3600</v>
      </c>
      <c r="G483" s="208">
        <f t="shared" ref="G483:G513" si="366">F483/E483</f>
        <v>1200</v>
      </c>
      <c r="H483" s="541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42"/>
      <c r="M483" s="209">
        <f>RANK(K483, K$482:$K$514)</f>
        <v>2</v>
      </c>
      <c r="N483" s="545"/>
      <c r="O483" s="523"/>
      <c r="P483" s="206" t="s">
        <v>543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43"/>
      <c r="V483" s="206" t="s">
        <v>543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43"/>
      <c r="AB483" s="206" t="s">
        <v>543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43"/>
      <c r="AH483" s="206" t="s">
        <v>543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43"/>
      <c r="AN483" s="206" t="s">
        <v>543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43"/>
      <c r="AT483" s="206" t="s">
        <v>543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43"/>
      <c r="AZ483" s="206" t="s">
        <v>543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43"/>
    </row>
    <row r="484" spans="1:57" ht="14.25" customHeight="1">
      <c r="B484" s="483"/>
      <c r="C484" s="203">
        <v>3</v>
      </c>
      <c r="D484" s="206" t="s">
        <v>544</v>
      </c>
      <c r="E484" s="207">
        <v>4</v>
      </c>
      <c r="F484" s="203">
        <v>3300</v>
      </c>
      <c r="G484" s="208">
        <f t="shared" si="366"/>
        <v>825</v>
      </c>
      <c r="H484" s="541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42"/>
      <c r="M484" s="209">
        <f>RANK(K484, K$482:$K$514)</f>
        <v>17</v>
      </c>
      <c r="N484" s="545"/>
      <c r="O484" s="523"/>
      <c r="P484" s="206" t="s">
        <v>544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43"/>
      <c r="V484" s="206" t="s">
        <v>544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43"/>
      <c r="AB484" s="206" t="s">
        <v>544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43"/>
      <c r="AH484" s="206" t="s">
        <v>544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43"/>
      <c r="AN484" s="206" t="s">
        <v>544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43"/>
      <c r="AT484" s="206" t="s">
        <v>544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43"/>
      <c r="AZ484" s="206" t="s">
        <v>544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43"/>
    </row>
    <row r="485" spans="1:57" ht="14.25" customHeight="1">
      <c r="B485" s="483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41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42"/>
      <c r="M485" s="209">
        <f>RANK(K485, K$482:$K$514)</f>
        <v>28</v>
      </c>
      <c r="N485" s="545"/>
      <c r="O485" s="523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43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43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43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43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43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43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43"/>
    </row>
    <row r="486" spans="1:57" ht="14.25" customHeight="1">
      <c r="B486" s="483"/>
      <c r="C486" s="203">
        <v>5</v>
      </c>
      <c r="D486" s="206" t="s">
        <v>539</v>
      </c>
      <c r="E486" s="207">
        <v>3</v>
      </c>
      <c r="F486" s="203">
        <v>3600</v>
      </c>
      <c r="G486" s="208">
        <f t="shared" si="366"/>
        <v>1200</v>
      </c>
      <c r="H486" s="541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42"/>
      <c r="M486" s="209">
        <f>RANK(K486, K$482:$K$514)</f>
        <v>5</v>
      </c>
      <c r="N486" s="545"/>
      <c r="O486" s="523"/>
      <c r="P486" s="206" t="s">
        <v>539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43"/>
      <c r="V486" s="206" t="s">
        <v>539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43"/>
      <c r="AB486" s="206" t="s">
        <v>539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43"/>
      <c r="AH486" s="206" t="s">
        <v>539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43"/>
      <c r="AN486" s="206" t="s">
        <v>539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43"/>
      <c r="AT486" s="206" t="s">
        <v>539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43"/>
      <c r="AZ486" s="206" t="s">
        <v>539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43"/>
    </row>
    <row r="487" spans="1:57" ht="14.25" customHeight="1">
      <c r="B487" s="483"/>
      <c r="C487" s="203">
        <v>6</v>
      </c>
      <c r="D487" s="206" t="s">
        <v>370</v>
      </c>
      <c r="E487" s="207">
        <v>3</v>
      </c>
      <c r="F487" s="203">
        <v>3000</v>
      </c>
      <c r="G487" s="208">
        <f t="shared" si="366"/>
        <v>1000</v>
      </c>
      <c r="H487" s="541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42"/>
      <c r="M487" s="209">
        <f>RANK(K487, K$482:$K$514)</f>
        <v>9</v>
      </c>
      <c r="N487" s="545"/>
      <c r="O487" s="523"/>
      <c r="P487" s="206" t="s">
        <v>370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43"/>
      <c r="V487" s="206" t="s">
        <v>370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43"/>
      <c r="AB487" s="206" t="s">
        <v>370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43"/>
      <c r="AH487" s="206" t="s">
        <v>370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43"/>
      <c r="AN487" s="206" t="s">
        <v>370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43"/>
      <c r="AT487" s="206" t="s">
        <v>370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43"/>
      <c r="AZ487" s="206" t="s">
        <v>370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43"/>
    </row>
    <row r="488" spans="1:57" ht="14.25" customHeight="1">
      <c r="B488" s="483"/>
      <c r="C488" s="203">
        <v>7</v>
      </c>
      <c r="D488" s="206" t="s">
        <v>542</v>
      </c>
      <c r="E488" s="207">
        <v>3</v>
      </c>
      <c r="F488" s="203">
        <v>3600</v>
      </c>
      <c r="G488" s="208">
        <f t="shared" si="366"/>
        <v>1200</v>
      </c>
      <c r="H488" s="541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42"/>
      <c r="M488" s="209">
        <f>RANK(K488, K$482:$K$514)</f>
        <v>6</v>
      </c>
      <c r="N488" s="545"/>
      <c r="O488" s="523"/>
      <c r="P488" s="206" t="s">
        <v>542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43"/>
      <c r="V488" s="206" t="s">
        <v>542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43"/>
      <c r="AB488" s="206" t="s">
        <v>542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43"/>
      <c r="AH488" s="206" t="s">
        <v>542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43"/>
      <c r="AN488" s="206" t="s">
        <v>542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43"/>
      <c r="AT488" s="206" t="s">
        <v>542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43"/>
      <c r="AZ488" s="206" t="s">
        <v>542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43"/>
    </row>
    <row r="489" spans="1:57" ht="14.25" customHeight="1">
      <c r="B489" s="483"/>
      <c r="C489" s="203">
        <v>8</v>
      </c>
      <c r="D489" s="206" t="s">
        <v>623</v>
      </c>
      <c r="E489" s="207">
        <v>4</v>
      </c>
      <c r="F489" s="203">
        <v>3000</v>
      </c>
      <c r="G489" s="208">
        <f t="shared" si="366"/>
        <v>750</v>
      </c>
      <c r="H489" s="541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42"/>
      <c r="M489" s="209">
        <f>RANK(K489, K$482:$K$514)</f>
        <v>24</v>
      </c>
      <c r="N489" s="545"/>
      <c r="O489" s="523"/>
      <c r="P489" s="206" t="s">
        <v>623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43"/>
      <c r="V489" s="206" t="s">
        <v>623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43"/>
      <c r="AB489" s="206" t="s">
        <v>623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43"/>
      <c r="AH489" s="206" t="s">
        <v>623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43"/>
      <c r="AN489" s="206" t="s">
        <v>623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43"/>
      <c r="AT489" s="206" t="s">
        <v>623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43"/>
      <c r="AZ489" s="206" t="s">
        <v>623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43"/>
    </row>
    <row r="490" spans="1:57" ht="14.25" customHeight="1">
      <c r="B490" s="483"/>
      <c r="C490" s="203">
        <v>9</v>
      </c>
      <c r="D490" s="206" t="s">
        <v>541</v>
      </c>
      <c r="E490" s="207">
        <v>4</v>
      </c>
      <c r="F490" s="203">
        <v>3300</v>
      </c>
      <c r="G490" s="208">
        <f t="shared" si="366"/>
        <v>825</v>
      </c>
      <c r="H490" s="541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42"/>
      <c r="M490" s="209">
        <f>RANK(K490, K$482:$K$514)</f>
        <v>23</v>
      </c>
      <c r="N490" s="545"/>
      <c r="O490" s="523"/>
      <c r="P490" s="206" t="s">
        <v>541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43"/>
      <c r="V490" s="206" t="s">
        <v>541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43"/>
      <c r="AB490" s="206" t="s">
        <v>541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43"/>
      <c r="AH490" s="206" t="s">
        <v>541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43"/>
      <c r="AN490" s="206" t="s">
        <v>541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43"/>
      <c r="AT490" s="206" t="s">
        <v>541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43"/>
      <c r="AZ490" s="206" t="s">
        <v>541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43"/>
    </row>
    <row r="491" spans="1:57" ht="14.25" customHeight="1">
      <c r="B491" s="483"/>
      <c r="C491" s="203">
        <v>10</v>
      </c>
      <c r="D491" s="206" t="s">
        <v>624</v>
      </c>
      <c r="E491" s="207">
        <v>4</v>
      </c>
      <c r="F491" s="203">
        <v>3300</v>
      </c>
      <c r="G491" s="208">
        <f t="shared" si="366"/>
        <v>825</v>
      </c>
      <c r="H491" s="541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42"/>
      <c r="M491" s="209">
        <f>RANK(K491, K$482:$K$514)</f>
        <v>21</v>
      </c>
      <c r="N491" s="545"/>
      <c r="O491" s="523"/>
      <c r="P491" s="206" t="s">
        <v>624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43"/>
      <c r="V491" s="206" t="s">
        <v>624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43"/>
      <c r="AB491" s="206" t="s">
        <v>624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43"/>
      <c r="AH491" s="206" t="s">
        <v>624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43"/>
      <c r="AN491" s="206" t="s">
        <v>624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43"/>
      <c r="AT491" s="206" t="s">
        <v>624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43"/>
      <c r="AZ491" s="206" t="s">
        <v>624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43"/>
    </row>
    <row r="492" spans="1:57" ht="14.25" customHeight="1">
      <c r="B492" s="483"/>
      <c r="C492" s="203">
        <v>11</v>
      </c>
      <c r="D492" s="206" t="s">
        <v>538</v>
      </c>
      <c r="E492" s="207">
        <v>4</v>
      </c>
      <c r="F492" s="203">
        <v>3300</v>
      </c>
      <c r="G492" s="208">
        <f t="shared" si="366"/>
        <v>825</v>
      </c>
      <c r="H492" s="541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42"/>
      <c r="M492" s="209">
        <f>RANK(K492, K$482:$K$514)</f>
        <v>20</v>
      </c>
      <c r="N492" s="545"/>
      <c r="O492" s="523"/>
      <c r="P492" s="206" t="s">
        <v>538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43"/>
      <c r="V492" s="206" t="s">
        <v>538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43"/>
      <c r="AB492" s="206" t="s">
        <v>538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43"/>
      <c r="AH492" s="206" t="s">
        <v>538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43"/>
      <c r="AN492" s="206" t="s">
        <v>538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43"/>
      <c r="AT492" s="206" t="s">
        <v>538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43"/>
      <c r="AZ492" s="206" t="s">
        <v>538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43"/>
    </row>
    <row r="493" spans="1:57" ht="14.25" customHeight="1">
      <c r="B493" s="483"/>
      <c r="C493" s="203">
        <v>12</v>
      </c>
      <c r="D493" s="206" t="s">
        <v>639</v>
      </c>
      <c r="E493" s="207">
        <v>4</v>
      </c>
      <c r="F493" s="203">
        <v>3300</v>
      </c>
      <c r="G493" s="208">
        <f t="shared" si="366"/>
        <v>825</v>
      </c>
      <c r="H493" s="541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42"/>
      <c r="M493" s="209">
        <f>RANK(K493, K$482:$K$514)</f>
        <v>19</v>
      </c>
      <c r="N493" s="545"/>
      <c r="O493" s="523"/>
      <c r="P493" s="206" t="s">
        <v>639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43"/>
      <c r="V493" s="206" t="s">
        <v>639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43"/>
      <c r="AB493" s="206" t="s">
        <v>639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43"/>
      <c r="AH493" s="206" t="s">
        <v>639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43"/>
      <c r="AN493" s="206" t="s">
        <v>639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43"/>
      <c r="AT493" s="206" t="s">
        <v>639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43"/>
      <c r="AZ493" s="206" t="s">
        <v>639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43"/>
    </row>
    <row r="494" spans="1:57" ht="14.25" customHeight="1">
      <c r="B494" s="483"/>
      <c r="C494" s="203">
        <v>13</v>
      </c>
      <c r="D494" s="206" t="s">
        <v>642</v>
      </c>
      <c r="E494" s="207">
        <v>4</v>
      </c>
      <c r="F494" s="203">
        <v>3300</v>
      </c>
      <c r="G494" s="208">
        <f t="shared" si="366"/>
        <v>825</v>
      </c>
      <c r="H494" s="541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42"/>
      <c r="M494" s="209">
        <f>RANK(K494, K$482:$K$514)</f>
        <v>12</v>
      </c>
      <c r="N494" s="545"/>
      <c r="O494" s="523"/>
      <c r="P494" s="206" t="s">
        <v>642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43"/>
      <c r="V494" s="206" t="s">
        <v>642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43"/>
      <c r="AB494" s="206" t="s">
        <v>642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43"/>
      <c r="AH494" s="206" t="s">
        <v>642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43"/>
      <c r="AN494" s="206" t="s">
        <v>642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43"/>
      <c r="AT494" s="206" t="s">
        <v>642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43"/>
      <c r="AZ494" s="206" t="s">
        <v>642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43"/>
    </row>
    <row r="495" spans="1:57" ht="14.25" customHeight="1">
      <c r="B495" s="483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41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42"/>
      <c r="M495" s="209">
        <f>RANK(K495, K$482:$K$514)</f>
        <v>11</v>
      </c>
      <c r="N495" s="545"/>
      <c r="O495" s="523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43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43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43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43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43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43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43"/>
    </row>
    <row r="496" spans="1:57" ht="14.25" customHeight="1">
      <c r="B496" s="483"/>
      <c r="C496" s="203">
        <v>15</v>
      </c>
      <c r="D496" s="206" t="s">
        <v>706</v>
      </c>
      <c r="E496" s="207">
        <v>3</v>
      </c>
      <c r="F496" s="203">
        <v>3300</v>
      </c>
      <c r="G496" s="208">
        <f t="shared" si="366"/>
        <v>1100</v>
      </c>
      <c r="H496" s="541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42"/>
      <c r="M496" s="209">
        <f>RANK(K496, K$482:$K$514)</f>
        <v>8</v>
      </c>
      <c r="N496" s="545"/>
      <c r="O496" s="523"/>
      <c r="P496" s="206" t="s">
        <v>706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43"/>
      <c r="V496" s="206" t="s">
        <v>706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43"/>
      <c r="AB496" s="206" t="s">
        <v>706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43"/>
      <c r="AH496" s="206" t="s">
        <v>706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43"/>
      <c r="AN496" s="206" t="s">
        <v>706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43"/>
      <c r="AT496" s="206" t="s">
        <v>706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43"/>
      <c r="AZ496" s="206" t="s">
        <v>706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43"/>
    </row>
    <row r="497" spans="2:57" ht="14.25" customHeight="1">
      <c r="B497" s="483"/>
      <c r="C497" s="203">
        <v>16</v>
      </c>
      <c r="D497" s="206" t="s">
        <v>735</v>
      </c>
      <c r="E497" s="207">
        <v>12</v>
      </c>
      <c r="F497" s="203">
        <v>3600</v>
      </c>
      <c r="G497" s="208">
        <f t="shared" si="366"/>
        <v>300</v>
      </c>
      <c r="H497" s="541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42"/>
      <c r="M497" s="209">
        <f>RANK(K497, K$482:$K$514)</f>
        <v>31</v>
      </c>
      <c r="N497" s="545"/>
      <c r="O497" s="523"/>
      <c r="P497" s="206" t="s">
        <v>735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43"/>
      <c r="V497" s="206" t="s">
        <v>735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43"/>
      <c r="AB497" s="206" t="s">
        <v>735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43"/>
      <c r="AH497" s="206" t="s">
        <v>735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43"/>
      <c r="AN497" s="206" t="s">
        <v>735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43"/>
      <c r="AT497" s="206" t="s">
        <v>735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43"/>
      <c r="AZ497" s="206" t="s">
        <v>735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43"/>
    </row>
    <row r="498" spans="2:57" ht="14.25" customHeight="1">
      <c r="B498" s="483"/>
      <c r="C498" s="203">
        <v>17</v>
      </c>
      <c r="D498" s="206" t="s">
        <v>554</v>
      </c>
      <c r="E498" s="207">
        <v>4</v>
      </c>
      <c r="F498" s="203">
        <v>3300</v>
      </c>
      <c r="G498" s="208">
        <f t="shared" si="366"/>
        <v>825</v>
      </c>
      <c r="H498" s="541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42"/>
      <c r="M498" s="209">
        <f>RANK(K498, K$482:$K$514)</f>
        <v>14</v>
      </c>
      <c r="N498" s="545"/>
      <c r="O498" s="523"/>
      <c r="P498" s="206" t="s">
        <v>554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43"/>
      <c r="V498" s="206" t="s">
        <v>554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43"/>
      <c r="AB498" s="206" t="s">
        <v>554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43"/>
      <c r="AH498" s="206" t="s">
        <v>554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43"/>
      <c r="AN498" s="206" t="s">
        <v>554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43"/>
      <c r="AT498" s="206" t="s">
        <v>554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43"/>
      <c r="AZ498" s="206" t="s">
        <v>554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43"/>
    </row>
    <row r="499" spans="2:57" ht="14.25" customHeight="1">
      <c r="B499" s="483"/>
      <c r="C499" s="203">
        <v>18</v>
      </c>
      <c r="D499" s="206" t="s">
        <v>553</v>
      </c>
      <c r="E499" s="207">
        <v>3</v>
      </c>
      <c r="F499" s="203">
        <v>3600</v>
      </c>
      <c r="G499" s="208">
        <f t="shared" si="366"/>
        <v>1200</v>
      </c>
      <c r="H499" s="541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42"/>
      <c r="M499" s="209">
        <f>RANK(K499, K$482:$K$514)</f>
        <v>4</v>
      </c>
      <c r="N499" s="545"/>
      <c r="O499" s="523"/>
      <c r="P499" s="206" t="s">
        <v>553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43"/>
      <c r="V499" s="206" t="s">
        <v>553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43"/>
      <c r="AB499" s="206" t="s">
        <v>553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43"/>
      <c r="AH499" s="206" t="s">
        <v>553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43"/>
      <c r="AN499" s="206" t="s">
        <v>553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43"/>
      <c r="AT499" s="206" t="s">
        <v>553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43"/>
      <c r="AZ499" s="206" t="s">
        <v>553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43"/>
    </row>
    <row r="500" spans="2:57" ht="14.25" customHeight="1">
      <c r="B500" s="483"/>
      <c r="C500" s="203">
        <v>19</v>
      </c>
      <c r="D500" s="206" t="s">
        <v>555</v>
      </c>
      <c r="E500" s="207">
        <v>4</v>
      </c>
      <c r="F500" s="203">
        <v>3300</v>
      </c>
      <c r="G500" s="208">
        <f t="shared" si="366"/>
        <v>825</v>
      </c>
      <c r="H500" s="541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42"/>
      <c r="M500" s="209">
        <f>RANK(K500, K$482:$K$514)</f>
        <v>15</v>
      </c>
      <c r="N500" s="545"/>
      <c r="O500" s="523"/>
      <c r="P500" s="206" t="s">
        <v>555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43"/>
      <c r="V500" s="206" t="s">
        <v>555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43"/>
      <c r="AB500" s="206" t="s">
        <v>555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43"/>
      <c r="AH500" s="206" t="s">
        <v>555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43"/>
      <c r="AN500" s="206" t="s">
        <v>555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43"/>
      <c r="AT500" s="206" t="s">
        <v>555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43"/>
      <c r="AZ500" s="206" t="s">
        <v>555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43"/>
    </row>
    <row r="501" spans="2:57" ht="14.25" customHeight="1">
      <c r="B501" s="483"/>
      <c r="C501" s="203">
        <v>20</v>
      </c>
      <c r="D501" s="206" t="s">
        <v>387</v>
      </c>
      <c r="E501" s="207">
        <v>5</v>
      </c>
      <c r="F501" s="203">
        <v>3300</v>
      </c>
      <c r="G501" s="208">
        <f t="shared" si="366"/>
        <v>660</v>
      </c>
      <c r="H501" s="541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42"/>
      <c r="M501" s="209">
        <f>RANK(K501, K$482:$K$514)</f>
        <v>29</v>
      </c>
      <c r="N501" s="545"/>
      <c r="O501" s="523"/>
      <c r="P501" s="206" t="s">
        <v>387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43"/>
      <c r="V501" s="206" t="s">
        <v>387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43"/>
      <c r="AB501" s="206" t="s">
        <v>387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43"/>
      <c r="AH501" s="206" t="s">
        <v>387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43"/>
      <c r="AN501" s="206" t="s">
        <v>387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43"/>
      <c r="AT501" s="206" t="s">
        <v>387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43"/>
      <c r="AZ501" s="206" t="s">
        <v>387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43"/>
    </row>
    <row r="502" spans="2:57" ht="14.25" customHeight="1">
      <c r="B502" s="483"/>
      <c r="C502" s="203">
        <v>21</v>
      </c>
      <c r="D502" s="206" t="s">
        <v>548</v>
      </c>
      <c r="E502" s="207">
        <v>3</v>
      </c>
      <c r="F502" s="203">
        <v>3600</v>
      </c>
      <c r="G502" s="208">
        <f t="shared" si="366"/>
        <v>1200</v>
      </c>
      <c r="H502" s="541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42"/>
      <c r="M502" s="209">
        <f>RANK(K502, K$482:$K$514)</f>
        <v>3</v>
      </c>
      <c r="N502" s="545"/>
      <c r="O502" s="523"/>
      <c r="P502" s="206" t="s">
        <v>548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43"/>
      <c r="V502" s="206" t="s">
        <v>548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43"/>
      <c r="AB502" s="206" t="s">
        <v>548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43"/>
      <c r="AH502" s="206" t="s">
        <v>548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43"/>
      <c r="AN502" s="206" t="s">
        <v>548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43"/>
      <c r="AT502" s="206" t="s">
        <v>548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43"/>
      <c r="AZ502" s="206" t="s">
        <v>548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43"/>
    </row>
    <row r="503" spans="2:57" ht="14.25" customHeight="1">
      <c r="B503" s="483"/>
      <c r="C503" s="203">
        <v>22</v>
      </c>
      <c r="D503" s="206" t="s">
        <v>552</v>
      </c>
      <c r="E503" s="207">
        <v>3</v>
      </c>
      <c r="F503" s="203">
        <v>3600</v>
      </c>
      <c r="G503" s="208">
        <f t="shared" si="366"/>
        <v>1200</v>
      </c>
      <c r="H503" s="541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42"/>
      <c r="M503" s="209">
        <f>RANK(K503, K$482:$K$514)</f>
        <v>1</v>
      </c>
      <c r="N503" s="545"/>
      <c r="O503" s="523"/>
      <c r="P503" s="206" t="s">
        <v>552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43"/>
      <c r="V503" s="206" t="s">
        <v>552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43"/>
      <c r="AB503" s="206" t="s">
        <v>552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43"/>
      <c r="AH503" s="206" t="s">
        <v>552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43"/>
      <c r="AN503" s="206" t="s">
        <v>552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43"/>
      <c r="AT503" s="206" t="s">
        <v>552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43"/>
      <c r="AZ503" s="206" t="s">
        <v>552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43"/>
    </row>
    <row r="504" spans="2:57" ht="14.25" customHeight="1">
      <c r="B504" s="483"/>
      <c r="C504" s="203">
        <v>23</v>
      </c>
      <c r="D504" s="206" t="s">
        <v>551</v>
      </c>
      <c r="E504" s="207">
        <v>4</v>
      </c>
      <c r="F504" s="203">
        <v>3300</v>
      </c>
      <c r="G504" s="208">
        <f t="shared" si="366"/>
        <v>825</v>
      </c>
      <c r="H504" s="541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42"/>
      <c r="M504" s="209">
        <f>RANK(K504, K$482:$K$514)</f>
        <v>18</v>
      </c>
      <c r="N504" s="545"/>
      <c r="O504" s="523"/>
      <c r="P504" s="206" t="s">
        <v>551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43"/>
      <c r="V504" s="206" t="s">
        <v>551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43"/>
      <c r="AB504" s="206" t="s">
        <v>551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43"/>
      <c r="AH504" s="206" t="s">
        <v>551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43"/>
      <c r="AN504" s="206" t="s">
        <v>551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43"/>
      <c r="AT504" s="206" t="s">
        <v>551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43"/>
      <c r="AZ504" s="206" t="s">
        <v>551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43"/>
    </row>
    <row r="505" spans="2:57" ht="14.25" customHeight="1">
      <c r="B505" s="483"/>
      <c r="C505" s="203">
        <v>24</v>
      </c>
      <c r="D505" s="206" t="s">
        <v>547</v>
      </c>
      <c r="E505" s="207">
        <v>4</v>
      </c>
      <c r="F505" s="203">
        <v>3300</v>
      </c>
      <c r="G505" s="208">
        <f t="shared" si="366"/>
        <v>825</v>
      </c>
      <c r="H505" s="541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42"/>
      <c r="M505" s="209">
        <f>RANK(K505, K$482:$K$514)</f>
        <v>22</v>
      </c>
      <c r="N505" s="545"/>
      <c r="O505" s="523"/>
      <c r="P505" s="206" t="s">
        <v>547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43"/>
      <c r="V505" s="206" t="s">
        <v>547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43"/>
      <c r="AB505" s="206" t="s">
        <v>547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43"/>
      <c r="AH505" s="206" t="s">
        <v>547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43"/>
      <c r="AN505" s="206" t="s">
        <v>547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43"/>
      <c r="AT505" s="206" t="s">
        <v>547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43"/>
      <c r="AZ505" s="206" t="s">
        <v>547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43"/>
    </row>
    <row r="506" spans="2:57" ht="14.25" customHeight="1">
      <c r="B506" s="483"/>
      <c r="C506" s="203">
        <v>25</v>
      </c>
      <c r="D506" s="206" t="s">
        <v>550</v>
      </c>
      <c r="E506" s="207">
        <v>4</v>
      </c>
      <c r="F506" s="203">
        <v>3000</v>
      </c>
      <c r="G506" s="208">
        <f t="shared" si="366"/>
        <v>750</v>
      </c>
      <c r="H506" s="541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42"/>
      <c r="M506" s="209">
        <f>RANK(K506, K$482:$K$514)</f>
        <v>25</v>
      </c>
      <c r="N506" s="545"/>
      <c r="O506" s="523"/>
      <c r="P506" s="206" t="s">
        <v>550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43"/>
      <c r="V506" s="206" t="s">
        <v>550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43"/>
      <c r="AB506" s="206" t="s">
        <v>550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43"/>
      <c r="AH506" s="206" t="s">
        <v>550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43"/>
      <c r="AN506" s="206" t="s">
        <v>550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43"/>
      <c r="AT506" s="206" t="s">
        <v>550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43"/>
      <c r="AZ506" s="206" t="s">
        <v>550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43"/>
    </row>
    <row r="507" spans="2:57" ht="14.25" customHeight="1">
      <c r="B507" s="483"/>
      <c r="C507" s="203">
        <v>26</v>
      </c>
      <c r="D507" s="206" t="s">
        <v>385</v>
      </c>
      <c r="E507" s="207">
        <v>4</v>
      </c>
      <c r="F507" s="203">
        <v>3000</v>
      </c>
      <c r="G507" s="208">
        <f t="shared" si="366"/>
        <v>750</v>
      </c>
      <c r="H507" s="541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42"/>
      <c r="M507" s="209">
        <f>RANK(K507, K$482:$K$514)</f>
        <v>26</v>
      </c>
      <c r="N507" s="545"/>
      <c r="O507" s="523"/>
      <c r="P507" s="206" t="s">
        <v>385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43"/>
      <c r="V507" s="206" t="s">
        <v>385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43"/>
      <c r="AB507" s="206" t="s">
        <v>385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43"/>
      <c r="AH507" s="206" t="s">
        <v>385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43"/>
      <c r="AN507" s="206" t="s">
        <v>385</v>
      </c>
      <c r="AO507" s="211"/>
      <c r="AP507" s="211"/>
      <c r="AQ507" s="208"/>
      <c r="AR507" s="205"/>
      <c r="AS507" s="543"/>
      <c r="AT507" s="206" t="s">
        <v>385</v>
      </c>
      <c r="AU507" s="211"/>
      <c r="AV507" s="211"/>
      <c r="AW507" s="208"/>
      <c r="AX507" s="205"/>
      <c r="AY507" s="543"/>
      <c r="AZ507" s="206" t="s">
        <v>385</v>
      </c>
      <c r="BA507" s="211"/>
      <c r="BB507" s="211"/>
      <c r="BC507" s="208"/>
      <c r="BD507" s="205"/>
      <c r="BE507" s="543"/>
    </row>
    <row r="508" spans="2:57" ht="14.25" customHeight="1">
      <c r="B508" s="483"/>
      <c r="C508" s="203">
        <v>27</v>
      </c>
      <c r="D508" s="206" t="s">
        <v>549</v>
      </c>
      <c r="E508" s="207">
        <v>4</v>
      </c>
      <c r="F508" s="203">
        <v>3300</v>
      </c>
      <c r="G508" s="208">
        <f t="shared" si="366"/>
        <v>825</v>
      </c>
      <c r="H508" s="541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42"/>
      <c r="M508" s="209">
        <f>RANK(K508, K$482:$K$514)</f>
        <v>16</v>
      </c>
      <c r="N508" s="545"/>
      <c r="O508" s="523"/>
      <c r="P508" s="206" t="s">
        <v>549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43"/>
      <c r="V508" s="206" t="s">
        <v>549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43"/>
      <c r="AB508" s="206" t="s">
        <v>549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43"/>
      <c r="AH508" s="206" t="s">
        <v>549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43"/>
      <c r="AN508" s="206" t="s">
        <v>549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43"/>
      <c r="AT508" s="206" t="s">
        <v>549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43"/>
      <c r="AZ508" s="206" t="s">
        <v>549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43"/>
    </row>
    <row r="509" spans="2:57" ht="14.25" customHeight="1">
      <c r="B509" s="483"/>
      <c r="C509" s="203">
        <v>28</v>
      </c>
      <c r="D509" s="206" t="s">
        <v>668</v>
      </c>
      <c r="E509" s="207">
        <v>3</v>
      </c>
      <c r="F509" s="203">
        <v>3300</v>
      </c>
      <c r="G509" s="208">
        <f t="shared" si="366"/>
        <v>1100</v>
      </c>
      <c r="H509" s="541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42"/>
      <c r="M509" s="209">
        <f>RANK(K509, K$482:$K$514)</f>
        <v>7</v>
      </c>
      <c r="N509" s="545"/>
      <c r="O509" s="523"/>
      <c r="P509" s="206" t="s">
        <v>668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43"/>
      <c r="V509" s="206" t="s">
        <v>668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43"/>
      <c r="AB509" s="206" t="s">
        <v>668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43"/>
      <c r="AH509" s="206" t="s">
        <v>668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43"/>
      <c r="AN509" s="206" t="s">
        <v>668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43"/>
      <c r="AT509" s="206" t="s">
        <v>668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43"/>
      <c r="AZ509" s="206" t="s">
        <v>668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43"/>
    </row>
    <row r="510" spans="2:57" ht="14.25" customHeight="1">
      <c r="B510" s="483"/>
      <c r="C510" s="203">
        <v>29</v>
      </c>
      <c r="D510" s="206" t="s">
        <v>712</v>
      </c>
      <c r="E510" s="207">
        <v>4</v>
      </c>
      <c r="F510" s="203">
        <v>3000</v>
      </c>
      <c r="G510" s="208">
        <f t="shared" si="366"/>
        <v>750</v>
      </c>
      <c r="H510" s="541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42"/>
      <c r="M510" s="209">
        <f>RANK(K510, K$482:$K$514)</f>
        <v>27</v>
      </c>
      <c r="N510" s="545"/>
      <c r="O510" s="523"/>
      <c r="P510" s="206" t="s">
        <v>712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43"/>
      <c r="V510" s="206" t="s">
        <v>712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43"/>
      <c r="AB510" s="206" t="s">
        <v>712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43"/>
      <c r="AH510" s="206" t="s">
        <v>712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43"/>
      <c r="AN510" s="206" t="s">
        <v>712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43"/>
      <c r="AT510" s="206" t="s">
        <v>712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43"/>
      <c r="AZ510" s="206" t="s">
        <v>712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43"/>
    </row>
    <row r="511" spans="2:57" ht="14.25" customHeight="1">
      <c r="B511" s="483"/>
      <c r="C511" s="203">
        <v>30</v>
      </c>
      <c r="D511" s="206" t="s">
        <v>640</v>
      </c>
      <c r="E511" s="207">
        <v>6</v>
      </c>
      <c r="F511" s="203">
        <v>3600</v>
      </c>
      <c r="G511" s="208">
        <f t="shared" si="366"/>
        <v>600</v>
      </c>
      <c r="H511" s="541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42"/>
      <c r="M511" s="209">
        <f>RANK(K511, K$482:$K$514)</f>
        <v>30</v>
      </c>
      <c r="N511" s="545"/>
      <c r="O511" s="523"/>
      <c r="P511" s="206" t="s">
        <v>640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43"/>
      <c r="V511" s="206" t="s">
        <v>640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43"/>
      <c r="AB511" s="206" t="s">
        <v>640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43"/>
      <c r="AH511" s="206" t="s">
        <v>640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43"/>
      <c r="AN511" s="206" t="s">
        <v>640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43"/>
      <c r="AT511" s="206" t="s">
        <v>640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43"/>
      <c r="AZ511" s="206" t="s">
        <v>640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43"/>
    </row>
    <row r="512" spans="2:57" ht="14.25" customHeight="1">
      <c r="B512" s="483"/>
      <c r="C512" s="203">
        <v>31</v>
      </c>
      <c r="D512" s="206" t="s">
        <v>388</v>
      </c>
      <c r="E512" s="203">
        <v>3</v>
      </c>
      <c r="F512" s="203">
        <v>3000</v>
      </c>
      <c r="G512" s="208">
        <f t="shared" si="366"/>
        <v>1000</v>
      </c>
      <c r="H512" s="541"/>
      <c r="I512" s="440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42"/>
      <c r="M512" s="209">
        <f>RANK(K512, K$482:$K$514)</f>
        <v>10</v>
      </c>
      <c r="N512" s="545"/>
      <c r="O512" s="523"/>
      <c r="P512" s="206" t="s">
        <v>388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43"/>
      <c r="V512" s="206" t="s">
        <v>388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43"/>
      <c r="AB512" s="206" t="s">
        <v>388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43"/>
      <c r="AH512" s="206" t="s">
        <v>388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43"/>
      <c r="AN512" s="206" t="s">
        <v>388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43"/>
      <c r="AT512" s="206" t="s">
        <v>388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43"/>
      <c r="AZ512" s="206" t="s">
        <v>388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43"/>
    </row>
    <row r="513" spans="1:57" ht="14.25" customHeight="1">
      <c r="B513" s="483"/>
      <c r="C513" s="203">
        <v>32</v>
      </c>
      <c r="D513" s="206" t="s">
        <v>713</v>
      </c>
      <c r="E513" s="203">
        <v>12</v>
      </c>
      <c r="F513" s="203">
        <v>3600</v>
      </c>
      <c r="G513" s="208">
        <f t="shared" si="366"/>
        <v>300</v>
      </c>
      <c r="H513" s="541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42"/>
      <c r="M513" s="209">
        <f>RANK(K513, K$482:$K$514)</f>
        <v>32</v>
      </c>
      <c r="N513" s="545"/>
      <c r="O513" s="523"/>
      <c r="P513" s="206" t="s">
        <v>713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43"/>
      <c r="V513" s="206" t="s">
        <v>713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43"/>
      <c r="AB513" s="206" t="s">
        <v>713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43"/>
      <c r="AH513" s="206" t="s">
        <v>713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43"/>
      <c r="AN513" s="206" t="s">
        <v>713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43"/>
      <c r="AT513" s="206" t="s">
        <v>713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43"/>
      <c r="AZ513" s="206" t="s">
        <v>713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43"/>
    </row>
    <row r="514" spans="1:57" ht="14.25" customHeight="1">
      <c r="B514" s="483"/>
      <c r="C514" s="203">
        <v>33</v>
      </c>
      <c r="D514" s="206"/>
      <c r="E514" s="203"/>
      <c r="F514" s="203"/>
      <c r="G514" s="208"/>
      <c r="H514" s="541"/>
      <c r="I514" s="209"/>
      <c r="J514" s="209"/>
      <c r="K514" s="210"/>
      <c r="L514" s="542"/>
      <c r="M514" s="209"/>
      <c r="N514" s="545"/>
      <c r="O514" s="523"/>
      <c r="P514" s="206"/>
      <c r="Q514" s="205"/>
      <c r="R514" s="211"/>
      <c r="S514" s="208"/>
      <c r="T514" s="205"/>
      <c r="U514" s="543"/>
      <c r="V514" s="206"/>
      <c r="W514" s="205"/>
      <c r="X514" s="211"/>
      <c r="Y514" s="208"/>
      <c r="Z514" s="205"/>
      <c r="AA514" s="543"/>
      <c r="AB514" s="206"/>
      <c r="AC514" s="205"/>
      <c r="AD514" s="211"/>
      <c r="AE514" s="208"/>
      <c r="AF514" s="205"/>
      <c r="AG514" s="543"/>
      <c r="AH514" s="206"/>
      <c r="AI514" s="205"/>
      <c r="AJ514" s="211"/>
      <c r="AK514" s="208"/>
      <c r="AL514" s="205"/>
      <c r="AM514" s="543"/>
      <c r="AN514" s="206"/>
      <c r="AO514" s="205"/>
      <c r="AP514" s="211"/>
      <c r="AQ514" s="208"/>
      <c r="AR514" s="205"/>
      <c r="AS514" s="543"/>
      <c r="AT514" s="206"/>
      <c r="AU514" s="205"/>
      <c r="AV514" s="211"/>
      <c r="AW514" s="208"/>
      <c r="AX514" s="205"/>
      <c r="AY514" s="543"/>
      <c r="AZ514" s="206"/>
      <c r="BA514" s="205"/>
      <c r="BB514" s="211"/>
      <c r="BC514" s="208"/>
      <c r="BD514" s="205"/>
      <c r="BE514" s="543"/>
    </row>
    <row r="515" spans="1:57" ht="14.25" customHeight="1" collapsed="1">
      <c r="B515" s="524" t="s">
        <v>763</v>
      </c>
      <c r="C515" s="525"/>
      <c r="D515" s="525"/>
      <c r="E515" s="525"/>
      <c r="F515" s="525"/>
      <c r="G515" s="525"/>
      <c r="H515" s="525"/>
      <c r="I515" s="525"/>
      <c r="J515" s="525"/>
      <c r="K515" s="525"/>
      <c r="L515" s="525"/>
      <c r="M515" s="526"/>
      <c r="N515" s="529" t="s">
        <v>445</v>
      </c>
      <c r="O515" s="529" t="s">
        <v>105</v>
      </c>
      <c r="P515" s="534">
        <f>AT477+1</f>
        <v>1</v>
      </c>
      <c r="Q515" s="535"/>
      <c r="R515" s="535"/>
      <c r="S515" s="535"/>
      <c r="T515" s="535"/>
      <c r="U515" s="536">
        <f>P515+1</f>
        <v>2</v>
      </c>
      <c r="V515" s="537"/>
      <c r="W515" s="537"/>
      <c r="X515" s="537"/>
      <c r="Y515" s="537"/>
      <c r="Z515" s="534">
        <f t="shared" ref="Z515" si="374">U515+1</f>
        <v>3</v>
      </c>
      <c r="AA515" s="535"/>
      <c r="AB515" s="535"/>
      <c r="AC515" s="535"/>
      <c r="AD515" s="535"/>
      <c r="AE515" s="536">
        <f t="shared" ref="AE515" si="375">Z515+1</f>
        <v>4</v>
      </c>
      <c r="AF515" s="537"/>
      <c r="AG515" s="537"/>
      <c r="AH515" s="537"/>
      <c r="AI515" s="537"/>
      <c r="AJ515" s="531">
        <f t="shared" ref="AJ515" si="376">AE515+1</f>
        <v>5</v>
      </c>
      <c r="AK515" s="532"/>
      <c r="AL515" s="532"/>
      <c r="AM515" s="532"/>
      <c r="AN515" s="533"/>
      <c r="AO515" s="536">
        <f t="shared" ref="AO515" si="377">AJ515+1</f>
        <v>6</v>
      </c>
      <c r="AP515" s="537"/>
      <c r="AQ515" s="537"/>
      <c r="AR515" s="537"/>
      <c r="AS515" s="537"/>
      <c r="AT515" s="531">
        <f t="shared" ref="AT515" si="378">AO515+1</f>
        <v>7</v>
      </c>
      <c r="AU515" s="532"/>
      <c r="AV515" s="532"/>
      <c r="AW515" s="532"/>
      <c r="AX515" s="533"/>
    </row>
    <row r="516" spans="1:57" ht="14.25" customHeight="1">
      <c r="B516" s="527"/>
      <c r="C516" s="527"/>
      <c r="D516" s="527"/>
      <c r="E516" s="527"/>
      <c r="F516" s="527"/>
      <c r="G516" s="527"/>
      <c r="H516" s="527"/>
      <c r="I516" s="527"/>
      <c r="J516" s="527"/>
      <c r="K516" s="527"/>
      <c r="L516" s="527"/>
      <c r="M516" s="528"/>
      <c r="N516" s="530"/>
      <c r="O516" s="530"/>
      <c r="P516" s="546">
        <f>P515</f>
        <v>1</v>
      </c>
      <c r="Q516" s="546"/>
      <c r="R516" s="546"/>
      <c r="S516" s="546"/>
      <c r="T516" s="546"/>
      <c r="U516" s="547">
        <f>U515</f>
        <v>2</v>
      </c>
      <c r="V516" s="547"/>
      <c r="W516" s="547"/>
      <c r="X516" s="547"/>
      <c r="Y516" s="547"/>
      <c r="Z516" s="546">
        <f t="shared" ref="Z516" si="379">Z515</f>
        <v>3</v>
      </c>
      <c r="AA516" s="546"/>
      <c r="AB516" s="546"/>
      <c r="AC516" s="546"/>
      <c r="AD516" s="546"/>
      <c r="AE516" s="547">
        <f t="shared" ref="AE516" si="380">AE515</f>
        <v>4</v>
      </c>
      <c r="AF516" s="547"/>
      <c r="AG516" s="547"/>
      <c r="AH516" s="547"/>
      <c r="AI516" s="547"/>
      <c r="AJ516" s="538">
        <f t="shared" ref="AJ516" si="381">AJ515</f>
        <v>5</v>
      </c>
      <c r="AK516" s="539"/>
      <c r="AL516" s="539"/>
      <c r="AM516" s="539"/>
      <c r="AN516" s="540"/>
      <c r="AO516" s="547">
        <f t="shared" ref="AO516" si="382">AO515</f>
        <v>6</v>
      </c>
      <c r="AP516" s="547"/>
      <c r="AQ516" s="547"/>
      <c r="AR516" s="547"/>
      <c r="AS516" s="547"/>
      <c r="AT516" s="538">
        <f t="shared" ref="AT516" si="383">AT515</f>
        <v>7</v>
      </c>
      <c r="AU516" s="539"/>
      <c r="AV516" s="539"/>
      <c r="AW516" s="539"/>
      <c r="AX516" s="540"/>
    </row>
    <row r="517" spans="1:57" ht="14.25" customHeight="1">
      <c r="B517" s="483" t="s">
        <v>165</v>
      </c>
      <c r="C517" s="483" t="s">
        <v>160</v>
      </c>
      <c r="D517" s="483"/>
      <c r="E517" s="483" t="s">
        <v>161</v>
      </c>
      <c r="F517" s="483"/>
      <c r="G517" s="483"/>
      <c r="H517" s="483" t="s">
        <v>166</v>
      </c>
      <c r="I517" s="544" t="s">
        <v>446</v>
      </c>
      <c r="J517" s="544"/>
      <c r="K517" s="544"/>
      <c r="L517" s="544" t="s">
        <v>166</v>
      </c>
      <c r="M517" s="544" t="s">
        <v>168</v>
      </c>
      <c r="N517" s="545"/>
      <c r="O517" s="523" t="s">
        <v>167</v>
      </c>
      <c r="P517" s="523" t="s">
        <v>163</v>
      </c>
      <c r="Q517" s="523"/>
      <c r="R517" s="523"/>
      <c r="S517" s="523"/>
      <c r="T517" s="523" t="s">
        <v>166</v>
      </c>
      <c r="U517" s="523" t="s">
        <v>163</v>
      </c>
      <c r="V517" s="523"/>
      <c r="W517" s="523"/>
      <c r="X517" s="523"/>
      <c r="Y517" s="523" t="s">
        <v>166</v>
      </c>
      <c r="Z517" s="523" t="s">
        <v>163</v>
      </c>
      <c r="AA517" s="523"/>
      <c r="AB517" s="523"/>
      <c r="AC517" s="523"/>
      <c r="AD517" s="523" t="s">
        <v>166</v>
      </c>
      <c r="AE517" s="523" t="s">
        <v>163</v>
      </c>
      <c r="AF517" s="523"/>
      <c r="AG517" s="523"/>
      <c r="AH517" s="523"/>
      <c r="AI517" s="523" t="s">
        <v>166</v>
      </c>
      <c r="AJ517" s="523" t="s">
        <v>163</v>
      </c>
      <c r="AK517" s="523"/>
      <c r="AL517" s="523"/>
      <c r="AM517" s="523"/>
      <c r="AN517" s="523" t="s">
        <v>166</v>
      </c>
      <c r="AO517" s="523" t="s">
        <v>163</v>
      </c>
      <c r="AP517" s="523"/>
      <c r="AQ517" s="523"/>
      <c r="AR517" s="523"/>
      <c r="AS517" s="523" t="s">
        <v>166</v>
      </c>
      <c r="AT517" s="523" t="s">
        <v>163</v>
      </c>
      <c r="AU517" s="523"/>
      <c r="AV517" s="523"/>
      <c r="AW517" s="523"/>
      <c r="AX517" s="523" t="s">
        <v>166</v>
      </c>
    </row>
    <row r="518" spans="1:57" ht="14.25" customHeight="1">
      <c r="B518" s="483"/>
      <c r="C518" s="483"/>
      <c r="D518" s="483"/>
      <c r="E518" s="483" t="s">
        <v>447</v>
      </c>
      <c r="F518" s="483"/>
      <c r="G518" s="483"/>
      <c r="H518" s="483"/>
      <c r="I518" s="544" t="s">
        <v>447</v>
      </c>
      <c r="J518" s="544"/>
      <c r="K518" s="544"/>
      <c r="L518" s="544"/>
      <c r="M518" s="544"/>
      <c r="N518" s="545"/>
      <c r="O518" s="523"/>
      <c r="P518" s="523" t="s">
        <v>448</v>
      </c>
      <c r="Q518" s="523"/>
      <c r="R518" s="523"/>
      <c r="S518" s="523"/>
      <c r="T518" s="523"/>
      <c r="U518" s="523" t="s">
        <v>448</v>
      </c>
      <c r="V518" s="523"/>
      <c r="W518" s="523"/>
      <c r="X518" s="523"/>
      <c r="Y518" s="523"/>
      <c r="Z518" s="523" t="s">
        <v>448</v>
      </c>
      <c r="AA518" s="523"/>
      <c r="AB518" s="523"/>
      <c r="AC518" s="523"/>
      <c r="AD518" s="523"/>
      <c r="AE518" s="523" t="s">
        <v>448</v>
      </c>
      <c r="AF518" s="523"/>
      <c r="AG518" s="523"/>
      <c r="AH518" s="523"/>
      <c r="AI518" s="523"/>
      <c r="AJ518" s="523" t="s">
        <v>448</v>
      </c>
      <c r="AK518" s="523"/>
      <c r="AL518" s="523"/>
      <c r="AM518" s="523"/>
      <c r="AN518" s="523"/>
      <c r="AO518" s="523" t="s">
        <v>448</v>
      </c>
      <c r="AP518" s="523"/>
      <c r="AQ518" s="523"/>
      <c r="AR518" s="523"/>
      <c r="AS518" s="523"/>
      <c r="AT518" s="523" t="s">
        <v>448</v>
      </c>
      <c r="AU518" s="523"/>
      <c r="AV518" s="523"/>
      <c r="AW518" s="523"/>
      <c r="AX518" s="523"/>
    </row>
    <row r="519" spans="1:57" ht="14.25" customHeight="1">
      <c r="A519" s="200"/>
      <c r="B519" s="483"/>
      <c r="C519" s="483"/>
      <c r="D519" s="483"/>
      <c r="E519" s="203" t="s">
        <v>162</v>
      </c>
      <c r="F519" s="203" t="s">
        <v>449</v>
      </c>
      <c r="G519" s="203" t="s">
        <v>164</v>
      </c>
      <c r="H519" s="483"/>
      <c r="I519" s="204" t="s">
        <v>162</v>
      </c>
      <c r="J519" s="204" t="s">
        <v>449</v>
      </c>
      <c r="K519" s="204" t="s">
        <v>164</v>
      </c>
      <c r="L519" s="544"/>
      <c r="M519" s="544"/>
      <c r="N519" s="545"/>
      <c r="O519" s="523"/>
      <c r="P519" s="205" t="s">
        <v>162</v>
      </c>
      <c r="Q519" s="205" t="s">
        <v>449</v>
      </c>
      <c r="R519" s="205" t="s">
        <v>164</v>
      </c>
      <c r="S519" s="205" t="s">
        <v>168</v>
      </c>
      <c r="T519" s="523"/>
      <c r="U519" s="205" t="s">
        <v>162</v>
      </c>
      <c r="V519" s="205" t="s">
        <v>449</v>
      </c>
      <c r="W519" s="205" t="s">
        <v>164</v>
      </c>
      <c r="X519" s="205" t="s">
        <v>168</v>
      </c>
      <c r="Y519" s="523"/>
      <c r="Z519" s="205" t="s">
        <v>162</v>
      </c>
      <c r="AA519" s="205" t="s">
        <v>449</v>
      </c>
      <c r="AB519" s="205" t="s">
        <v>164</v>
      </c>
      <c r="AC519" s="205" t="s">
        <v>168</v>
      </c>
      <c r="AD519" s="523"/>
      <c r="AE519" s="205" t="s">
        <v>162</v>
      </c>
      <c r="AF519" s="205" t="s">
        <v>449</v>
      </c>
      <c r="AG519" s="205" t="s">
        <v>164</v>
      </c>
      <c r="AH519" s="205" t="s">
        <v>168</v>
      </c>
      <c r="AI519" s="523"/>
      <c r="AJ519" s="205" t="s">
        <v>162</v>
      </c>
      <c r="AK519" s="205" t="s">
        <v>449</v>
      </c>
      <c r="AL519" s="205" t="s">
        <v>164</v>
      </c>
      <c r="AM519" s="205" t="s">
        <v>168</v>
      </c>
      <c r="AN519" s="523"/>
      <c r="AO519" s="205" t="s">
        <v>162</v>
      </c>
      <c r="AP519" s="205" t="s">
        <v>449</v>
      </c>
      <c r="AQ519" s="205" t="s">
        <v>164</v>
      </c>
      <c r="AR519" s="205" t="s">
        <v>168</v>
      </c>
      <c r="AS519" s="523"/>
      <c r="AT519" s="205" t="s">
        <v>162</v>
      </c>
      <c r="AU519" s="205" t="s">
        <v>449</v>
      </c>
      <c r="AV519" s="205" t="s">
        <v>164</v>
      </c>
      <c r="AW519" s="205" t="s">
        <v>168</v>
      </c>
      <c r="AX519" s="523"/>
    </row>
    <row r="520" spans="1:57" ht="14.25" customHeight="1">
      <c r="B520" s="483" t="s">
        <v>450</v>
      </c>
      <c r="C520" s="203">
        <v>1</v>
      </c>
      <c r="D520" s="206" t="s">
        <v>545</v>
      </c>
      <c r="E520" s="207">
        <v>4</v>
      </c>
      <c r="F520" s="203">
        <v>3300</v>
      </c>
      <c r="G520" s="208">
        <f>F520/E520</f>
        <v>825</v>
      </c>
      <c r="H520" s="541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42">
        <f>IFERROR(AVERAGE(K520:K552),"-")</f>
        <v>762.00661817992125</v>
      </c>
      <c r="M520" s="209">
        <f>RANK(K520, K$520:$K$552)</f>
        <v>12</v>
      </c>
      <c r="N520" s="545"/>
      <c r="O520" s="523"/>
      <c r="P520" s="211">
        <v>4</v>
      </c>
      <c r="Q520" s="211">
        <v>2938.2799325463743</v>
      </c>
      <c r="R520" s="208">
        <f t="shared" ref="R520:R549" si="384">Q520/P520</f>
        <v>734.56998313659358</v>
      </c>
      <c r="S520" s="205">
        <f>RANK(R520, R$520:R$552)</f>
        <v>12</v>
      </c>
      <c r="T520" s="543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5">V520/U520</f>
        <v>734.64858199753417</v>
      </c>
      <c r="X520" s="205">
        <f>RANK(W520, W$520:W$552)</f>
        <v>12</v>
      </c>
      <c r="Y520" s="543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6">AA520/Z520</f>
        <v>734.64746019711902</v>
      </c>
      <c r="AC520" s="205">
        <f>RANK(AB520, AB$520:AB$552)</f>
        <v>12</v>
      </c>
      <c r="AD520" s="543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7">AF520/AE520</f>
        <v>734.75008500510012</v>
      </c>
      <c r="AH520" s="205">
        <f>RANK(AG520, AG$520:AG$552)</f>
        <v>12</v>
      </c>
      <c r="AI520" s="543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8">AK520/AJ520</f>
        <v>735.29619181946418</v>
      </c>
      <c r="AM520" s="205">
        <f>RANK(AL520, AL$520:AL$552)</f>
        <v>12</v>
      </c>
      <c r="AN520" s="543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9">AP520/AO520</f>
        <v>735.38135593220341</v>
      </c>
      <c r="AR520" s="205">
        <f>RANK(AQ520, AQ$520:AQ$552)</f>
        <v>12</v>
      </c>
      <c r="AS520" s="543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90">AU520/AT520</f>
        <v>735.40268456375827</v>
      </c>
      <c r="AW520" s="205">
        <f>RANK(AV520, AV$520:AV$552)</f>
        <v>12</v>
      </c>
      <c r="AX520" s="543">
        <f>AVERAGE(AV520:AV552)</f>
        <v>762.49838798471876</v>
      </c>
    </row>
    <row r="521" spans="1:57" ht="14.25" customHeight="1">
      <c r="B521" s="483"/>
      <c r="C521" s="203">
        <v>2</v>
      </c>
      <c r="D521" s="206" t="s">
        <v>543</v>
      </c>
      <c r="E521" s="207">
        <v>3</v>
      </c>
      <c r="F521" s="203">
        <v>3600</v>
      </c>
      <c r="G521" s="208">
        <f t="shared" ref="G521:G549" si="391">F521/E521</f>
        <v>1200</v>
      </c>
      <c r="H521" s="541"/>
      <c r="I521" s="209">
        <f t="shared" ref="I521:K549" si="392">AVERAGE(P521,U521,Z521,AE521,AJ521,AO521,AT521)</f>
        <v>3</v>
      </c>
      <c r="J521" s="209">
        <f t="shared" si="392"/>
        <v>3107.3653650637757</v>
      </c>
      <c r="K521" s="210">
        <f t="shared" si="392"/>
        <v>1035.7884550212584</v>
      </c>
      <c r="L521" s="542"/>
      <c r="M521" s="209">
        <f>RANK(K521, K$520:$K$552)</f>
        <v>3</v>
      </c>
      <c r="N521" s="545"/>
      <c r="O521" s="523"/>
      <c r="P521" s="211">
        <v>3</v>
      </c>
      <c r="Q521" s="211">
        <v>3104.3985419198066</v>
      </c>
      <c r="R521" s="208">
        <f t="shared" si="384"/>
        <v>1034.7995139732689</v>
      </c>
      <c r="S521" s="205">
        <f t="shared" ref="S521:S549" si="393">RANK(R521, R$520:R$552)</f>
        <v>2</v>
      </c>
      <c r="T521" s="543"/>
      <c r="U521" s="211">
        <v>3</v>
      </c>
      <c r="V521" s="211">
        <v>3104.7218788627924</v>
      </c>
      <c r="W521" s="208">
        <f t="shared" si="385"/>
        <v>1034.9072929542642</v>
      </c>
      <c r="X521" s="205">
        <f t="shared" ref="X521:X549" si="394">RANK(W521, W$520:W$552)</f>
        <v>2</v>
      </c>
      <c r="Y521" s="543"/>
      <c r="Z521" s="211">
        <v>3</v>
      </c>
      <c r="AA521" s="211">
        <v>3107.8070739549853</v>
      </c>
      <c r="AB521" s="208">
        <f t="shared" si="386"/>
        <v>1035.9356913183285</v>
      </c>
      <c r="AC521" s="205">
        <f t="shared" ref="AC521:AC549" si="395">RANK(AB521, AB$520:AB$552)</f>
        <v>2</v>
      </c>
      <c r="AD521" s="543"/>
      <c r="AE521" s="211">
        <v>3</v>
      </c>
      <c r="AF521" s="211">
        <v>3108.2608695652189</v>
      </c>
      <c r="AG521" s="208">
        <f t="shared" si="387"/>
        <v>1036.0869565217397</v>
      </c>
      <c r="AH521" s="205">
        <f t="shared" ref="AH521:AH549" si="396">RANK(AG521, AG$520:AG$552)</f>
        <v>2</v>
      </c>
      <c r="AI521" s="543"/>
      <c r="AJ521" s="211">
        <v>3</v>
      </c>
      <c r="AK521" s="211">
        <v>3108.5393258426966</v>
      </c>
      <c r="AL521" s="208">
        <f t="shared" si="388"/>
        <v>1036.1797752808989</v>
      </c>
      <c r="AM521" s="205">
        <f t="shared" ref="AM521:AM549" si="397">RANK(AL521, AL$520:AL$552)</f>
        <v>4</v>
      </c>
      <c r="AN521" s="543"/>
      <c r="AO521" s="211">
        <v>3</v>
      </c>
      <c r="AP521" s="211">
        <v>3108.7585135619538</v>
      </c>
      <c r="AQ521" s="208">
        <f t="shared" si="389"/>
        <v>1036.2528378539846</v>
      </c>
      <c r="AR521" s="205">
        <f t="shared" ref="AR521:AR549" si="398">RANK(AQ521, AQ$520:AQ$552)</f>
        <v>3</v>
      </c>
      <c r="AS521" s="543"/>
      <c r="AT521" s="211">
        <v>3</v>
      </c>
      <c r="AU521" s="211">
        <v>3109.0713517389745</v>
      </c>
      <c r="AV521" s="208">
        <f t="shared" si="390"/>
        <v>1036.3571172463248</v>
      </c>
      <c r="AW521" s="205">
        <f t="shared" ref="AW521:AW549" si="399">RANK(AV521, AV$520:AV$552)</f>
        <v>3</v>
      </c>
      <c r="AX521" s="543"/>
    </row>
    <row r="522" spans="1:57" ht="14.25" customHeight="1">
      <c r="B522" s="483"/>
      <c r="C522" s="203">
        <v>3</v>
      </c>
      <c r="D522" s="206" t="s">
        <v>544</v>
      </c>
      <c r="E522" s="207">
        <v>4</v>
      </c>
      <c r="F522" s="203">
        <v>3300</v>
      </c>
      <c r="G522" s="208">
        <f t="shared" si="391"/>
        <v>825</v>
      </c>
      <c r="H522" s="541"/>
      <c r="I522" s="209">
        <f t="shared" si="392"/>
        <v>4</v>
      </c>
      <c r="J522" s="209">
        <f t="shared" si="392"/>
        <v>2936.081652742113</v>
      </c>
      <c r="K522" s="210">
        <f t="shared" si="392"/>
        <v>734.02041318552824</v>
      </c>
      <c r="L522" s="542"/>
      <c r="M522" s="209">
        <f>RANK(K522, K$520:$K$552)</f>
        <v>16</v>
      </c>
      <c r="N522" s="545"/>
      <c r="O522" s="523"/>
      <c r="P522" s="211">
        <v>4</v>
      </c>
      <c r="Q522" s="211">
        <v>2933.2390781846452</v>
      </c>
      <c r="R522" s="208">
        <f t="shared" si="384"/>
        <v>733.30976954616131</v>
      </c>
      <c r="S522" s="205">
        <f t="shared" si="393"/>
        <v>16</v>
      </c>
      <c r="T522" s="543"/>
      <c r="U522" s="211">
        <v>4</v>
      </c>
      <c r="V522" s="211">
        <v>2933.1037451571242</v>
      </c>
      <c r="W522" s="208">
        <f t="shared" si="385"/>
        <v>733.27593628928105</v>
      </c>
      <c r="X522" s="205">
        <f t="shared" si="394"/>
        <v>16</v>
      </c>
      <c r="Y522" s="543"/>
      <c r="Z522" s="211">
        <v>4</v>
      </c>
      <c r="AA522" s="211">
        <v>2933.2337565347257</v>
      </c>
      <c r="AB522" s="208">
        <f t="shared" si="386"/>
        <v>733.30843913368142</v>
      </c>
      <c r="AC522" s="205">
        <f t="shared" si="395"/>
        <v>16</v>
      </c>
      <c r="AD522" s="543"/>
      <c r="AE522" s="211">
        <v>4</v>
      </c>
      <c r="AF522" s="211">
        <v>2937.4789915966394</v>
      </c>
      <c r="AG522" s="208">
        <f t="shared" si="387"/>
        <v>734.36974789915985</v>
      </c>
      <c r="AH522" s="205">
        <f t="shared" si="396"/>
        <v>13</v>
      </c>
      <c r="AI522" s="543"/>
      <c r="AJ522" s="211">
        <v>4</v>
      </c>
      <c r="AK522" s="211">
        <v>2938.3825417201529</v>
      </c>
      <c r="AL522" s="208">
        <f t="shared" si="388"/>
        <v>734.59563543003821</v>
      </c>
      <c r="AM522" s="205">
        <f t="shared" si="397"/>
        <v>14</v>
      </c>
      <c r="AN522" s="543"/>
      <c r="AO522" s="211">
        <v>4</v>
      </c>
      <c r="AP522" s="211">
        <v>2938.5018623258388</v>
      </c>
      <c r="AQ522" s="208">
        <f t="shared" si="389"/>
        <v>734.62546558145971</v>
      </c>
      <c r="AR522" s="205">
        <f t="shared" si="398"/>
        <v>14</v>
      </c>
      <c r="AS522" s="543"/>
      <c r="AT522" s="211">
        <v>4</v>
      </c>
      <c r="AU522" s="211">
        <v>2938.6315936756673</v>
      </c>
      <c r="AV522" s="208">
        <f t="shared" si="390"/>
        <v>734.65789841891683</v>
      </c>
      <c r="AW522" s="205">
        <f t="shared" si="399"/>
        <v>14</v>
      </c>
      <c r="AX522" s="543"/>
    </row>
    <row r="523" spans="1:57" ht="14.25" customHeight="1">
      <c r="B523" s="483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91"/>
        <v>660</v>
      </c>
      <c r="H523" s="541"/>
      <c r="I523" s="209">
        <f t="shared" si="392"/>
        <v>5</v>
      </c>
      <c r="J523" s="209">
        <f t="shared" si="392"/>
        <v>2937.4619030231747</v>
      </c>
      <c r="K523" s="210">
        <f t="shared" si="392"/>
        <v>587.49238060463506</v>
      </c>
      <c r="L523" s="542"/>
      <c r="M523" s="209">
        <f>RANK(K523, K$520:$K$552)</f>
        <v>27</v>
      </c>
      <c r="N523" s="545"/>
      <c r="O523" s="523"/>
      <c r="P523" s="211">
        <v>5</v>
      </c>
      <c r="Q523" s="211">
        <v>2934.7826086956525</v>
      </c>
      <c r="R523" s="208">
        <f t="shared" si="384"/>
        <v>586.95652173913049</v>
      </c>
      <c r="S523" s="205">
        <f t="shared" si="393"/>
        <v>26</v>
      </c>
      <c r="T523" s="543"/>
      <c r="U523" s="211">
        <v>5</v>
      </c>
      <c r="V523" s="211">
        <v>2934.7593582887712</v>
      </c>
      <c r="W523" s="208">
        <f t="shared" si="385"/>
        <v>586.95187165775428</v>
      </c>
      <c r="X523" s="205">
        <f t="shared" si="394"/>
        <v>26</v>
      </c>
      <c r="Y523" s="543"/>
      <c r="Z523" s="211">
        <v>5</v>
      </c>
      <c r="AA523" s="211">
        <v>2935.5932203389839</v>
      </c>
      <c r="AB523" s="208">
        <f t="shared" si="386"/>
        <v>587.11864406779682</v>
      </c>
      <c r="AC523" s="205">
        <f t="shared" si="395"/>
        <v>26</v>
      </c>
      <c r="AD523" s="543"/>
      <c r="AE523" s="211">
        <v>5</v>
      </c>
      <c r="AF523" s="211">
        <v>2936.6883116883023</v>
      </c>
      <c r="AG523" s="208">
        <f t="shared" si="387"/>
        <v>587.3376623376605</v>
      </c>
      <c r="AH523" s="205">
        <f t="shared" si="396"/>
        <v>27</v>
      </c>
      <c r="AI523" s="543"/>
      <c r="AJ523" s="211">
        <v>5</v>
      </c>
      <c r="AK523" s="211">
        <v>2940.8450704225393</v>
      </c>
      <c r="AL523" s="208">
        <f t="shared" si="388"/>
        <v>588.16901408450781</v>
      </c>
      <c r="AM523" s="205">
        <f t="shared" si="397"/>
        <v>27</v>
      </c>
      <c r="AN523" s="543"/>
      <c r="AO523" s="211">
        <v>5</v>
      </c>
      <c r="AP523" s="211">
        <v>2940.0354819633371</v>
      </c>
      <c r="AQ523" s="208">
        <f t="shared" si="389"/>
        <v>588.00709639266745</v>
      </c>
      <c r="AR523" s="205">
        <f t="shared" si="398"/>
        <v>27</v>
      </c>
      <c r="AS523" s="543"/>
      <c r="AT523" s="211">
        <v>5</v>
      </c>
      <c r="AU523" s="211">
        <v>2939.5292697646405</v>
      </c>
      <c r="AV523" s="208">
        <f t="shared" si="390"/>
        <v>587.90585395292806</v>
      </c>
      <c r="AW523" s="205">
        <f t="shared" si="399"/>
        <v>27</v>
      </c>
      <c r="AX523" s="543"/>
    </row>
    <row r="524" spans="1:57" ht="14.25" customHeight="1">
      <c r="B524" s="483"/>
      <c r="C524" s="203">
        <v>5</v>
      </c>
      <c r="D524" s="206" t="s">
        <v>539</v>
      </c>
      <c r="E524" s="207">
        <v>3</v>
      </c>
      <c r="F524" s="203">
        <v>3600</v>
      </c>
      <c r="G524" s="208">
        <f t="shared" si="391"/>
        <v>1200</v>
      </c>
      <c r="H524" s="541"/>
      <c r="I524" s="209">
        <f t="shared" si="392"/>
        <v>3</v>
      </c>
      <c r="J524" s="209">
        <f t="shared" si="392"/>
        <v>3105.7644104198966</v>
      </c>
      <c r="K524" s="210">
        <f t="shared" si="392"/>
        <v>1035.2548034732988</v>
      </c>
      <c r="L524" s="542"/>
      <c r="M524" s="209">
        <f>RANK(K524, K$520:$K$552)</f>
        <v>6</v>
      </c>
      <c r="N524" s="545"/>
      <c r="O524" s="523"/>
      <c r="P524" s="211">
        <v>3</v>
      </c>
      <c r="Q524" s="211">
        <v>3102.9632041680243</v>
      </c>
      <c r="R524" s="208">
        <f t="shared" si="384"/>
        <v>1034.321068056008</v>
      </c>
      <c r="S524" s="205">
        <f t="shared" si="393"/>
        <v>5</v>
      </c>
      <c r="T524" s="543"/>
      <c r="U524" s="211">
        <v>3</v>
      </c>
      <c r="V524" s="211">
        <v>3103.6505867014362</v>
      </c>
      <c r="W524" s="208">
        <f t="shared" si="385"/>
        <v>1034.5501955671455</v>
      </c>
      <c r="X524" s="205">
        <f t="shared" si="394"/>
        <v>5</v>
      </c>
      <c r="Y524" s="543"/>
      <c r="Z524" s="211">
        <v>3</v>
      </c>
      <c r="AA524" s="211">
        <v>3107.1925754060303</v>
      </c>
      <c r="AB524" s="208">
        <f t="shared" si="386"/>
        <v>1035.7308584686768</v>
      </c>
      <c r="AC524" s="205">
        <f t="shared" si="395"/>
        <v>4</v>
      </c>
      <c r="AD524" s="543"/>
      <c r="AE524" s="211">
        <v>3</v>
      </c>
      <c r="AF524" s="211">
        <v>3106.9965870307151</v>
      </c>
      <c r="AG524" s="208">
        <f t="shared" si="387"/>
        <v>1035.6655290102383</v>
      </c>
      <c r="AH524" s="205">
        <f t="shared" si="396"/>
        <v>5</v>
      </c>
      <c r="AI524" s="543"/>
      <c r="AJ524" s="211">
        <v>3</v>
      </c>
      <c r="AK524" s="211">
        <v>3106.1877974902595</v>
      </c>
      <c r="AL524" s="208">
        <f t="shared" si="388"/>
        <v>1035.3959324967532</v>
      </c>
      <c r="AM524" s="205">
        <f t="shared" si="397"/>
        <v>6</v>
      </c>
      <c r="AN524" s="543"/>
      <c r="AO524" s="211">
        <v>3</v>
      </c>
      <c r="AP524" s="211">
        <v>3106.6046511627906</v>
      </c>
      <c r="AQ524" s="208">
        <f t="shared" si="389"/>
        <v>1035.5348837209301</v>
      </c>
      <c r="AR524" s="205">
        <f t="shared" si="398"/>
        <v>6</v>
      </c>
      <c r="AS524" s="543"/>
      <c r="AT524" s="211">
        <v>3</v>
      </c>
      <c r="AU524" s="211">
        <v>3106.7554709800197</v>
      </c>
      <c r="AV524" s="208">
        <f t="shared" si="390"/>
        <v>1035.58515699334</v>
      </c>
      <c r="AW524" s="205">
        <f t="shared" si="399"/>
        <v>6</v>
      </c>
      <c r="AX524" s="543"/>
    </row>
    <row r="525" spans="1:57" ht="14.25" customHeight="1">
      <c r="B525" s="483"/>
      <c r="C525" s="203">
        <v>6</v>
      </c>
      <c r="D525" s="206" t="s">
        <v>370</v>
      </c>
      <c r="E525" s="207">
        <v>3</v>
      </c>
      <c r="F525" s="203">
        <v>3000</v>
      </c>
      <c r="G525" s="208">
        <f t="shared" si="391"/>
        <v>1000</v>
      </c>
      <c r="H525" s="541"/>
      <c r="I525" s="209">
        <f t="shared" si="392"/>
        <v>3</v>
      </c>
      <c r="J525" s="209">
        <f t="shared" si="392"/>
        <v>2681.1926926137344</v>
      </c>
      <c r="K525" s="210">
        <f t="shared" si="392"/>
        <v>893.73089753791157</v>
      </c>
      <c r="L525" s="542"/>
      <c r="M525" s="209">
        <f>RANK(K525, K$520:$K$552)</f>
        <v>8</v>
      </c>
      <c r="N525" s="545"/>
      <c r="O525" s="523"/>
      <c r="P525" s="211">
        <v>3</v>
      </c>
      <c r="Q525" s="211">
        <v>2679.6714579055442</v>
      </c>
      <c r="R525" s="208">
        <f t="shared" si="384"/>
        <v>893.22381930184804</v>
      </c>
      <c r="S525" s="205">
        <f t="shared" si="393"/>
        <v>8</v>
      </c>
      <c r="T525" s="543"/>
      <c r="U525" s="211">
        <v>3</v>
      </c>
      <c r="V525" s="211">
        <v>2679.7104446742524</v>
      </c>
      <c r="W525" s="208">
        <f t="shared" si="385"/>
        <v>893.23681489141745</v>
      </c>
      <c r="X525" s="205">
        <f t="shared" si="394"/>
        <v>8</v>
      </c>
      <c r="Y525" s="543"/>
      <c r="Z525" s="211">
        <v>3</v>
      </c>
      <c r="AA525" s="211">
        <v>2681.2941932719095</v>
      </c>
      <c r="AB525" s="208">
        <f t="shared" si="386"/>
        <v>893.76473109063647</v>
      </c>
      <c r="AC525" s="205">
        <f t="shared" si="395"/>
        <v>8</v>
      </c>
      <c r="AD525" s="543"/>
      <c r="AE525" s="211">
        <v>3</v>
      </c>
      <c r="AF525" s="211">
        <v>2681.590909090909</v>
      </c>
      <c r="AG525" s="208">
        <f t="shared" si="387"/>
        <v>893.86363636363637</v>
      </c>
      <c r="AH525" s="205">
        <f t="shared" si="396"/>
        <v>8</v>
      </c>
      <c r="AI525" s="543"/>
      <c r="AJ525" s="211">
        <v>3</v>
      </c>
      <c r="AK525" s="211">
        <v>2681.9148936170241</v>
      </c>
      <c r="AL525" s="208">
        <f t="shared" si="388"/>
        <v>893.97163120567473</v>
      </c>
      <c r="AM525" s="205">
        <f t="shared" si="397"/>
        <v>8</v>
      </c>
      <c r="AN525" s="543"/>
      <c r="AO525" s="211">
        <v>3</v>
      </c>
      <c r="AP525" s="211">
        <v>2682.0574162679413</v>
      </c>
      <c r="AQ525" s="208">
        <f t="shared" si="389"/>
        <v>894.01913875598041</v>
      </c>
      <c r="AR525" s="205">
        <f t="shared" si="398"/>
        <v>8</v>
      </c>
      <c r="AS525" s="543"/>
      <c r="AT525" s="211">
        <v>3</v>
      </c>
      <c r="AU525" s="211">
        <v>2682.1095334685597</v>
      </c>
      <c r="AV525" s="208">
        <f t="shared" si="390"/>
        <v>894.03651115618652</v>
      </c>
      <c r="AW525" s="205">
        <f t="shared" si="399"/>
        <v>8</v>
      </c>
      <c r="AX525" s="543"/>
    </row>
    <row r="526" spans="1:57" ht="14.25" customHeight="1">
      <c r="B526" s="483"/>
      <c r="C526" s="203">
        <v>7</v>
      </c>
      <c r="D526" s="206" t="s">
        <v>542</v>
      </c>
      <c r="E526" s="207">
        <v>3</v>
      </c>
      <c r="F526" s="203">
        <v>3600</v>
      </c>
      <c r="G526" s="208">
        <f t="shared" si="391"/>
        <v>1200</v>
      </c>
      <c r="H526" s="541"/>
      <c r="I526" s="209">
        <f t="shared" si="392"/>
        <v>3</v>
      </c>
      <c r="J526" s="209">
        <f t="shared" si="392"/>
        <v>3107.4754294381059</v>
      </c>
      <c r="K526" s="210">
        <f t="shared" si="392"/>
        <v>1035.8251431460355</v>
      </c>
      <c r="L526" s="542"/>
      <c r="M526" s="209">
        <f>RANK(K526, K$520:$K$552)</f>
        <v>2</v>
      </c>
      <c r="N526" s="545"/>
      <c r="O526" s="523"/>
      <c r="P526" s="211">
        <v>3</v>
      </c>
      <c r="Q526" s="211">
        <v>3103.5679845708778</v>
      </c>
      <c r="R526" s="208">
        <f t="shared" si="384"/>
        <v>1034.5226615236259</v>
      </c>
      <c r="S526" s="205">
        <f t="shared" si="393"/>
        <v>4</v>
      </c>
      <c r="T526" s="543"/>
      <c r="U526" s="211">
        <v>3</v>
      </c>
      <c r="V526" s="211">
        <v>3103.9846375420084</v>
      </c>
      <c r="W526" s="208">
        <f t="shared" si="385"/>
        <v>1034.6615458473361</v>
      </c>
      <c r="X526" s="205">
        <f t="shared" si="394"/>
        <v>3</v>
      </c>
      <c r="Y526" s="543"/>
      <c r="Z526" s="211">
        <v>3</v>
      </c>
      <c r="AA526" s="211">
        <v>3107.0464767616177</v>
      </c>
      <c r="AB526" s="208">
        <f t="shared" si="386"/>
        <v>1035.6821589205392</v>
      </c>
      <c r="AC526" s="205">
        <f t="shared" si="395"/>
        <v>5</v>
      </c>
      <c r="AD526" s="543"/>
      <c r="AE526" s="211">
        <v>3</v>
      </c>
      <c r="AF526" s="211">
        <v>3105.9720457433291</v>
      </c>
      <c r="AG526" s="208">
        <f t="shared" si="387"/>
        <v>1035.3240152477763</v>
      </c>
      <c r="AH526" s="205">
        <f t="shared" si="396"/>
        <v>6</v>
      </c>
      <c r="AI526" s="543"/>
      <c r="AJ526" s="211">
        <v>3</v>
      </c>
      <c r="AK526" s="211">
        <v>3110.3400416377485</v>
      </c>
      <c r="AL526" s="208">
        <f t="shared" si="388"/>
        <v>1036.7800138792495</v>
      </c>
      <c r="AM526" s="205">
        <f t="shared" si="397"/>
        <v>1</v>
      </c>
      <c r="AN526" s="543"/>
      <c r="AO526" s="211">
        <v>3</v>
      </c>
      <c r="AP526" s="211">
        <v>3110.9057301293874</v>
      </c>
      <c r="AQ526" s="208">
        <f t="shared" si="389"/>
        <v>1036.9685767097958</v>
      </c>
      <c r="AR526" s="205">
        <f t="shared" si="398"/>
        <v>1</v>
      </c>
      <c r="AS526" s="543"/>
      <c r="AT526" s="211">
        <v>3</v>
      </c>
      <c r="AU526" s="211">
        <v>3110.5110896817746</v>
      </c>
      <c r="AV526" s="208">
        <f t="shared" si="390"/>
        <v>1036.8370298939249</v>
      </c>
      <c r="AW526" s="205">
        <f t="shared" si="399"/>
        <v>2</v>
      </c>
      <c r="AX526" s="543"/>
    </row>
    <row r="527" spans="1:57" ht="14.25" customHeight="1">
      <c r="B527" s="483"/>
      <c r="C527" s="203">
        <v>8</v>
      </c>
      <c r="D527" s="206" t="s">
        <v>623</v>
      </c>
      <c r="E527" s="207">
        <v>4</v>
      </c>
      <c r="F527" s="203">
        <v>3000</v>
      </c>
      <c r="G527" s="208">
        <f t="shared" si="391"/>
        <v>750</v>
      </c>
      <c r="H527" s="541"/>
      <c r="I527" s="209">
        <f t="shared" si="392"/>
        <v>4</v>
      </c>
      <c r="J527" s="209">
        <f t="shared" si="392"/>
        <v>2681.6647507326152</v>
      </c>
      <c r="K527" s="210">
        <f t="shared" si="392"/>
        <v>670.41618768315379</v>
      </c>
      <c r="L527" s="542"/>
      <c r="M527" s="209">
        <f>RANK(K527, K$520:$K$552)</f>
        <v>23</v>
      </c>
      <c r="N527" s="545"/>
      <c r="O527" s="523"/>
      <c r="P527" s="211">
        <v>4</v>
      </c>
      <c r="Q527" s="211">
        <v>2680.5500982318249</v>
      </c>
      <c r="R527" s="208">
        <f t="shared" si="384"/>
        <v>670.13752455795623</v>
      </c>
      <c r="S527" s="205">
        <f t="shared" si="393"/>
        <v>23</v>
      </c>
      <c r="T527" s="543"/>
      <c r="U527" s="211">
        <v>4</v>
      </c>
      <c r="V527" s="211">
        <v>2681.030444964872</v>
      </c>
      <c r="W527" s="208">
        <f t="shared" si="385"/>
        <v>670.257611241218</v>
      </c>
      <c r="X527" s="205">
        <f t="shared" si="394"/>
        <v>23</v>
      </c>
      <c r="Y527" s="543"/>
      <c r="Z527" s="211">
        <v>4</v>
      </c>
      <c r="AA527" s="211">
        <v>2680.6945863125652</v>
      </c>
      <c r="AB527" s="208">
        <f t="shared" si="386"/>
        <v>670.1736465781413</v>
      </c>
      <c r="AC527" s="205">
        <f t="shared" si="395"/>
        <v>23</v>
      </c>
      <c r="AD527" s="543"/>
      <c r="AE527" s="211">
        <v>4</v>
      </c>
      <c r="AF527" s="211">
        <v>2681.1916407292128</v>
      </c>
      <c r="AG527" s="208">
        <f t="shared" si="387"/>
        <v>670.29791018230321</v>
      </c>
      <c r="AH527" s="205">
        <f t="shared" si="396"/>
        <v>23</v>
      </c>
      <c r="AI527" s="543"/>
      <c r="AJ527" s="211">
        <v>4</v>
      </c>
      <c r="AK527" s="211">
        <v>2682.251082251084</v>
      </c>
      <c r="AL527" s="208">
        <f t="shared" si="388"/>
        <v>670.56277056277099</v>
      </c>
      <c r="AM527" s="205">
        <f t="shared" si="397"/>
        <v>23</v>
      </c>
      <c r="AN527" s="543"/>
      <c r="AO527" s="211">
        <v>4</v>
      </c>
      <c r="AP527" s="211">
        <v>2682.6527278667099</v>
      </c>
      <c r="AQ527" s="208">
        <f t="shared" si="389"/>
        <v>670.66318196667748</v>
      </c>
      <c r="AR527" s="205">
        <f t="shared" si="398"/>
        <v>23</v>
      </c>
      <c r="AS527" s="543"/>
      <c r="AT527" s="211">
        <v>4</v>
      </c>
      <c r="AU527" s="211">
        <v>2683.2826747720346</v>
      </c>
      <c r="AV527" s="208">
        <f t="shared" si="390"/>
        <v>670.82066869300866</v>
      </c>
      <c r="AW527" s="205">
        <f t="shared" si="399"/>
        <v>23</v>
      </c>
      <c r="AX527" s="543"/>
    </row>
    <row r="528" spans="1:57" ht="14.25" customHeight="1">
      <c r="B528" s="483"/>
      <c r="C528" s="203">
        <v>9</v>
      </c>
      <c r="D528" s="206" t="s">
        <v>541</v>
      </c>
      <c r="E528" s="207">
        <v>4</v>
      </c>
      <c r="F528" s="203">
        <v>3300</v>
      </c>
      <c r="G528" s="208">
        <f t="shared" si="391"/>
        <v>825</v>
      </c>
      <c r="H528" s="541"/>
      <c r="I528" s="209">
        <f t="shared" si="392"/>
        <v>4</v>
      </c>
      <c r="J528" s="209">
        <f t="shared" si="392"/>
        <v>2906.5457086161391</v>
      </c>
      <c r="K528" s="210">
        <f t="shared" si="392"/>
        <v>726.63642715403478</v>
      </c>
      <c r="L528" s="542"/>
      <c r="M528" s="209">
        <f>RANK(K528, K$520:$K$552)</f>
        <v>20</v>
      </c>
      <c r="N528" s="545"/>
      <c r="O528" s="523"/>
      <c r="P528" s="211">
        <v>4</v>
      </c>
      <c r="Q528" s="211">
        <v>2902.8478437754275</v>
      </c>
      <c r="R528" s="208">
        <f t="shared" si="384"/>
        <v>725.71196094385687</v>
      </c>
      <c r="S528" s="205">
        <f t="shared" si="393"/>
        <v>22</v>
      </c>
      <c r="T528" s="543"/>
      <c r="U528" s="211">
        <v>4</v>
      </c>
      <c r="V528" s="211">
        <v>2903.75939849624</v>
      </c>
      <c r="W528" s="208">
        <f t="shared" si="385"/>
        <v>725.93984962406</v>
      </c>
      <c r="X528" s="205">
        <f t="shared" si="394"/>
        <v>22</v>
      </c>
      <c r="Y528" s="543"/>
      <c r="Z528" s="211">
        <v>4</v>
      </c>
      <c r="AA528" s="211">
        <v>2903.5253654342209</v>
      </c>
      <c r="AB528" s="208">
        <f t="shared" si="386"/>
        <v>725.88134135855523</v>
      </c>
      <c r="AC528" s="205">
        <f t="shared" si="395"/>
        <v>22</v>
      </c>
      <c r="AD528" s="543"/>
      <c r="AE528" s="211">
        <v>4</v>
      </c>
      <c r="AF528" s="211">
        <v>2908.1927710843379</v>
      </c>
      <c r="AG528" s="208">
        <f t="shared" si="387"/>
        <v>727.04819277108447</v>
      </c>
      <c r="AH528" s="205">
        <f t="shared" si="396"/>
        <v>19</v>
      </c>
      <c r="AI528" s="543"/>
      <c r="AJ528" s="211">
        <v>4</v>
      </c>
      <c r="AK528" s="211">
        <v>2909.0909090909126</v>
      </c>
      <c r="AL528" s="208">
        <f t="shared" si="388"/>
        <v>727.27272727272816</v>
      </c>
      <c r="AM528" s="205">
        <f t="shared" si="397"/>
        <v>18</v>
      </c>
      <c r="AN528" s="543"/>
      <c r="AO528" s="211">
        <v>4</v>
      </c>
      <c r="AP528" s="211">
        <v>2909.3279022403262</v>
      </c>
      <c r="AQ528" s="208">
        <f t="shared" si="389"/>
        <v>727.33197556008156</v>
      </c>
      <c r="AR528" s="205">
        <f t="shared" si="398"/>
        <v>19</v>
      </c>
      <c r="AS528" s="543"/>
      <c r="AT528" s="211">
        <v>4</v>
      </c>
      <c r="AU528" s="211">
        <v>2909.0757701915072</v>
      </c>
      <c r="AV528" s="208">
        <f t="shared" si="390"/>
        <v>727.2689425478768</v>
      </c>
      <c r="AW528" s="205">
        <f t="shared" si="399"/>
        <v>19</v>
      </c>
      <c r="AX528" s="543"/>
    </row>
    <row r="529" spans="2:50" ht="14.25" customHeight="1">
      <c r="B529" s="483"/>
      <c r="C529" s="203">
        <v>10</v>
      </c>
      <c r="D529" s="206" t="s">
        <v>624</v>
      </c>
      <c r="E529" s="207">
        <v>4</v>
      </c>
      <c r="F529" s="203">
        <v>3300</v>
      </c>
      <c r="G529" s="208">
        <f t="shared" si="391"/>
        <v>825</v>
      </c>
      <c r="H529" s="541"/>
      <c r="I529" s="209">
        <f t="shared" si="392"/>
        <v>4</v>
      </c>
      <c r="J529" s="209">
        <f t="shared" si="392"/>
        <v>2906.2355266232416</v>
      </c>
      <c r="K529" s="210">
        <f t="shared" si="392"/>
        <v>726.55888165581041</v>
      </c>
      <c r="L529" s="542"/>
      <c r="M529" s="209">
        <f>RANK(K529, K$520:$K$552)</f>
        <v>21</v>
      </c>
      <c r="N529" s="545"/>
      <c r="O529" s="523"/>
      <c r="P529" s="211">
        <v>4</v>
      </c>
      <c r="Q529" s="211">
        <v>2905.3981827899506</v>
      </c>
      <c r="R529" s="208">
        <f t="shared" si="384"/>
        <v>726.34954569748766</v>
      </c>
      <c r="S529" s="205">
        <f t="shared" si="393"/>
        <v>20</v>
      </c>
      <c r="T529" s="543"/>
      <c r="U529" s="211">
        <v>4</v>
      </c>
      <c r="V529" s="211">
        <v>2905.603448275861</v>
      </c>
      <c r="W529" s="208">
        <f t="shared" si="385"/>
        <v>726.40086206896524</v>
      </c>
      <c r="X529" s="205">
        <f t="shared" si="394"/>
        <v>20</v>
      </c>
      <c r="Y529" s="543"/>
      <c r="Z529" s="211">
        <v>4</v>
      </c>
      <c r="AA529" s="211">
        <v>2906.0724233983296</v>
      </c>
      <c r="AB529" s="208">
        <f t="shared" si="386"/>
        <v>726.51810584958241</v>
      </c>
      <c r="AC529" s="205">
        <f t="shared" si="395"/>
        <v>19</v>
      </c>
      <c r="AD529" s="543"/>
      <c r="AE529" s="211">
        <v>4</v>
      </c>
      <c r="AF529" s="211">
        <v>2906.2937062937071</v>
      </c>
      <c r="AG529" s="208">
        <f t="shared" si="387"/>
        <v>726.57342657342679</v>
      </c>
      <c r="AH529" s="205">
        <f t="shared" si="396"/>
        <v>22</v>
      </c>
      <c r="AI529" s="543"/>
      <c r="AJ529" s="211">
        <v>4</v>
      </c>
      <c r="AK529" s="211">
        <v>2906.7567567567535</v>
      </c>
      <c r="AL529" s="208">
        <f t="shared" si="388"/>
        <v>726.68918918918837</v>
      </c>
      <c r="AM529" s="205">
        <f t="shared" si="397"/>
        <v>22</v>
      </c>
      <c r="AN529" s="543"/>
      <c r="AO529" s="211">
        <v>4</v>
      </c>
      <c r="AP529" s="211">
        <v>2906.3694267515889</v>
      </c>
      <c r="AQ529" s="208">
        <f t="shared" si="389"/>
        <v>726.59235668789722</v>
      </c>
      <c r="AR529" s="205">
        <f t="shared" si="398"/>
        <v>22</v>
      </c>
      <c r="AS529" s="543"/>
      <c r="AT529" s="211">
        <v>4</v>
      </c>
      <c r="AU529" s="211">
        <v>2907.1547420965035</v>
      </c>
      <c r="AV529" s="208">
        <f t="shared" si="390"/>
        <v>726.78868552412587</v>
      </c>
      <c r="AW529" s="205">
        <f t="shared" si="399"/>
        <v>21</v>
      </c>
      <c r="AX529" s="543"/>
    </row>
    <row r="530" spans="2:50" ht="14.25" customHeight="1">
      <c r="B530" s="483"/>
      <c r="C530" s="203">
        <v>11</v>
      </c>
      <c r="D530" s="206" t="s">
        <v>538</v>
      </c>
      <c r="E530" s="207">
        <v>4</v>
      </c>
      <c r="F530" s="203">
        <v>3300</v>
      </c>
      <c r="G530" s="208">
        <f t="shared" si="391"/>
        <v>825</v>
      </c>
      <c r="H530" s="541"/>
      <c r="I530" s="209">
        <f t="shared" si="392"/>
        <v>4</v>
      </c>
      <c r="J530" s="209">
        <f t="shared" si="392"/>
        <v>2907.806058858208</v>
      </c>
      <c r="K530" s="210">
        <f t="shared" si="392"/>
        <v>726.95151471455199</v>
      </c>
      <c r="L530" s="542"/>
      <c r="M530" s="209">
        <f>RANK(K530, K$520:$K$552)</f>
        <v>18</v>
      </c>
      <c r="N530" s="545"/>
      <c r="O530" s="523"/>
      <c r="P530" s="211">
        <v>4</v>
      </c>
      <c r="Q530" s="211">
        <v>2905.909090909091</v>
      </c>
      <c r="R530" s="208">
        <f t="shared" si="384"/>
        <v>726.47727272727275</v>
      </c>
      <c r="S530" s="205">
        <f t="shared" si="393"/>
        <v>19</v>
      </c>
      <c r="T530" s="543"/>
      <c r="U530" s="211">
        <v>4</v>
      </c>
      <c r="V530" s="211">
        <v>2906.1413673232887</v>
      </c>
      <c r="W530" s="208">
        <f t="shared" si="385"/>
        <v>726.53534183082218</v>
      </c>
      <c r="X530" s="205">
        <f t="shared" si="394"/>
        <v>19</v>
      </c>
      <c r="Y530" s="543"/>
      <c r="Z530" s="211">
        <v>4</v>
      </c>
      <c r="AA530" s="211">
        <v>2905.5621301775113</v>
      </c>
      <c r="AB530" s="208">
        <f t="shared" si="386"/>
        <v>726.39053254437783</v>
      </c>
      <c r="AC530" s="205">
        <f t="shared" si="395"/>
        <v>20</v>
      </c>
      <c r="AD530" s="543"/>
      <c r="AE530" s="211">
        <v>4</v>
      </c>
      <c r="AF530" s="211">
        <v>2908.4851639770882</v>
      </c>
      <c r="AG530" s="208">
        <f t="shared" si="387"/>
        <v>727.12129099427204</v>
      </c>
      <c r="AH530" s="205">
        <f t="shared" si="396"/>
        <v>18</v>
      </c>
      <c r="AI530" s="543"/>
      <c r="AJ530" s="211">
        <v>4</v>
      </c>
      <c r="AK530" s="211">
        <v>2908.8937093275508</v>
      </c>
      <c r="AL530" s="208">
        <f t="shared" si="388"/>
        <v>727.22342733188771</v>
      </c>
      <c r="AM530" s="205">
        <f t="shared" si="397"/>
        <v>19</v>
      </c>
      <c r="AN530" s="543"/>
      <c r="AO530" s="211">
        <v>4</v>
      </c>
      <c r="AP530" s="211">
        <v>2909.5704596834958</v>
      </c>
      <c r="AQ530" s="208">
        <f t="shared" si="389"/>
        <v>727.39261492087394</v>
      </c>
      <c r="AR530" s="205">
        <f t="shared" si="398"/>
        <v>18</v>
      </c>
      <c r="AS530" s="543"/>
      <c r="AT530" s="211">
        <v>4</v>
      </c>
      <c r="AU530" s="211">
        <v>2910.0804906094309</v>
      </c>
      <c r="AV530" s="208">
        <f t="shared" si="390"/>
        <v>727.52012265235771</v>
      </c>
      <c r="AW530" s="205">
        <f t="shared" si="399"/>
        <v>18</v>
      </c>
      <c r="AX530" s="543"/>
    </row>
    <row r="531" spans="2:50" ht="14.25" customHeight="1">
      <c r="B531" s="483"/>
      <c r="C531" s="203">
        <v>12</v>
      </c>
      <c r="D531" s="206" t="s">
        <v>639</v>
      </c>
      <c r="E531" s="207">
        <v>4</v>
      </c>
      <c r="F531" s="203">
        <v>3300</v>
      </c>
      <c r="G531" s="208">
        <f t="shared" si="391"/>
        <v>825</v>
      </c>
      <c r="H531" s="541"/>
      <c r="I531" s="209">
        <f t="shared" si="392"/>
        <v>4</v>
      </c>
      <c r="J531" s="209">
        <f t="shared" si="392"/>
        <v>2918.1234314118192</v>
      </c>
      <c r="K531" s="210">
        <f t="shared" si="392"/>
        <v>729.5308578529548</v>
      </c>
      <c r="L531" s="542"/>
      <c r="M531" s="209">
        <f>RANK(K531, K$520:$K$552)</f>
        <v>17</v>
      </c>
      <c r="N531" s="545"/>
      <c r="O531" s="523"/>
      <c r="P531" s="211">
        <v>4</v>
      </c>
      <c r="Q531" s="211">
        <v>2909.3877551020469</v>
      </c>
      <c r="R531" s="208">
        <f t="shared" si="384"/>
        <v>727.34693877551172</v>
      </c>
      <c r="S531" s="205">
        <f t="shared" si="393"/>
        <v>17</v>
      </c>
      <c r="T531" s="543"/>
      <c r="U531" s="211">
        <v>4</v>
      </c>
      <c r="V531" s="211">
        <v>2912.4463519313299</v>
      </c>
      <c r="W531" s="208">
        <f t="shared" si="385"/>
        <v>728.11158798283248</v>
      </c>
      <c r="X531" s="205">
        <f t="shared" si="394"/>
        <v>17</v>
      </c>
      <c r="Y531" s="543"/>
      <c r="Z531" s="211">
        <v>4</v>
      </c>
      <c r="AA531" s="211">
        <v>2911.6483516483518</v>
      </c>
      <c r="AB531" s="208">
        <f t="shared" si="386"/>
        <v>727.91208791208794</v>
      </c>
      <c r="AC531" s="205">
        <f t="shared" si="395"/>
        <v>17</v>
      </c>
      <c r="AD531" s="543"/>
      <c r="AE531" s="211">
        <v>4</v>
      </c>
      <c r="AF531" s="211">
        <v>2915.8371040724064</v>
      </c>
      <c r="AG531" s="208">
        <f t="shared" si="387"/>
        <v>728.9592760181016</v>
      </c>
      <c r="AH531" s="205">
        <f t="shared" si="396"/>
        <v>17</v>
      </c>
      <c r="AI531" s="543"/>
      <c r="AJ531" s="211">
        <v>4</v>
      </c>
      <c r="AK531" s="211">
        <v>2923.9436619718349</v>
      </c>
      <c r="AL531" s="208">
        <f t="shared" si="388"/>
        <v>730.98591549295872</v>
      </c>
      <c r="AM531" s="205">
        <f t="shared" si="397"/>
        <v>17</v>
      </c>
      <c r="AN531" s="543"/>
      <c r="AO531" s="211">
        <v>4</v>
      </c>
      <c r="AP531" s="211">
        <v>2925.4901960784323</v>
      </c>
      <c r="AQ531" s="208">
        <f t="shared" si="389"/>
        <v>731.37254901960807</v>
      </c>
      <c r="AR531" s="205">
        <f t="shared" si="398"/>
        <v>17</v>
      </c>
      <c r="AS531" s="543"/>
      <c r="AT531" s="211">
        <v>4</v>
      </c>
      <c r="AU531" s="211">
        <v>2928.1105990783312</v>
      </c>
      <c r="AV531" s="208">
        <f t="shared" si="390"/>
        <v>732.02764976958281</v>
      </c>
      <c r="AW531" s="205">
        <f t="shared" si="399"/>
        <v>17</v>
      </c>
      <c r="AX531" s="543"/>
    </row>
    <row r="532" spans="2:50" ht="14.25" customHeight="1">
      <c r="B532" s="483"/>
      <c r="C532" s="203">
        <v>13</v>
      </c>
      <c r="D532" s="206" t="s">
        <v>642</v>
      </c>
      <c r="E532" s="207">
        <v>4</v>
      </c>
      <c r="F532" s="203">
        <v>3300</v>
      </c>
      <c r="G532" s="208">
        <f t="shared" si="391"/>
        <v>825</v>
      </c>
      <c r="H532" s="541"/>
      <c r="I532" s="209">
        <f t="shared" si="392"/>
        <v>4</v>
      </c>
      <c r="J532" s="209">
        <f t="shared" si="392"/>
        <v>2944.3802608802835</v>
      </c>
      <c r="K532" s="210">
        <f t="shared" si="392"/>
        <v>736.09506522007086</v>
      </c>
      <c r="L532" s="542"/>
      <c r="M532" s="209">
        <f>RANK(K532, K$520:$K$552)</f>
        <v>11</v>
      </c>
      <c r="N532" s="545"/>
      <c r="O532" s="523"/>
      <c r="P532" s="211">
        <v>4</v>
      </c>
      <c r="Q532" s="211">
        <v>2943.1006925945635</v>
      </c>
      <c r="R532" s="208">
        <f t="shared" si="384"/>
        <v>735.77517314864087</v>
      </c>
      <c r="S532" s="205">
        <f t="shared" si="393"/>
        <v>11</v>
      </c>
      <c r="T532" s="543"/>
      <c r="U532" s="211">
        <v>4</v>
      </c>
      <c r="V532" s="211">
        <v>2943.0868167202584</v>
      </c>
      <c r="W532" s="208">
        <f t="shared" si="385"/>
        <v>735.7717041800646</v>
      </c>
      <c r="X532" s="205">
        <f t="shared" si="394"/>
        <v>11</v>
      </c>
      <c r="Y532" s="543"/>
      <c r="Z532" s="211">
        <v>4</v>
      </c>
      <c r="AA532" s="211">
        <v>2943.1684828164271</v>
      </c>
      <c r="AB532" s="208">
        <f t="shared" si="386"/>
        <v>735.79212070410676</v>
      </c>
      <c r="AC532" s="205">
        <f t="shared" si="395"/>
        <v>11</v>
      </c>
      <c r="AD532" s="543"/>
      <c r="AE532" s="211">
        <v>4</v>
      </c>
      <c r="AF532" s="211">
        <v>2943.6464088397761</v>
      </c>
      <c r="AG532" s="208">
        <f t="shared" si="387"/>
        <v>735.91160220994402</v>
      </c>
      <c r="AH532" s="205">
        <f t="shared" si="396"/>
        <v>11</v>
      </c>
      <c r="AI532" s="543"/>
      <c r="AJ532" s="211">
        <v>4</v>
      </c>
      <c r="AK532" s="211">
        <v>2945.0720685625229</v>
      </c>
      <c r="AL532" s="208">
        <f t="shared" si="388"/>
        <v>736.26801714063072</v>
      </c>
      <c r="AM532" s="205">
        <f t="shared" si="397"/>
        <v>11</v>
      </c>
      <c r="AN532" s="543"/>
      <c r="AO532" s="211">
        <v>4</v>
      </c>
      <c r="AP532" s="211">
        <v>2946.0656174979981</v>
      </c>
      <c r="AQ532" s="208">
        <f t="shared" si="389"/>
        <v>736.51640437449953</v>
      </c>
      <c r="AR532" s="205">
        <f t="shared" si="398"/>
        <v>11</v>
      </c>
      <c r="AS532" s="543"/>
      <c r="AT532" s="211">
        <v>4</v>
      </c>
      <c r="AU532" s="211">
        <v>2946.5217391304345</v>
      </c>
      <c r="AV532" s="208">
        <f t="shared" si="390"/>
        <v>736.63043478260863</v>
      </c>
      <c r="AW532" s="205">
        <f t="shared" si="399"/>
        <v>11</v>
      </c>
      <c r="AX532" s="543"/>
    </row>
    <row r="533" spans="2:50" ht="14.25" customHeight="1">
      <c r="B533" s="483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91"/>
        <v>1000</v>
      </c>
      <c r="H533" s="541"/>
      <c r="I533" s="209">
        <f t="shared" si="392"/>
        <v>3</v>
      </c>
      <c r="J533" s="209">
        <f t="shared" si="392"/>
        <v>2671.7396979193632</v>
      </c>
      <c r="K533" s="210">
        <f t="shared" si="392"/>
        <v>890.57989930645442</v>
      </c>
      <c r="L533" s="542"/>
      <c r="M533" s="209">
        <f>RANK(K533, K$520:$K$552)</f>
        <v>10</v>
      </c>
      <c r="N533" s="545"/>
      <c r="O533" s="523"/>
      <c r="P533" s="211">
        <v>3</v>
      </c>
      <c r="Q533" s="211">
        <v>2670.2526077667453</v>
      </c>
      <c r="R533" s="208">
        <f t="shared" si="384"/>
        <v>890.0842025889151</v>
      </c>
      <c r="S533" s="205">
        <f t="shared" si="393"/>
        <v>10</v>
      </c>
      <c r="T533" s="543"/>
      <c r="U533" s="211">
        <v>3</v>
      </c>
      <c r="V533" s="211">
        <v>2670.420382165606</v>
      </c>
      <c r="W533" s="208">
        <f t="shared" si="385"/>
        <v>890.14012738853535</v>
      </c>
      <c r="X533" s="205">
        <f t="shared" si="394"/>
        <v>10</v>
      </c>
      <c r="Y533" s="543"/>
      <c r="Z533" s="211">
        <v>3</v>
      </c>
      <c r="AA533" s="211">
        <v>2672.1207307386812</v>
      </c>
      <c r="AB533" s="208">
        <f t="shared" si="386"/>
        <v>890.70691024622704</v>
      </c>
      <c r="AC533" s="205">
        <f t="shared" si="395"/>
        <v>10</v>
      </c>
      <c r="AD533" s="543"/>
      <c r="AE533" s="211">
        <v>3</v>
      </c>
      <c r="AF533" s="211">
        <v>2672.425249169436</v>
      </c>
      <c r="AG533" s="208">
        <f t="shared" si="387"/>
        <v>890.80841638981201</v>
      </c>
      <c r="AH533" s="205">
        <f t="shared" si="396"/>
        <v>9</v>
      </c>
      <c r="AI533" s="543"/>
      <c r="AJ533" s="211">
        <v>3</v>
      </c>
      <c r="AK533" s="211">
        <v>2672.3420500095435</v>
      </c>
      <c r="AL533" s="208">
        <f t="shared" si="388"/>
        <v>890.78068333651447</v>
      </c>
      <c r="AM533" s="205">
        <f t="shared" si="397"/>
        <v>9</v>
      </c>
      <c r="AN533" s="543"/>
      <c r="AO533" s="211">
        <v>3</v>
      </c>
      <c r="AP533" s="211">
        <v>2672.3479580225062</v>
      </c>
      <c r="AQ533" s="208">
        <f t="shared" si="389"/>
        <v>890.78265267416873</v>
      </c>
      <c r="AR533" s="205">
        <f t="shared" si="398"/>
        <v>9</v>
      </c>
      <c r="AS533" s="543"/>
      <c r="AT533" s="211">
        <v>3</v>
      </c>
      <c r="AU533" s="211">
        <v>2672.2689075630251</v>
      </c>
      <c r="AV533" s="208">
        <f t="shared" si="390"/>
        <v>890.75630252100837</v>
      </c>
      <c r="AW533" s="205">
        <f t="shared" si="399"/>
        <v>9</v>
      </c>
      <c r="AX533" s="543"/>
    </row>
    <row r="534" spans="2:50" ht="14.25" customHeight="1">
      <c r="B534" s="483"/>
      <c r="C534" s="203">
        <v>15</v>
      </c>
      <c r="D534" s="206" t="s">
        <v>735</v>
      </c>
      <c r="E534" s="207">
        <v>12</v>
      </c>
      <c r="F534" s="203">
        <v>3600</v>
      </c>
      <c r="G534" s="208">
        <f t="shared" si="391"/>
        <v>300</v>
      </c>
      <c r="H534" s="541"/>
      <c r="I534" s="209">
        <f t="shared" si="392"/>
        <v>12</v>
      </c>
      <c r="J534" s="209">
        <f t="shared" si="392"/>
        <v>3104.6253535574847</v>
      </c>
      <c r="K534" s="210">
        <f t="shared" si="392"/>
        <v>258.71877946312372</v>
      </c>
      <c r="L534" s="542"/>
      <c r="M534" s="209">
        <f>RANK(K534, K$520:$K$552)</f>
        <v>29</v>
      </c>
      <c r="N534" s="545"/>
      <c r="O534" s="523"/>
      <c r="P534" s="211">
        <v>12</v>
      </c>
      <c r="Q534" s="211">
        <v>3104.5106079515081</v>
      </c>
      <c r="R534" s="208">
        <f t="shared" si="384"/>
        <v>258.70921732929236</v>
      </c>
      <c r="S534" s="205">
        <f t="shared" si="393"/>
        <v>29</v>
      </c>
      <c r="T534" s="543"/>
      <c r="U534" s="211">
        <v>12</v>
      </c>
      <c r="V534" s="211">
        <v>3104.3431248873658</v>
      </c>
      <c r="W534" s="208">
        <f t="shared" si="385"/>
        <v>258.6952604072805</v>
      </c>
      <c r="X534" s="205">
        <f t="shared" si="394"/>
        <v>29</v>
      </c>
      <c r="Y534" s="543"/>
      <c r="Z534" s="211">
        <v>12</v>
      </c>
      <c r="AA534" s="211">
        <v>3104.352699420886</v>
      </c>
      <c r="AB534" s="208">
        <f t="shared" si="386"/>
        <v>258.69605828507383</v>
      </c>
      <c r="AC534" s="205">
        <f t="shared" si="395"/>
        <v>29</v>
      </c>
      <c r="AD534" s="543"/>
      <c r="AE534" s="211">
        <v>12</v>
      </c>
      <c r="AF534" s="211">
        <v>3104.6867749419948</v>
      </c>
      <c r="AG534" s="208">
        <f t="shared" si="387"/>
        <v>258.72389791183292</v>
      </c>
      <c r="AH534" s="205">
        <f t="shared" si="396"/>
        <v>29</v>
      </c>
      <c r="AI534" s="543"/>
      <c r="AJ534" s="211">
        <v>12</v>
      </c>
      <c r="AK534" s="211">
        <v>3104.7899778924107</v>
      </c>
      <c r="AL534" s="208">
        <f t="shared" si="388"/>
        <v>258.73249815770089</v>
      </c>
      <c r="AM534" s="205">
        <f t="shared" si="397"/>
        <v>29</v>
      </c>
      <c r="AN534" s="543"/>
      <c r="AO534" s="211">
        <v>12</v>
      </c>
      <c r="AP534" s="211">
        <v>3104.9289598316032</v>
      </c>
      <c r="AQ534" s="208">
        <f t="shared" si="389"/>
        <v>258.74407998596695</v>
      </c>
      <c r="AR534" s="205">
        <f t="shared" si="398"/>
        <v>29</v>
      </c>
      <c r="AS534" s="543"/>
      <c r="AT534" s="211">
        <v>12</v>
      </c>
      <c r="AU534" s="211">
        <v>3104.765329976623</v>
      </c>
      <c r="AV534" s="208">
        <f t="shared" si="390"/>
        <v>258.73044416471856</v>
      </c>
      <c r="AW534" s="205">
        <f t="shared" si="399"/>
        <v>29</v>
      </c>
      <c r="AX534" s="543"/>
    </row>
    <row r="535" spans="2:50" ht="14.25" customHeight="1">
      <c r="B535" s="483"/>
      <c r="C535" s="203">
        <v>16</v>
      </c>
      <c r="D535" s="206" t="s">
        <v>554</v>
      </c>
      <c r="E535" s="207">
        <v>4</v>
      </c>
      <c r="F535" s="203">
        <v>3300</v>
      </c>
      <c r="G535" s="208">
        <f t="shared" si="391"/>
        <v>825</v>
      </c>
      <c r="H535" s="541"/>
      <c r="I535" s="209">
        <f t="shared" si="392"/>
        <v>4</v>
      </c>
      <c r="J535" s="209">
        <f t="shared" si="392"/>
        <v>2936.5659098686856</v>
      </c>
      <c r="K535" s="210">
        <f t="shared" si="392"/>
        <v>734.1414774671714</v>
      </c>
      <c r="L535" s="542"/>
      <c r="M535" s="209">
        <f>RANK(K535, K$520:$K$552)</f>
        <v>14</v>
      </c>
      <c r="N535" s="545"/>
      <c r="O535" s="523"/>
      <c r="P535" s="211">
        <v>4</v>
      </c>
      <c r="Q535" s="211">
        <v>2936.0064153969529</v>
      </c>
      <c r="R535" s="208">
        <f t="shared" si="384"/>
        <v>734.00160384923822</v>
      </c>
      <c r="S535" s="205">
        <f t="shared" si="393"/>
        <v>13</v>
      </c>
      <c r="T535" s="543"/>
      <c r="U535" s="211">
        <v>4</v>
      </c>
      <c r="V535" s="211">
        <v>2936.0211620906703</v>
      </c>
      <c r="W535" s="208">
        <f t="shared" si="385"/>
        <v>734.00529052266756</v>
      </c>
      <c r="X535" s="205">
        <f t="shared" si="394"/>
        <v>13</v>
      </c>
      <c r="Y535" s="543"/>
      <c r="Z535" s="211">
        <v>4</v>
      </c>
      <c r="AA535" s="211">
        <v>2935.60975609756</v>
      </c>
      <c r="AB535" s="208">
        <f t="shared" si="386"/>
        <v>733.90243902438999</v>
      </c>
      <c r="AC535" s="205">
        <f t="shared" si="395"/>
        <v>14</v>
      </c>
      <c r="AD535" s="543"/>
      <c r="AE535" s="211">
        <v>4</v>
      </c>
      <c r="AF535" s="211">
        <v>2935.6479433878822</v>
      </c>
      <c r="AG535" s="208">
        <f t="shared" si="387"/>
        <v>733.91198584697054</v>
      </c>
      <c r="AH535" s="205">
        <f t="shared" si="396"/>
        <v>16</v>
      </c>
      <c r="AI535" s="543"/>
      <c r="AJ535" s="211">
        <v>4</v>
      </c>
      <c r="AK535" s="211">
        <v>2937.5581395348836</v>
      </c>
      <c r="AL535" s="208">
        <f t="shared" si="388"/>
        <v>734.3895348837209</v>
      </c>
      <c r="AM535" s="205">
        <f t="shared" si="397"/>
        <v>15</v>
      </c>
      <c r="AN535" s="543"/>
      <c r="AO535" s="211">
        <v>4</v>
      </c>
      <c r="AP535" s="211">
        <v>2937.6071934060446</v>
      </c>
      <c r="AQ535" s="208">
        <f t="shared" si="389"/>
        <v>734.40179835151116</v>
      </c>
      <c r="AR535" s="205">
        <f t="shared" si="398"/>
        <v>16</v>
      </c>
      <c r="AS535" s="543"/>
      <c r="AT535" s="211">
        <v>4</v>
      </c>
      <c r="AU535" s="211">
        <v>2937.5107591668084</v>
      </c>
      <c r="AV535" s="208">
        <f t="shared" si="390"/>
        <v>734.3776897917021</v>
      </c>
      <c r="AW535" s="205">
        <f t="shared" si="399"/>
        <v>16</v>
      </c>
      <c r="AX535" s="543"/>
    </row>
    <row r="536" spans="2:50" ht="14.25" customHeight="1">
      <c r="B536" s="483"/>
      <c r="C536" s="203">
        <v>17</v>
      </c>
      <c r="D536" s="206" t="s">
        <v>553</v>
      </c>
      <c r="E536" s="207">
        <v>3</v>
      </c>
      <c r="F536" s="203">
        <v>3600</v>
      </c>
      <c r="G536" s="208">
        <f t="shared" si="391"/>
        <v>1200</v>
      </c>
      <c r="H536" s="541"/>
      <c r="I536" s="209">
        <f t="shared" si="392"/>
        <v>3</v>
      </c>
      <c r="J536" s="209">
        <f t="shared" si="392"/>
        <v>3106.317448747769</v>
      </c>
      <c r="K536" s="210">
        <f t="shared" si="392"/>
        <v>1035.4391495825898</v>
      </c>
      <c r="L536" s="542"/>
      <c r="M536" s="209">
        <f>RANK(K536, K$520:$K$552)</f>
        <v>5</v>
      </c>
      <c r="N536" s="545"/>
      <c r="O536" s="523"/>
      <c r="P536" s="211">
        <v>3</v>
      </c>
      <c r="Q536" s="211">
        <v>3102.2856451210478</v>
      </c>
      <c r="R536" s="208">
        <f t="shared" si="384"/>
        <v>1034.0952150403493</v>
      </c>
      <c r="S536" s="205">
        <f t="shared" si="393"/>
        <v>6</v>
      </c>
      <c r="T536" s="543"/>
      <c r="U536" s="211">
        <v>3</v>
      </c>
      <c r="V536" s="211">
        <v>3101.9761746678978</v>
      </c>
      <c r="W536" s="208">
        <f t="shared" si="385"/>
        <v>1033.9920582226325</v>
      </c>
      <c r="X536" s="205">
        <f t="shared" si="394"/>
        <v>6</v>
      </c>
      <c r="Y536" s="543"/>
      <c r="Z536" s="211">
        <v>3</v>
      </c>
      <c r="AA536" s="211">
        <v>3106.5837224643228</v>
      </c>
      <c r="AB536" s="208">
        <f t="shared" si="386"/>
        <v>1035.5279074881075</v>
      </c>
      <c r="AC536" s="205">
        <f t="shared" si="395"/>
        <v>6</v>
      </c>
      <c r="AD536" s="543"/>
      <c r="AE536" s="211">
        <v>3</v>
      </c>
      <c r="AF536" s="211">
        <v>3107.8029883785293</v>
      </c>
      <c r="AG536" s="208">
        <f t="shared" si="387"/>
        <v>1035.9343294595099</v>
      </c>
      <c r="AH536" s="205">
        <f t="shared" si="396"/>
        <v>3</v>
      </c>
      <c r="AI536" s="543"/>
      <c r="AJ536" s="211">
        <v>3</v>
      </c>
      <c r="AK536" s="211">
        <v>3108.6310771681688</v>
      </c>
      <c r="AL536" s="208">
        <f t="shared" si="388"/>
        <v>1036.2103590560562</v>
      </c>
      <c r="AM536" s="205">
        <f t="shared" si="397"/>
        <v>3</v>
      </c>
      <c r="AN536" s="543"/>
      <c r="AO536" s="211">
        <v>3</v>
      </c>
      <c r="AP536" s="211">
        <v>3108.2979074397481</v>
      </c>
      <c r="AQ536" s="208">
        <f t="shared" si="389"/>
        <v>1036.0993024799161</v>
      </c>
      <c r="AR536" s="205">
        <f t="shared" si="398"/>
        <v>4</v>
      </c>
      <c r="AS536" s="543"/>
      <c r="AT536" s="211">
        <v>3</v>
      </c>
      <c r="AU536" s="211">
        <v>3108.6446259946688</v>
      </c>
      <c r="AV536" s="208">
        <f t="shared" si="390"/>
        <v>1036.2148753315562</v>
      </c>
      <c r="AW536" s="205">
        <f t="shared" si="399"/>
        <v>4</v>
      </c>
      <c r="AX536" s="543"/>
    </row>
    <row r="537" spans="2:50" ht="14.25" customHeight="1">
      <c r="B537" s="483"/>
      <c r="C537" s="203">
        <v>18</v>
      </c>
      <c r="D537" s="206" t="s">
        <v>555</v>
      </c>
      <c r="E537" s="207">
        <v>4</v>
      </c>
      <c r="F537" s="203">
        <v>3300</v>
      </c>
      <c r="G537" s="208">
        <f t="shared" si="391"/>
        <v>825</v>
      </c>
      <c r="H537" s="541"/>
      <c r="I537" s="209">
        <f t="shared" si="392"/>
        <v>4</v>
      </c>
      <c r="J537" s="209">
        <f t="shared" si="392"/>
        <v>2936.7310664086149</v>
      </c>
      <c r="K537" s="210">
        <f t="shared" si="392"/>
        <v>734.18276660215372</v>
      </c>
      <c r="L537" s="542"/>
      <c r="M537" s="209">
        <f>RANK(K537, K$520:$K$552)</f>
        <v>13</v>
      </c>
      <c r="N537" s="545"/>
      <c r="O537" s="523"/>
      <c r="P537" s="211">
        <v>4</v>
      </c>
      <c r="Q537" s="211">
        <v>2935.462184873948</v>
      </c>
      <c r="R537" s="208">
        <f t="shared" si="384"/>
        <v>733.865546218487</v>
      </c>
      <c r="S537" s="205">
        <f t="shared" si="393"/>
        <v>14</v>
      </c>
      <c r="T537" s="543"/>
      <c r="U537" s="211">
        <v>4</v>
      </c>
      <c r="V537" s="211">
        <v>2935.6156501726123</v>
      </c>
      <c r="W537" s="208">
        <f t="shared" si="385"/>
        <v>733.90391254315307</v>
      </c>
      <c r="X537" s="205">
        <f t="shared" si="394"/>
        <v>14</v>
      </c>
      <c r="Y537" s="543"/>
      <c r="Z537" s="211">
        <v>4</v>
      </c>
      <c r="AA537" s="211">
        <v>2935.9223300970875</v>
      </c>
      <c r="AB537" s="208">
        <f t="shared" si="386"/>
        <v>733.98058252427188</v>
      </c>
      <c r="AC537" s="205">
        <f t="shared" si="395"/>
        <v>13</v>
      </c>
      <c r="AD537" s="543"/>
      <c r="AE537" s="211">
        <v>4</v>
      </c>
      <c r="AF537" s="211">
        <v>2936.3024339720382</v>
      </c>
      <c r="AG537" s="208">
        <f t="shared" si="387"/>
        <v>734.07560849300955</v>
      </c>
      <c r="AH537" s="205">
        <f t="shared" si="396"/>
        <v>14</v>
      </c>
      <c r="AI537" s="543"/>
      <c r="AJ537" s="211">
        <v>4</v>
      </c>
      <c r="AK537" s="211">
        <v>2937.4299984864524</v>
      </c>
      <c r="AL537" s="208">
        <f t="shared" si="388"/>
        <v>734.3574996216131</v>
      </c>
      <c r="AM537" s="205">
        <f t="shared" si="397"/>
        <v>16</v>
      </c>
      <c r="AN537" s="543"/>
      <c r="AO537" s="211">
        <v>4</v>
      </c>
      <c r="AP537" s="211">
        <v>2938.224661935998</v>
      </c>
      <c r="AQ537" s="208">
        <f t="shared" si="389"/>
        <v>734.55616548399951</v>
      </c>
      <c r="AR537" s="205">
        <f t="shared" si="398"/>
        <v>15</v>
      </c>
      <c r="AS537" s="543"/>
      <c r="AT537" s="211">
        <v>4</v>
      </c>
      <c r="AU537" s="211">
        <v>2938.1602053221668</v>
      </c>
      <c r="AV537" s="208">
        <f t="shared" si="390"/>
        <v>734.5400513305417</v>
      </c>
      <c r="AW537" s="205">
        <f t="shared" si="399"/>
        <v>15</v>
      </c>
      <c r="AX537" s="543"/>
    </row>
    <row r="538" spans="2:50" ht="14.25" customHeight="1">
      <c r="B538" s="483"/>
      <c r="C538" s="203">
        <v>19</v>
      </c>
      <c r="D538" s="206" t="s">
        <v>387</v>
      </c>
      <c r="E538" s="207">
        <v>5</v>
      </c>
      <c r="F538" s="203">
        <v>3300</v>
      </c>
      <c r="G538" s="208">
        <f t="shared" si="391"/>
        <v>660</v>
      </c>
      <c r="H538" s="541"/>
      <c r="I538" s="209">
        <f t="shared" si="392"/>
        <v>5</v>
      </c>
      <c r="J538" s="209">
        <f t="shared" si="392"/>
        <v>2937.8406045559559</v>
      </c>
      <c r="K538" s="210">
        <f t="shared" si="392"/>
        <v>587.56812091119116</v>
      </c>
      <c r="L538" s="542"/>
      <c r="M538" s="209">
        <f>RANK(K538, K$520:$K$552)</f>
        <v>26</v>
      </c>
      <c r="N538" s="545"/>
      <c r="O538" s="523"/>
      <c r="P538" s="211">
        <v>5</v>
      </c>
      <c r="Q538" s="211">
        <v>2934.0075853350108</v>
      </c>
      <c r="R538" s="208">
        <f t="shared" si="384"/>
        <v>586.80151706700212</v>
      </c>
      <c r="S538" s="205">
        <f t="shared" si="393"/>
        <v>27</v>
      </c>
      <c r="T538" s="543"/>
      <c r="U538" s="211">
        <v>5</v>
      </c>
      <c r="V538" s="211">
        <v>2934.1935483870857</v>
      </c>
      <c r="W538" s="208">
        <f t="shared" si="385"/>
        <v>586.83870967741711</v>
      </c>
      <c r="X538" s="205">
        <f t="shared" si="394"/>
        <v>27</v>
      </c>
      <c r="Y538" s="543"/>
      <c r="Z538" s="211">
        <v>5</v>
      </c>
      <c r="AA538" s="211">
        <v>2933.7159253945606</v>
      </c>
      <c r="AB538" s="208">
        <f t="shared" si="386"/>
        <v>586.74318507891212</v>
      </c>
      <c r="AC538" s="205">
        <f t="shared" si="395"/>
        <v>27</v>
      </c>
      <c r="AD538" s="543"/>
      <c r="AE538" s="211">
        <v>5</v>
      </c>
      <c r="AF538" s="211">
        <v>2938.4771573604139</v>
      </c>
      <c r="AG538" s="208">
        <f t="shared" si="387"/>
        <v>587.69543147208276</v>
      </c>
      <c r="AH538" s="205">
        <f t="shared" si="396"/>
        <v>26</v>
      </c>
      <c r="AI538" s="543"/>
      <c r="AJ538" s="211">
        <v>5</v>
      </c>
      <c r="AK538" s="211">
        <v>2940.8672798948851</v>
      </c>
      <c r="AL538" s="208">
        <f t="shared" si="388"/>
        <v>588.17345597897702</v>
      </c>
      <c r="AM538" s="205">
        <f t="shared" si="397"/>
        <v>26</v>
      </c>
      <c r="AN538" s="543"/>
      <c r="AO538" s="211">
        <v>5</v>
      </c>
      <c r="AP538" s="211">
        <v>2941.6398713826457</v>
      </c>
      <c r="AQ538" s="208">
        <f t="shared" si="389"/>
        <v>588.32797427652918</v>
      </c>
      <c r="AR538" s="205">
        <f t="shared" si="398"/>
        <v>26</v>
      </c>
      <c r="AS538" s="543"/>
      <c r="AT538" s="211">
        <v>5</v>
      </c>
      <c r="AU538" s="211">
        <v>2941.9828641370873</v>
      </c>
      <c r="AV538" s="208">
        <f t="shared" si="390"/>
        <v>588.39657282741746</v>
      </c>
      <c r="AW538" s="205">
        <f t="shared" si="399"/>
        <v>26</v>
      </c>
      <c r="AX538" s="543"/>
    </row>
    <row r="539" spans="2:50" ht="14.25" customHeight="1">
      <c r="B539" s="483"/>
      <c r="C539" s="203">
        <v>20</v>
      </c>
      <c r="D539" s="206" t="s">
        <v>548</v>
      </c>
      <c r="E539" s="207">
        <v>3</v>
      </c>
      <c r="F539" s="203">
        <v>3600</v>
      </c>
      <c r="G539" s="208">
        <f t="shared" si="391"/>
        <v>1200</v>
      </c>
      <c r="H539" s="541"/>
      <c r="I539" s="209">
        <f t="shared" si="392"/>
        <v>3</v>
      </c>
      <c r="J539" s="209">
        <f t="shared" si="392"/>
        <v>3108.7711307442719</v>
      </c>
      <c r="K539" s="210">
        <f t="shared" si="392"/>
        <v>1036.2570435814237</v>
      </c>
      <c r="L539" s="542"/>
      <c r="M539" s="209">
        <f>RANK(K539, K$520:$K$552)</f>
        <v>1</v>
      </c>
      <c r="N539" s="545"/>
      <c r="O539" s="523"/>
      <c r="P539" s="211">
        <v>3</v>
      </c>
      <c r="Q539" s="211">
        <v>3106.5901958517998</v>
      </c>
      <c r="R539" s="208">
        <f t="shared" si="384"/>
        <v>1035.5300652839333</v>
      </c>
      <c r="S539" s="205">
        <f t="shared" si="393"/>
        <v>1</v>
      </c>
      <c r="T539" s="543"/>
      <c r="U539" s="211">
        <v>3</v>
      </c>
      <c r="V539" s="211">
        <v>3107.8129618809762</v>
      </c>
      <c r="W539" s="208">
        <f t="shared" si="385"/>
        <v>1035.9376539603254</v>
      </c>
      <c r="X539" s="205">
        <f t="shared" si="394"/>
        <v>1</v>
      </c>
      <c r="Y539" s="543"/>
      <c r="Z539" s="211">
        <v>3</v>
      </c>
      <c r="AA539" s="211">
        <v>3107.848226424423</v>
      </c>
      <c r="AB539" s="208">
        <f t="shared" si="386"/>
        <v>1035.949408808141</v>
      </c>
      <c r="AC539" s="205">
        <f t="shared" si="395"/>
        <v>1</v>
      </c>
      <c r="AD539" s="543"/>
      <c r="AE539" s="211">
        <v>3</v>
      </c>
      <c r="AF539" s="211">
        <v>3108.450849627317</v>
      </c>
      <c r="AG539" s="208">
        <f t="shared" si="387"/>
        <v>1036.1502832091057</v>
      </c>
      <c r="AH539" s="205">
        <f t="shared" si="396"/>
        <v>1</v>
      </c>
      <c r="AI539" s="543"/>
      <c r="AJ539" s="211">
        <v>3</v>
      </c>
      <c r="AK539" s="211">
        <v>3109.6532756547203</v>
      </c>
      <c r="AL539" s="208">
        <f t="shared" si="388"/>
        <v>1036.5510918849068</v>
      </c>
      <c r="AM539" s="205">
        <f t="shared" si="397"/>
        <v>2</v>
      </c>
      <c r="AN539" s="543"/>
      <c r="AO539" s="211">
        <v>3</v>
      </c>
      <c r="AP539" s="211">
        <v>3109.9628119975982</v>
      </c>
      <c r="AQ539" s="208">
        <f t="shared" si="389"/>
        <v>1036.6542706658661</v>
      </c>
      <c r="AR539" s="205">
        <f t="shared" si="398"/>
        <v>2</v>
      </c>
      <c r="AS539" s="543"/>
      <c r="AT539" s="211">
        <v>3</v>
      </c>
      <c r="AU539" s="211">
        <v>3111.0795937730654</v>
      </c>
      <c r="AV539" s="208">
        <f t="shared" si="390"/>
        <v>1037.0265312576885</v>
      </c>
      <c r="AW539" s="205">
        <f t="shared" si="399"/>
        <v>1</v>
      </c>
      <c r="AX539" s="543"/>
    </row>
    <row r="540" spans="2:50" ht="14.25" customHeight="1">
      <c r="B540" s="483"/>
      <c r="C540" s="203">
        <v>21</v>
      </c>
      <c r="D540" s="206" t="s">
        <v>552</v>
      </c>
      <c r="E540" s="207">
        <v>3</v>
      </c>
      <c r="F540" s="203">
        <v>3600</v>
      </c>
      <c r="G540" s="208">
        <f t="shared" si="391"/>
        <v>1200</v>
      </c>
      <c r="H540" s="541"/>
      <c r="I540" s="209">
        <f t="shared" si="392"/>
        <v>3</v>
      </c>
      <c r="J540" s="209">
        <f t="shared" si="392"/>
        <v>3106.5322099751315</v>
      </c>
      <c r="K540" s="210">
        <f t="shared" si="392"/>
        <v>1035.5107366583773</v>
      </c>
      <c r="L540" s="542"/>
      <c r="M540" s="209">
        <f>RANK(K540, K$520:$K$552)</f>
        <v>4</v>
      </c>
      <c r="N540" s="545"/>
      <c r="O540" s="523"/>
      <c r="P540" s="211">
        <v>3</v>
      </c>
      <c r="Q540" s="211">
        <v>3103.7506088650739</v>
      </c>
      <c r="R540" s="208">
        <f t="shared" si="384"/>
        <v>1034.5835362883579</v>
      </c>
      <c r="S540" s="205">
        <f t="shared" si="393"/>
        <v>3</v>
      </c>
      <c r="T540" s="543"/>
      <c r="U540" s="211">
        <v>3</v>
      </c>
      <c r="V540" s="211">
        <v>3103.6893203883365</v>
      </c>
      <c r="W540" s="208">
        <f t="shared" si="385"/>
        <v>1034.5631067961122</v>
      </c>
      <c r="X540" s="205">
        <f t="shared" si="394"/>
        <v>4</v>
      </c>
      <c r="Y540" s="543"/>
      <c r="Z540" s="211">
        <v>3</v>
      </c>
      <c r="AA540" s="211">
        <v>3107.5291622481432</v>
      </c>
      <c r="AB540" s="208">
        <f t="shared" si="386"/>
        <v>1035.8430540827144</v>
      </c>
      <c r="AC540" s="205">
        <f t="shared" si="395"/>
        <v>3</v>
      </c>
      <c r="AD540" s="543"/>
      <c r="AE540" s="211">
        <v>3</v>
      </c>
      <c r="AF540" s="211">
        <v>3107.3684210526358</v>
      </c>
      <c r="AG540" s="208">
        <f t="shared" si="387"/>
        <v>1035.789473684212</v>
      </c>
      <c r="AH540" s="205">
        <f t="shared" si="396"/>
        <v>4</v>
      </c>
      <c r="AI540" s="543"/>
      <c r="AJ540" s="211">
        <v>3</v>
      </c>
      <c r="AK540" s="211">
        <v>3107.8751857355142</v>
      </c>
      <c r="AL540" s="208">
        <f t="shared" si="388"/>
        <v>1035.9583952451715</v>
      </c>
      <c r="AM540" s="205">
        <f t="shared" si="397"/>
        <v>5</v>
      </c>
      <c r="AN540" s="543"/>
      <c r="AO540" s="211">
        <v>3</v>
      </c>
      <c r="AP540" s="211">
        <v>3107.8060046189294</v>
      </c>
      <c r="AQ540" s="208">
        <f t="shared" si="389"/>
        <v>1035.9353348729765</v>
      </c>
      <c r="AR540" s="205">
        <f t="shared" si="398"/>
        <v>5</v>
      </c>
      <c r="AS540" s="543"/>
      <c r="AT540" s="211">
        <v>3</v>
      </c>
      <c r="AU540" s="211">
        <v>3107.706766917288</v>
      </c>
      <c r="AV540" s="208">
        <f t="shared" si="390"/>
        <v>1035.902255639096</v>
      </c>
      <c r="AW540" s="205">
        <f t="shared" si="399"/>
        <v>5</v>
      </c>
      <c r="AX540" s="543"/>
    </row>
    <row r="541" spans="2:50" ht="14.25" customHeight="1">
      <c r="B541" s="483"/>
      <c r="C541" s="203">
        <v>22</v>
      </c>
      <c r="D541" s="206" t="s">
        <v>551</v>
      </c>
      <c r="E541" s="207">
        <v>4</v>
      </c>
      <c r="F541" s="203">
        <v>3300</v>
      </c>
      <c r="G541" s="208">
        <f>F541/E541</f>
        <v>825</v>
      </c>
      <c r="H541" s="541"/>
      <c r="I541" s="209">
        <f t="shared" si="392"/>
        <v>4</v>
      </c>
      <c r="J541" s="209">
        <f t="shared" si="392"/>
        <v>2907.2376179862376</v>
      </c>
      <c r="K541" s="210">
        <f t="shared" si="392"/>
        <v>726.80940449655941</v>
      </c>
      <c r="L541" s="542"/>
      <c r="M541" s="209">
        <f>RANK(K541, K$520:$K$552)</f>
        <v>19</v>
      </c>
      <c r="N541" s="545"/>
      <c r="O541" s="523"/>
      <c r="P541" s="211">
        <v>4</v>
      </c>
      <c r="Q541" s="211">
        <v>2907.1031096563061</v>
      </c>
      <c r="R541" s="208">
        <f t="shared" si="384"/>
        <v>726.77577741407652</v>
      </c>
      <c r="S541" s="205">
        <f t="shared" si="393"/>
        <v>18</v>
      </c>
      <c r="T541" s="543"/>
      <c r="U541" s="211">
        <v>4</v>
      </c>
      <c r="V541" s="211">
        <v>2906.8548387096821</v>
      </c>
      <c r="W541" s="208">
        <f t="shared" si="385"/>
        <v>726.71370967742052</v>
      </c>
      <c r="X541" s="205">
        <f t="shared" si="394"/>
        <v>18</v>
      </c>
      <c r="Y541" s="543"/>
      <c r="Z541" s="211">
        <v>4</v>
      </c>
      <c r="AA541" s="211">
        <v>2906.9004956157137</v>
      </c>
      <c r="AB541" s="208">
        <f t="shared" si="386"/>
        <v>726.72512390392842</v>
      </c>
      <c r="AC541" s="205">
        <f t="shared" si="395"/>
        <v>18</v>
      </c>
      <c r="AD541" s="543"/>
      <c r="AE541" s="211">
        <v>4</v>
      </c>
      <c r="AF541" s="211">
        <v>2906.6233238520836</v>
      </c>
      <c r="AG541" s="208">
        <f t="shared" si="387"/>
        <v>726.65583096302089</v>
      </c>
      <c r="AH541" s="205">
        <f t="shared" si="396"/>
        <v>20</v>
      </c>
      <c r="AI541" s="543"/>
      <c r="AJ541" s="211">
        <v>4</v>
      </c>
      <c r="AK541" s="211">
        <v>2907.3137388926921</v>
      </c>
      <c r="AL541" s="208">
        <f t="shared" si="388"/>
        <v>726.82843472317302</v>
      </c>
      <c r="AM541" s="205">
        <f t="shared" si="397"/>
        <v>20</v>
      </c>
      <c r="AN541" s="543"/>
      <c r="AO541" s="211">
        <v>4</v>
      </c>
      <c r="AP541" s="211">
        <v>2907.7356717820167</v>
      </c>
      <c r="AQ541" s="208">
        <f t="shared" si="389"/>
        <v>726.93391794550416</v>
      </c>
      <c r="AR541" s="205">
        <f t="shared" si="398"/>
        <v>20</v>
      </c>
      <c r="AS541" s="543"/>
      <c r="AT541" s="211">
        <v>4</v>
      </c>
      <c r="AU541" s="211">
        <v>2908.1321473951721</v>
      </c>
      <c r="AV541" s="208">
        <f t="shared" si="390"/>
        <v>727.03303684879302</v>
      </c>
      <c r="AW541" s="205">
        <f t="shared" si="399"/>
        <v>20</v>
      </c>
      <c r="AX541" s="543"/>
    </row>
    <row r="542" spans="2:50" ht="14.25" customHeight="1">
      <c r="B542" s="483"/>
      <c r="C542" s="203">
        <v>23</v>
      </c>
      <c r="D542" s="206" t="s">
        <v>547</v>
      </c>
      <c r="E542" s="207">
        <v>4</v>
      </c>
      <c r="F542" s="203">
        <v>3300</v>
      </c>
      <c r="G542" s="208">
        <f t="shared" si="391"/>
        <v>825</v>
      </c>
      <c r="H542" s="541"/>
      <c r="I542" s="209">
        <f t="shared" si="392"/>
        <v>4</v>
      </c>
      <c r="J542" s="209">
        <f t="shared" si="392"/>
        <v>2905.7560895412089</v>
      </c>
      <c r="K542" s="210">
        <f t="shared" si="392"/>
        <v>726.43902238530222</v>
      </c>
      <c r="L542" s="542"/>
      <c r="M542" s="209">
        <f>RANK(K542, K$520:$K$552)</f>
        <v>22</v>
      </c>
      <c r="N542" s="545"/>
      <c r="O542" s="523"/>
      <c r="P542" s="211">
        <v>4</v>
      </c>
      <c r="Q542" s="211">
        <v>2903.9335180055364</v>
      </c>
      <c r="R542" s="208">
        <f t="shared" si="384"/>
        <v>725.98337950138409</v>
      </c>
      <c r="S542" s="205">
        <f t="shared" si="393"/>
        <v>21</v>
      </c>
      <c r="T542" s="543"/>
      <c r="U542" s="211">
        <v>4</v>
      </c>
      <c r="V542" s="211">
        <v>2904.2696629213533</v>
      </c>
      <c r="W542" s="208">
        <f t="shared" si="385"/>
        <v>726.06741573033833</v>
      </c>
      <c r="X542" s="205">
        <f t="shared" si="394"/>
        <v>21</v>
      </c>
      <c r="Y542" s="543"/>
      <c r="Z542" s="211">
        <v>4</v>
      </c>
      <c r="AA542" s="211">
        <v>2904.4562168900002</v>
      </c>
      <c r="AB542" s="208">
        <f t="shared" si="386"/>
        <v>726.11405422250004</v>
      </c>
      <c r="AC542" s="205">
        <f t="shared" si="395"/>
        <v>21</v>
      </c>
      <c r="AD542" s="543"/>
      <c r="AE542" s="211">
        <v>4</v>
      </c>
      <c r="AF542" s="211">
        <v>2906.3560732113115</v>
      </c>
      <c r="AG542" s="208">
        <f t="shared" si="387"/>
        <v>726.58901830282787</v>
      </c>
      <c r="AH542" s="205">
        <f t="shared" si="396"/>
        <v>21</v>
      </c>
      <c r="AI542" s="543"/>
      <c r="AJ542" s="211">
        <v>4</v>
      </c>
      <c r="AK542" s="211">
        <v>2907.1698113207563</v>
      </c>
      <c r="AL542" s="208">
        <f t="shared" si="388"/>
        <v>726.79245283018906</v>
      </c>
      <c r="AM542" s="205">
        <f t="shared" si="397"/>
        <v>21</v>
      </c>
      <c r="AN542" s="543"/>
      <c r="AO542" s="211">
        <v>4</v>
      </c>
      <c r="AP542" s="211">
        <v>2907.0023603461832</v>
      </c>
      <c r="AQ542" s="208">
        <f t="shared" si="389"/>
        <v>726.7505900865458</v>
      </c>
      <c r="AR542" s="205">
        <f t="shared" si="398"/>
        <v>21</v>
      </c>
      <c r="AS542" s="543"/>
      <c r="AT542" s="211">
        <v>4</v>
      </c>
      <c r="AU542" s="211">
        <v>2907.1049840933183</v>
      </c>
      <c r="AV542" s="208">
        <f t="shared" si="390"/>
        <v>726.77624602332958</v>
      </c>
      <c r="AW542" s="205">
        <f t="shared" si="399"/>
        <v>22</v>
      </c>
      <c r="AX542" s="543"/>
    </row>
    <row r="543" spans="2:50" ht="14.25" customHeight="1">
      <c r="B543" s="483"/>
      <c r="C543" s="203">
        <v>24</v>
      </c>
      <c r="D543" s="206" t="s">
        <v>550</v>
      </c>
      <c r="E543" s="207">
        <v>4</v>
      </c>
      <c r="F543" s="203">
        <v>3000</v>
      </c>
      <c r="G543" s="208">
        <f t="shared" si="391"/>
        <v>750</v>
      </c>
      <c r="H543" s="541"/>
      <c r="I543" s="209">
        <f t="shared" si="392"/>
        <v>4</v>
      </c>
      <c r="J543" s="209">
        <f t="shared" si="392"/>
        <v>2672.1450298753471</v>
      </c>
      <c r="K543" s="210">
        <f t="shared" si="392"/>
        <v>668.03625746883677</v>
      </c>
      <c r="L543" s="542"/>
      <c r="M543" s="209">
        <f>RANK(K543, K$520:$K$552)</f>
        <v>24</v>
      </c>
      <c r="N543" s="545"/>
      <c r="O543" s="523"/>
      <c r="P543" s="211">
        <v>4</v>
      </c>
      <c r="Q543" s="211">
        <v>2671.4932126696826</v>
      </c>
      <c r="R543" s="208">
        <f t="shared" si="384"/>
        <v>667.87330316742066</v>
      </c>
      <c r="S543" s="205">
        <f t="shared" si="393"/>
        <v>24</v>
      </c>
      <c r="T543" s="543"/>
      <c r="U543" s="211">
        <v>4</v>
      </c>
      <c r="V543" s="211">
        <v>2672.0906968989648</v>
      </c>
      <c r="W543" s="208">
        <f t="shared" si="385"/>
        <v>668.02267422474119</v>
      </c>
      <c r="X543" s="205">
        <f t="shared" si="394"/>
        <v>24</v>
      </c>
      <c r="Y543" s="543"/>
      <c r="Z543" s="211">
        <v>4</v>
      </c>
      <c r="AA543" s="211">
        <v>2672.2873900293248</v>
      </c>
      <c r="AB543" s="208">
        <f t="shared" si="386"/>
        <v>668.0718475073312</v>
      </c>
      <c r="AC543" s="205">
        <f t="shared" si="395"/>
        <v>24</v>
      </c>
      <c r="AD543" s="543"/>
      <c r="AE543" s="211">
        <v>4</v>
      </c>
      <c r="AF543" s="211">
        <v>2672.5521669341897</v>
      </c>
      <c r="AG543" s="208">
        <f t="shared" si="387"/>
        <v>668.13804173354742</v>
      </c>
      <c r="AH543" s="205">
        <f t="shared" si="396"/>
        <v>24</v>
      </c>
      <c r="AI543" s="543"/>
      <c r="AJ543" s="211">
        <v>4</v>
      </c>
      <c r="AK543" s="211">
        <v>2671.9045948789885</v>
      </c>
      <c r="AL543" s="208">
        <f t="shared" si="388"/>
        <v>667.97614871974713</v>
      </c>
      <c r="AM543" s="205">
        <f t="shared" si="397"/>
        <v>24</v>
      </c>
      <c r="AN543" s="543"/>
      <c r="AO543" s="211">
        <v>4</v>
      </c>
      <c r="AP543" s="211">
        <v>2672.294509679467</v>
      </c>
      <c r="AQ543" s="208">
        <f t="shared" si="389"/>
        <v>668.07362741986674</v>
      </c>
      <c r="AR543" s="205">
        <f t="shared" si="398"/>
        <v>24</v>
      </c>
      <c r="AS543" s="543"/>
      <c r="AT543" s="211">
        <v>4</v>
      </c>
      <c r="AU543" s="211">
        <v>2672.3926380368084</v>
      </c>
      <c r="AV543" s="208">
        <f t="shared" si="390"/>
        <v>668.09815950920211</v>
      </c>
      <c r="AW543" s="205">
        <f t="shared" si="399"/>
        <v>24</v>
      </c>
      <c r="AX543" s="543"/>
    </row>
    <row r="544" spans="2:50" ht="14.25" customHeight="1">
      <c r="B544" s="483"/>
      <c r="C544" s="203">
        <v>25</v>
      </c>
      <c r="D544" s="206" t="s">
        <v>549</v>
      </c>
      <c r="E544" s="207">
        <v>4</v>
      </c>
      <c r="F544" s="203">
        <v>3300</v>
      </c>
      <c r="G544" s="208">
        <f t="shared" si="391"/>
        <v>825</v>
      </c>
      <c r="H544" s="541"/>
      <c r="I544" s="209">
        <f t="shared" si="392"/>
        <v>4</v>
      </c>
      <c r="J544" s="209">
        <f t="shared" si="392"/>
        <v>2936.184065184626</v>
      </c>
      <c r="K544" s="210">
        <f t="shared" si="392"/>
        <v>734.04601629615649</v>
      </c>
      <c r="L544" s="542"/>
      <c r="M544" s="209">
        <f>RANK(K544, K$520:$K$552)</f>
        <v>15</v>
      </c>
      <c r="N544" s="545"/>
      <c r="O544" s="523"/>
      <c r="P544" s="211">
        <v>4</v>
      </c>
      <c r="Q544" s="211">
        <v>2933.4208798424138</v>
      </c>
      <c r="R544" s="208">
        <f t="shared" si="384"/>
        <v>733.35521996060345</v>
      </c>
      <c r="S544" s="205">
        <f t="shared" si="393"/>
        <v>15</v>
      </c>
      <c r="T544" s="543"/>
      <c r="U544" s="211">
        <v>4</v>
      </c>
      <c r="V544" s="211">
        <v>2933.8677354709534</v>
      </c>
      <c r="W544" s="208">
        <f t="shared" si="385"/>
        <v>733.46693386773836</v>
      </c>
      <c r="X544" s="205">
        <f t="shared" si="394"/>
        <v>15</v>
      </c>
      <c r="Y544" s="543"/>
      <c r="Z544" s="211">
        <v>4</v>
      </c>
      <c r="AA544" s="211">
        <v>2933.4332833583408</v>
      </c>
      <c r="AB544" s="208">
        <f t="shared" si="386"/>
        <v>733.35832083958519</v>
      </c>
      <c r="AC544" s="205">
        <f t="shared" si="395"/>
        <v>15</v>
      </c>
      <c r="AD544" s="543"/>
      <c r="AE544" s="211">
        <v>4</v>
      </c>
      <c r="AF544" s="211">
        <v>2936.0064153969606</v>
      </c>
      <c r="AG544" s="208">
        <f t="shared" si="387"/>
        <v>734.00160384924015</v>
      </c>
      <c r="AH544" s="205">
        <f t="shared" si="396"/>
        <v>15</v>
      </c>
      <c r="AI544" s="543"/>
      <c r="AJ544" s="211">
        <v>4</v>
      </c>
      <c r="AK544" s="211">
        <v>2938.8268156424583</v>
      </c>
      <c r="AL544" s="208">
        <f t="shared" si="388"/>
        <v>734.70670391061458</v>
      </c>
      <c r="AM544" s="205">
        <f t="shared" si="397"/>
        <v>13</v>
      </c>
      <c r="AN544" s="543"/>
      <c r="AO544" s="211">
        <v>4</v>
      </c>
      <c r="AP544" s="211">
        <v>2938.9578163771725</v>
      </c>
      <c r="AQ544" s="208">
        <f t="shared" si="389"/>
        <v>734.73945409429314</v>
      </c>
      <c r="AR544" s="205">
        <f t="shared" si="398"/>
        <v>13</v>
      </c>
      <c r="AS544" s="543"/>
      <c r="AT544" s="211">
        <v>4</v>
      </c>
      <c r="AU544" s="211">
        <v>2938.7755102040837</v>
      </c>
      <c r="AV544" s="208">
        <f t="shared" si="390"/>
        <v>734.69387755102093</v>
      </c>
      <c r="AW544" s="205">
        <f t="shared" si="399"/>
        <v>13</v>
      </c>
      <c r="AX544" s="543"/>
    </row>
    <row r="545" spans="1:50" ht="14.25" customHeight="1">
      <c r="B545" s="483"/>
      <c r="C545" s="203">
        <v>26</v>
      </c>
      <c r="D545" s="206" t="s">
        <v>668</v>
      </c>
      <c r="E545" s="207">
        <v>3</v>
      </c>
      <c r="F545" s="203">
        <v>3300</v>
      </c>
      <c r="G545" s="208">
        <f t="shared" si="391"/>
        <v>1100</v>
      </c>
      <c r="H545" s="541"/>
      <c r="I545" s="209">
        <f t="shared" si="392"/>
        <v>3</v>
      </c>
      <c r="J545" s="209">
        <f t="shared" si="392"/>
        <v>2936.4576172848433</v>
      </c>
      <c r="K545" s="210">
        <f t="shared" si="392"/>
        <v>978.81920576161451</v>
      </c>
      <c r="L545" s="542"/>
      <c r="M545" s="209">
        <f>RANK(K545, K$520:$K$552)</f>
        <v>7</v>
      </c>
      <c r="N545" s="545"/>
      <c r="O545" s="523"/>
      <c r="P545" s="211">
        <v>3</v>
      </c>
      <c r="Q545" s="211">
        <v>2934.9469004692501</v>
      </c>
      <c r="R545" s="208">
        <f t="shared" si="384"/>
        <v>978.31563348974998</v>
      </c>
      <c r="S545" s="205">
        <f t="shared" si="393"/>
        <v>7</v>
      </c>
      <c r="T545" s="543"/>
      <c r="U545" s="211">
        <v>3</v>
      </c>
      <c r="V545" s="211">
        <v>2935.0025549310162</v>
      </c>
      <c r="W545" s="208">
        <f t="shared" si="385"/>
        <v>978.33418497700541</v>
      </c>
      <c r="X545" s="205">
        <f t="shared" si="394"/>
        <v>7</v>
      </c>
      <c r="Y545" s="543"/>
      <c r="Z545" s="211">
        <v>3</v>
      </c>
      <c r="AA545" s="211">
        <v>2935.7201872762339</v>
      </c>
      <c r="AB545" s="208">
        <f t="shared" si="386"/>
        <v>978.5733957587446</v>
      </c>
      <c r="AC545" s="205">
        <f t="shared" si="395"/>
        <v>7</v>
      </c>
      <c r="AD545" s="543"/>
      <c r="AE545" s="211">
        <v>3</v>
      </c>
      <c r="AF545" s="211">
        <v>2935.8602309742428</v>
      </c>
      <c r="AG545" s="208">
        <f t="shared" si="387"/>
        <v>978.62007699141429</v>
      </c>
      <c r="AH545" s="205">
        <f t="shared" si="396"/>
        <v>7</v>
      </c>
      <c r="AI545" s="543"/>
      <c r="AJ545" s="211">
        <v>3</v>
      </c>
      <c r="AK545" s="211">
        <v>2937.5844366387491</v>
      </c>
      <c r="AL545" s="208">
        <f t="shared" si="388"/>
        <v>979.19481221291642</v>
      </c>
      <c r="AM545" s="205">
        <f t="shared" si="397"/>
        <v>7</v>
      </c>
      <c r="AN545" s="543"/>
      <c r="AO545" s="211">
        <v>3</v>
      </c>
      <c r="AP545" s="211">
        <v>2937.8602833414748</v>
      </c>
      <c r="AQ545" s="208">
        <f t="shared" si="389"/>
        <v>979.28676111382492</v>
      </c>
      <c r="AR545" s="205">
        <f t="shared" si="398"/>
        <v>7</v>
      </c>
      <c r="AS545" s="543"/>
      <c r="AT545" s="211">
        <v>3</v>
      </c>
      <c r="AU545" s="211">
        <v>2938.2287273629372</v>
      </c>
      <c r="AV545" s="208">
        <f t="shared" si="390"/>
        <v>979.40957578764574</v>
      </c>
      <c r="AW545" s="205">
        <f>RANK(AV545, AV$520:AV$552)</f>
        <v>7</v>
      </c>
      <c r="AX545" s="543"/>
    </row>
    <row r="546" spans="1:50" ht="14.25" customHeight="1">
      <c r="B546" s="483"/>
      <c r="C546" s="203">
        <v>27</v>
      </c>
      <c r="D546" s="206" t="s">
        <v>712</v>
      </c>
      <c r="E546" s="207">
        <v>4</v>
      </c>
      <c r="F546" s="203">
        <v>3000</v>
      </c>
      <c r="G546" s="208">
        <f t="shared" si="391"/>
        <v>750</v>
      </c>
      <c r="H546" s="541"/>
      <c r="I546" s="209">
        <f t="shared" si="392"/>
        <v>4</v>
      </c>
      <c r="J546" s="209">
        <f t="shared" si="392"/>
        <v>2643.0837656827907</v>
      </c>
      <c r="K546" s="210">
        <f t="shared" si="392"/>
        <v>660.77094142069768</v>
      </c>
      <c r="L546" s="542"/>
      <c r="M546" s="209">
        <f>RANK(K546, K$520:$K$552)</f>
        <v>25</v>
      </c>
      <c r="N546" s="545"/>
      <c r="O546" s="523"/>
      <c r="P546" s="211">
        <v>4</v>
      </c>
      <c r="Q546" s="211">
        <v>2641.0480349345025</v>
      </c>
      <c r="R546" s="208">
        <f t="shared" si="384"/>
        <v>660.26200873362563</v>
      </c>
      <c r="S546" s="205">
        <f t="shared" si="393"/>
        <v>25</v>
      </c>
      <c r="T546" s="543"/>
      <c r="U546" s="211">
        <v>4</v>
      </c>
      <c r="V546" s="211">
        <v>2641.1264300381326</v>
      </c>
      <c r="W546" s="208">
        <f t="shared" si="385"/>
        <v>660.28160750953316</v>
      </c>
      <c r="X546" s="205">
        <f t="shared" si="394"/>
        <v>25</v>
      </c>
      <c r="Y546" s="543"/>
      <c r="Z546" s="211">
        <v>4</v>
      </c>
      <c r="AA546" s="211">
        <v>2640.5837387074312</v>
      </c>
      <c r="AB546" s="208">
        <f t="shared" si="386"/>
        <v>660.14593467685779</v>
      </c>
      <c r="AC546" s="205">
        <f t="shared" si="395"/>
        <v>25</v>
      </c>
      <c r="AD546" s="543"/>
      <c r="AE546" s="211">
        <v>4</v>
      </c>
      <c r="AF546" s="211">
        <v>2640.9108159392731</v>
      </c>
      <c r="AG546" s="208">
        <f t="shared" si="387"/>
        <v>660.22770398481828</v>
      </c>
      <c r="AH546" s="205">
        <f t="shared" si="396"/>
        <v>25</v>
      </c>
      <c r="AI546" s="543"/>
      <c r="AJ546" s="211">
        <v>4</v>
      </c>
      <c r="AK546" s="211">
        <v>2645.5813953488396</v>
      </c>
      <c r="AL546" s="208">
        <f t="shared" si="388"/>
        <v>661.39534883720989</v>
      </c>
      <c r="AM546" s="205">
        <f t="shared" si="397"/>
        <v>25</v>
      </c>
      <c r="AN546" s="543"/>
      <c r="AO546" s="211">
        <v>4</v>
      </c>
      <c r="AP546" s="211">
        <v>2646.2151394422312</v>
      </c>
      <c r="AQ546" s="208">
        <f t="shared" si="389"/>
        <v>661.55378486055781</v>
      </c>
      <c r="AR546" s="205">
        <f t="shared" si="398"/>
        <v>25</v>
      </c>
      <c r="AS546" s="543"/>
      <c r="AT546" s="211">
        <v>4</v>
      </c>
      <c r="AU546" s="211">
        <v>2646.1208053691271</v>
      </c>
      <c r="AV546" s="208">
        <f t="shared" si="390"/>
        <v>661.53020134228177</v>
      </c>
      <c r="AW546" s="205">
        <f t="shared" si="399"/>
        <v>25</v>
      </c>
      <c r="AX546" s="543"/>
    </row>
    <row r="547" spans="1:50" ht="14.25" customHeight="1">
      <c r="B547" s="483"/>
      <c r="C547" s="203">
        <v>28</v>
      </c>
      <c r="D547" s="206" t="s">
        <v>640</v>
      </c>
      <c r="E547" s="207">
        <v>6</v>
      </c>
      <c r="F547" s="203">
        <v>3600</v>
      </c>
      <c r="G547" s="208">
        <f t="shared" si="391"/>
        <v>600</v>
      </c>
      <c r="H547" s="541"/>
      <c r="I547" s="209">
        <f t="shared" si="392"/>
        <v>6</v>
      </c>
      <c r="J547" s="209">
        <f t="shared" si="392"/>
        <v>3182.1476706703111</v>
      </c>
      <c r="K547" s="210">
        <f t="shared" si="392"/>
        <v>530.35794511171855</v>
      </c>
      <c r="L547" s="542"/>
      <c r="M547" s="209">
        <f>RANK(K547, K$520:$K$552)</f>
        <v>28</v>
      </c>
      <c r="N547" s="545"/>
      <c r="O547" s="523"/>
      <c r="P547" s="211">
        <v>6</v>
      </c>
      <c r="Q547" s="211">
        <v>3179.4871794872042</v>
      </c>
      <c r="R547" s="208">
        <f t="shared" si="384"/>
        <v>529.914529914534</v>
      </c>
      <c r="S547" s="205">
        <f t="shared" si="393"/>
        <v>28</v>
      </c>
      <c r="T547" s="543"/>
      <c r="U547" s="211">
        <v>6</v>
      </c>
      <c r="V547" s="211">
        <v>3182.608695652119</v>
      </c>
      <c r="W547" s="208">
        <f t="shared" si="385"/>
        <v>530.43478260868653</v>
      </c>
      <c r="X547" s="205">
        <f t="shared" si="394"/>
        <v>28</v>
      </c>
      <c r="Y547" s="543"/>
      <c r="Z547" s="211">
        <v>6</v>
      </c>
      <c r="AA547" s="211">
        <v>3185.611510791382</v>
      </c>
      <c r="AB547" s="208">
        <f t="shared" si="386"/>
        <v>530.93525179856363</v>
      </c>
      <c r="AC547" s="205">
        <f t="shared" si="395"/>
        <v>28</v>
      </c>
      <c r="AD547" s="543"/>
      <c r="AE547" s="211">
        <v>6</v>
      </c>
      <c r="AF547" s="211">
        <v>3182.4000000000315</v>
      </c>
      <c r="AG547" s="208">
        <f t="shared" si="387"/>
        <v>530.40000000000521</v>
      </c>
      <c r="AH547" s="205">
        <f t="shared" si="396"/>
        <v>28</v>
      </c>
      <c r="AI547" s="543"/>
      <c r="AJ547" s="211">
        <v>6</v>
      </c>
      <c r="AK547" s="211">
        <v>3181.1320754717767</v>
      </c>
      <c r="AL547" s="208">
        <f t="shared" si="388"/>
        <v>530.18867924529616</v>
      </c>
      <c r="AM547" s="205">
        <f t="shared" si="397"/>
        <v>28</v>
      </c>
      <c r="AN547" s="543"/>
      <c r="AO547" s="211">
        <v>6</v>
      </c>
      <c r="AP547" s="211">
        <v>3182.1428571428141</v>
      </c>
      <c r="AQ547" s="208">
        <f t="shared" si="389"/>
        <v>530.35714285713573</v>
      </c>
      <c r="AR547" s="205">
        <f t="shared" si="398"/>
        <v>28</v>
      </c>
      <c r="AS547" s="543"/>
      <c r="AT547" s="211">
        <v>6</v>
      </c>
      <c r="AU547" s="211">
        <v>3181.6513761468514</v>
      </c>
      <c r="AV547" s="208">
        <f t="shared" si="390"/>
        <v>530.2752293578086</v>
      </c>
      <c r="AW547" s="205">
        <f t="shared" si="399"/>
        <v>28</v>
      </c>
      <c r="AX547" s="543"/>
    </row>
    <row r="548" spans="1:50" ht="14.25" customHeight="1">
      <c r="B548" s="483"/>
      <c r="C548" s="203">
        <v>29</v>
      </c>
      <c r="D548" s="206" t="s">
        <v>388</v>
      </c>
      <c r="E548" s="207">
        <v>3</v>
      </c>
      <c r="F548" s="203">
        <v>3000</v>
      </c>
      <c r="G548" s="208">
        <f t="shared" si="391"/>
        <v>1000</v>
      </c>
      <c r="H548" s="541"/>
      <c r="I548" s="209">
        <f t="shared" si="392"/>
        <v>3</v>
      </c>
      <c r="J548" s="209">
        <f t="shared" si="392"/>
        <v>2672.0387704474024</v>
      </c>
      <c r="K548" s="210">
        <f t="shared" si="392"/>
        <v>890.67959014913424</v>
      </c>
      <c r="L548" s="542"/>
      <c r="M548" s="209">
        <f>RANK(K548, K$520:$K$552)</f>
        <v>9</v>
      </c>
      <c r="N548" s="545"/>
      <c r="O548" s="523"/>
      <c r="P548" s="211">
        <v>3</v>
      </c>
      <c r="Q548" s="211">
        <v>2671.7453387229471</v>
      </c>
      <c r="R548" s="208">
        <f t="shared" si="384"/>
        <v>890.58177957431565</v>
      </c>
      <c r="S548" s="205">
        <f t="shared" si="393"/>
        <v>9</v>
      </c>
      <c r="T548" s="543"/>
      <c r="U548" s="211">
        <v>3</v>
      </c>
      <c r="V548" s="211">
        <v>2671.9867363906546</v>
      </c>
      <c r="W548" s="208">
        <f t="shared" si="385"/>
        <v>890.66224546355159</v>
      </c>
      <c r="X548" s="205">
        <f t="shared" si="394"/>
        <v>9</v>
      </c>
      <c r="Y548" s="543"/>
      <c r="Z548" s="211">
        <v>3</v>
      </c>
      <c r="AA548" s="211">
        <v>2672.471001122537</v>
      </c>
      <c r="AB548" s="208">
        <f t="shared" si="386"/>
        <v>890.82366704084563</v>
      </c>
      <c r="AC548" s="205">
        <f t="shared" si="395"/>
        <v>9</v>
      </c>
      <c r="AD548" s="543"/>
      <c r="AE548" s="211">
        <v>3</v>
      </c>
      <c r="AF548" s="211">
        <v>2672.1350670598504</v>
      </c>
      <c r="AG548" s="208">
        <f t="shared" si="387"/>
        <v>890.71168901995009</v>
      </c>
      <c r="AH548" s="205">
        <f t="shared" si="396"/>
        <v>10</v>
      </c>
      <c r="AI548" s="543"/>
      <c r="AJ548" s="211">
        <v>3</v>
      </c>
      <c r="AK548" s="211">
        <v>2671.9014853566468</v>
      </c>
      <c r="AL548" s="208">
        <f t="shared" si="388"/>
        <v>890.63382845221565</v>
      </c>
      <c r="AM548" s="205">
        <f t="shared" si="397"/>
        <v>10</v>
      </c>
      <c r="AN548" s="543"/>
      <c r="AO548" s="211">
        <v>3</v>
      </c>
      <c r="AP548" s="211">
        <v>2671.8141422595609</v>
      </c>
      <c r="AQ548" s="208">
        <f t="shared" si="389"/>
        <v>890.60471408652029</v>
      </c>
      <c r="AR548" s="205">
        <f t="shared" si="398"/>
        <v>10</v>
      </c>
      <c r="AS548" s="543"/>
      <c r="AT548" s="211">
        <v>3</v>
      </c>
      <c r="AU548" s="211">
        <v>2672.2176222196217</v>
      </c>
      <c r="AV548" s="208">
        <f t="shared" si="390"/>
        <v>890.73920740654057</v>
      </c>
      <c r="AW548" s="205">
        <f t="shared" si="399"/>
        <v>10</v>
      </c>
      <c r="AX548" s="543"/>
    </row>
    <row r="549" spans="1:50" ht="14.25" customHeight="1">
      <c r="B549" s="483"/>
      <c r="C549" s="203">
        <v>30</v>
      </c>
      <c r="D549" s="206" t="s">
        <v>713</v>
      </c>
      <c r="E549" s="207">
        <v>12</v>
      </c>
      <c r="F549" s="203">
        <v>3600</v>
      </c>
      <c r="G549" s="208">
        <f t="shared" si="391"/>
        <v>300</v>
      </c>
      <c r="H549" s="541"/>
      <c r="I549" s="209">
        <f t="shared" si="392"/>
        <v>12</v>
      </c>
      <c r="J549" s="209">
        <f t="shared" si="392"/>
        <v>3103.0144932847447</v>
      </c>
      <c r="K549" s="210">
        <f t="shared" si="392"/>
        <v>258.58454110706214</v>
      </c>
      <c r="L549" s="542"/>
      <c r="M549" s="209">
        <f>RANK(K549, K$520:$K$552)</f>
        <v>30</v>
      </c>
      <c r="N549" s="545"/>
      <c r="O549" s="523"/>
      <c r="P549" s="211">
        <v>12</v>
      </c>
      <c r="Q549" s="211">
        <v>3102.9167781643009</v>
      </c>
      <c r="R549" s="208">
        <f t="shared" si="384"/>
        <v>258.57639818035841</v>
      </c>
      <c r="S549" s="205">
        <f t="shared" si="393"/>
        <v>30</v>
      </c>
      <c r="T549" s="543"/>
      <c r="U549" s="211">
        <v>12</v>
      </c>
      <c r="V549" s="211">
        <v>3102.6514094334352</v>
      </c>
      <c r="W549" s="208">
        <f t="shared" si="385"/>
        <v>258.55428411945292</v>
      </c>
      <c r="X549" s="205">
        <f t="shared" si="394"/>
        <v>30</v>
      </c>
      <c r="Y549" s="543"/>
      <c r="Z549" s="211">
        <v>12</v>
      </c>
      <c r="AA549" s="211">
        <v>3102.9972752043614</v>
      </c>
      <c r="AB549" s="208">
        <f t="shared" si="386"/>
        <v>258.58310626703013</v>
      </c>
      <c r="AC549" s="205">
        <f t="shared" si="395"/>
        <v>30</v>
      </c>
      <c r="AD549" s="543"/>
      <c r="AE549" s="211">
        <v>12</v>
      </c>
      <c r="AF549" s="211">
        <v>3102.8795811518316</v>
      </c>
      <c r="AG549" s="208">
        <f t="shared" si="387"/>
        <v>258.57329842931932</v>
      </c>
      <c r="AH549" s="205">
        <f t="shared" si="396"/>
        <v>30</v>
      </c>
      <c r="AI549" s="543"/>
      <c r="AJ549" s="211">
        <v>12</v>
      </c>
      <c r="AK549" s="211">
        <v>3103.1503150314998</v>
      </c>
      <c r="AL549" s="208">
        <f t="shared" si="388"/>
        <v>258.59585958595829</v>
      </c>
      <c r="AM549" s="205">
        <f t="shared" si="397"/>
        <v>30</v>
      </c>
      <c r="AN549" s="543"/>
      <c r="AO549" s="211">
        <v>12</v>
      </c>
      <c r="AP549" s="211">
        <v>3103.1545741324921</v>
      </c>
      <c r="AQ549" s="208">
        <f t="shared" si="389"/>
        <v>258.59621451104101</v>
      </c>
      <c r="AR549" s="205">
        <f t="shared" si="398"/>
        <v>30</v>
      </c>
      <c r="AS549" s="543"/>
      <c r="AT549" s="211">
        <v>12</v>
      </c>
      <c r="AU549" s="211">
        <v>3103.3515198752948</v>
      </c>
      <c r="AV549" s="208">
        <f t="shared" si="390"/>
        <v>258.61262665627459</v>
      </c>
      <c r="AW549" s="205">
        <f t="shared" si="399"/>
        <v>30</v>
      </c>
      <c r="AX549" s="543"/>
    </row>
    <row r="550" spans="1:50" ht="14.25" customHeight="1">
      <c r="B550" s="483"/>
      <c r="C550" s="203">
        <v>31</v>
      </c>
      <c r="D550" s="206"/>
      <c r="E550" s="203"/>
      <c r="F550" s="203"/>
      <c r="G550" s="208"/>
      <c r="H550" s="541"/>
      <c r="I550" s="209"/>
      <c r="J550" s="209"/>
      <c r="K550" s="210"/>
      <c r="L550" s="542"/>
      <c r="M550" s="209"/>
      <c r="N550" s="545"/>
      <c r="O550" s="523"/>
      <c r="P550" s="211"/>
      <c r="Q550" s="211"/>
      <c r="R550" s="208"/>
      <c r="S550" s="205"/>
      <c r="T550" s="543"/>
      <c r="U550" s="211"/>
      <c r="V550" s="211"/>
      <c r="W550" s="208"/>
      <c r="X550" s="205"/>
      <c r="Y550" s="543"/>
      <c r="Z550" s="211"/>
      <c r="AA550" s="211"/>
      <c r="AB550" s="208"/>
      <c r="AC550" s="205"/>
      <c r="AD550" s="543"/>
      <c r="AE550" s="211"/>
      <c r="AF550" s="211"/>
      <c r="AG550" s="208"/>
      <c r="AH550" s="205"/>
      <c r="AI550" s="543"/>
      <c r="AJ550" s="211"/>
      <c r="AK550" s="211"/>
      <c r="AL550" s="208"/>
      <c r="AM550" s="205"/>
      <c r="AN550" s="543"/>
      <c r="AO550" s="211"/>
      <c r="AP550" s="211"/>
      <c r="AQ550" s="208"/>
      <c r="AR550" s="205"/>
      <c r="AS550" s="543"/>
      <c r="AT550" s="211"/>
      <c r="AU550" s="211"/>
      <c r="AV550" s="208"/>
      <c r="AW550" s="205"/>
      <c r="AX550" s="543"/>
    </row>
    <row r="551" spans="1:50" ht="14.25" customHeight="1">
      <c r="B551" s="483"/>
      <c r="C551" s="203">
        <v>32</v>
      </c>
      <c r="D551" s="206"/>
      <c r="E551" s="203"/>
      <c r="F551" s="203"/>
      <c r="G551" s="208"/>
      <c r="H551" s="541"/>
      <c r="I551" s="209"/>
      <c r="J551" s="209"/>
      <c r="K551" s="210"/>
      <c r="L551" s="542"/>
      <c r="M551" s="209"/>
      <c r="N551" s="545"/>
      <c r="O551" s="523"/>
      <c r="P551" s="211"/>
      <c r="Q551" s="211"/>
      <c r="R551" s="208"/>
      <c r="S551" s="205"/>
      <c r="T551" s="543"/>
      <c r="U551" s="211"/>
      <c r="V551" s="211"/>
      <c r="W551" s="208"/>
      <c r="X551" s="205"/>
      <c r="Y551" s="543"/>
      <c r="Z551" s="211"/>
      <c r="AA551" s="211"/>
      <c r="AB551" s="208"/>
      <c r="AC551" s="205"/>
      <c r="AD551" s="543"/>
      <c r="AE551" s="211"/>
      <c r="AF551" s="211"/>
      <c r="AG551" s="208"/>
      <c r="AH551" s="205"/>
      <c r="AI551" s="543"/>
      <c r="AJ551" s="211"/>
      <c r="AK551" s="211"/>
      <c r="AL551" s="208"/>
      <c r="AM551" s="205"/>
      <c r="AN551" s="543"/>
      <c r="AO551" s="211"/>
      <c r="AP551" s="211"/>
      <c r="AQ551" s="208"/>
      <c r="AR551" s="205"/>
      <c r="AS551" s="543"/>
      <c r="AT551" s="211"/>
      <c r="AU551" s="211"/>
      <c r="AV551" s="208"/>
      <c r="AW551" s="205"/>
      <c r="AX551" s="543"/>
    </row>
    <row r="552" spans="1:50" ht="14.25" customHeight="1">
      <c r="B552" s="483"/>
      <c r="C552" s="203">
        <v>33</v>
      </c>
      <c r="D552" s="206"/>
      <c r="E552" s="203"/>
      <c r="F552" s="203"/>
      <c r="G552" s="208"/>
      <c r="H552" s="541"/>
      <c r="I552" s="209"/>
      <c r="J552" s="209"/>
      <c r="K552" s="210"/>
      <c r="L552" s="542"/>
      <c r="M552" s="209"/>
      <c r="N552" s="545"/>
      <c r="O552" s="523"/>
      <c r="P552" s="211"/>
      <c r="Q552" s="211"/>
      <c r="R552" s="208"/>
      <c r="S552" s="205"/>
      <c r="T552" s="543"/>
      <c r="U552" s="211"/>
      <c r="V552" s="211"/>
      <c r="W552" s="208"/>
      <c r="X552" s="205"/>
      <c r="Y552" s="543"/>
      <c r="Z552" s="211"/>
      <c r="AA552" s="211"/>
      <c r="AB552" s="208"/>
      <c r="AC552" s="205"/>
      <c r="AD552" s="543"/>
      <c r="AE552" s="211"/>
      <c r="AF552" s="211"/>
      <c r="AG552" s="208"/>
      <c r="AH552" s="205"/>
      <c r="AI552" s="543"/>
      <c r="AJ552" s="211"/>
      <c r="AK552" s="211"/>
      <c r="AL552" s="208"/>
      <c r="AM552" s="205"/>
      <c r="AN552" s="543"/>
      <c r="AO552" s="211"/>
      <c r="AP552" s="211"/>
      <c r="AQ552" s="208"/>
      <c r="AR552" s="205"/>
      <c r="AS552" s="543"/>
      <c r="AT552" s="211"/>
      <c r="AU552" s="211"/>
      <c r="AV552" s="208"/>
      <c r="AW552" s="205"/>
      <c r="AX552" s="543"/>
    </row>
    <row r="553" spans="1:50" ht="14.25" customHeight="1" collapsed="1">
      <c r="B553" s="524" t="s">
        <v>764</v>
      </c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6"/>
      <c r="N553" s="529" t="s">
        <v>445</v>
      </c>
      <c r="O553" s="529" t="s">
        <v>105</v>
      </c>
      <c r="P553" s="534">
        <f>AT515+1</f>
        <v>8</v>
      </c>
      <c r="Q553" s="535"/>
      <c r="R553" s="535"/>
      <c r="S553" s="535"/>
      <c r="T553" s="535"/>
      <c r="U553" s="536">
        <f>P553+1</f>
        <v>9</v>
      </c>
      <c r="V553" s="537"/>
      <c r="W553" s="537"/>
      <c r="X553" s="537"/>
      <c r="Y553" s="537"/>
      <c r="Z553" s="534">
        <f t="shared" ref="Z553" si="400">U553+1</f>
        <v>10</v>
      </c>
      <c r="AA553" s="535"/>
      <c r="AB553" s="535"/>
      <c r="AC553" s="535"/>
      <c r="AD553" s="535"/>
      <c r="AE553" s="536">
        <f t="shared" ref="AE553" si="401">Z553+1</f>
        <v>11</v>
      </c>
      <c r="AF553" s="537"/>
      <c r="AG553" s="537"/>
      <c r="AH553" s="537"/>
      <c r="AI553" s="537"/>
      <c r="AJ553" s="531">
        <f t="shared" ref="AJ553" si="402">AE553+1</f>
        <v>12</v>
      </c>
      <c r="AK553" s="532"/>
      <c r="AL553" s="532"/>
      <c r="AM553" s="532"/>
      <c r="AN553" s="533"/>
      <c r="AO553" s="536">
        <f t="shared" ref="AO553" si="403">AJ553+1</f>
        <v>13</v>
      </c>
      <c r="AP553" s="537"/>
      <c r="AQ553" s="537"/>
      <c r="AR553" s="537"/>
      <c r="AS553" s="537"/>
      <c r="AT553" s="531">
        <f t="shared" ref="AT553" si="404">AO553+1</f>
        <v>14</v>
      </c>
      <c r="AU553" s="532"/>
      <c r="AV553" s="532"/>
      <c r="AW553" s="532"/>
      <c r="AX553" s="533"/>
    </row>
    <row r="554" spans="1:50" ht="14.25" customHeight="1">
      <c r="B554" s="527"/>
      <c r="C554" s="527"/>
      <c r="D554" s="527"/>
      <c r="E554" s="527"/>
      <c r="F554" s="527"/>
      <c r="G554" s="527"/>
      <c r="H554" s="527"/>
      <c r="I554" s="527"/>
      <c r="J554" s="527"/>
      <c r="K554" s="527"/>
      <c r="L554" s="527"/>
      <c r="M554" s="528"/>
      <c r="N554" s="530"/>
      <c r="O554" s="530"/>
      <c r="P554" s="546">
        <f>P553</f>
        <v>8</v>
      </c>
      <c r="Q554" s="546"/>
      <c r="R554" s="546"/>
      <c r="S554" s="546"/>
      <c r="T554" s="546"/>
      <c r="U554" s="547">
        <f>U553</f>
        <v>9</v>
      </c>
      <c r="V554" s="547"/>
      <c r="W554" s="547"/>
      <c r="X554" s="547"/>
      <c r="Y554" s="547"/>
      <c r="Z554" s="546">
        <f t="shared" ref="Z554" si="405">Z553</f>
        <v>10</v>
      </c>
      <c r="AA554" s="546"/>
      <c r="AB554" s="546"/>
      <c r="AC554" s="546"/>
      <c r="AD554" s="546"/>
      <c r="AE554" s="547">
        <f t="shared" ref="AE554" si="406">AE553</f>
        <v>11</v>
      </c>
      <c r="AF554" s="547"/>
      <c r="AG554" s="547"/>
      <c r="AH554" s="547"/>
      <c r="AI554" s="547"/>
      <c r="AJ554" s="538">
        <f t="shared" ref="AJ554" si="407">AJ553</f>
        <v>12</v>
      </c>
      <c r="AK554" s="539"/>
      <c r="AL554" s="539"/>
      <c r="AM554" s="539"/>
      <c r="AN554" s="540"/>
      <c r="AO554" s="547">
        <f t="shared" ref="AO554" si="408">AO553</f>
        <v>13</v>
      </c>
      <c r="AP554" s="547"/>
      <c r="AQ554" s="547"/>
      <c r="AR554" s="547"/>
      <c r="AS554" s="547"/>
      <c r="AT554" s="538">
        <f t="shared" ref="AT554" si="409">AT553</f>
        <v>14</v>
      </c>
      <c r="AU554" s="539"/>
      <c r="AV554" s="539"/>
      <c r="AW554" s="539"/>
      <c r="AX554" s="540"/>
    </row>
    <row r="555" spans="1:50" ht="14.25" customHeight="1">
      <c r="B555" s="483" t="s">
        <v>165</v>
      </c>
      <c r="C555" s="483" t="s">
        <v>160</v>
      </c>
      <c r="D555" s="483"/>
      <c r="E555" s="483" t="s">
        <v>161</v>
      </c>
      <c r="F555" s="483"/>
      <c r="G555" s="483"/>
      <c r="H555" s="483" t="s">
        <v>166</v>
      </c>
      <c r="I555" s="544" t="s">
        <v>446</v>
      </c>
      <c r="J555" s="544"/>
      <c r="K555" s="544"/>
      <c r="L555" s="544" t="s">
        <v>166</v>
      </c>
      <c r="M555" s="544" t="s">
        <v>168</v>
      </c>
      <c r="N555" s="545"/>
      <c r="O555" s="523" t="s">
        <v>167</v>
      </c>
      <c r="P555" s="523" t="s">
        <v>163</v>
      </c>
      <c r="Q555" s="523"/>
      <c r="R555" s="523"/>
      <c r="S555" s="523"/>
      <c r="T555" s="523" t="s">
        <v>166</v>
      </c>
      <c r="U555" s="523" t="s">
        <v>163</v>
      </c>
      <c r="V555" s="523"/>
      <c r="W555" s="523"/>
      <c r="X555" s="523"/>
      <c r="Y555" s="523" t="s">
        <v>166</v>
      </c>
      <c r="Z555" s="523" t="s">
        <v>163</v>
      </c>
      <c r="AA555" s="523"/>
      <c r="AB555" s="523"/>
      <c r="AC555" s="523"/>
      <c r="AD555" s="523" t="s">
        <v>166</v>
      </c>
      <c r="AE555" s="523" t="s">
        <v>163</v>
      </c>
      <c r="AF555" s="523"/>
      <c r="AG555" s="523"/>
      <c r="AH555" s="523"/>
      <c r="AI555" s="523" t="s">
        <v>166</v>
      </c>
      <c r="AJ555" s="523" t="s">
        <v>163</v>
      </c>
      <c r="AK555" s="523"/>
      <c r="AL555" s="523"/>
      <c r="AM555" s="523"/>
      <c r="AN555" s="523" t="s">
        <v>166</v>
      </c>
      <c r="AO555" s="523" t="s">
        <v>163</v>
      </c>
      <c r="AP555" s="523"/>
      <c r="AQ555" s="523"/>
      <c r="AR555" s="523"/>
      <c r="AS555" s="523" t="s">
        <v>166</v>
      </c>
      <c r="AT555" s="523" t="s">
        <v>163</v>
      </c>
      <c r="AU555" s="523"/>
      <c r="AV555" s="523"/>
      <c r="AW555" s="523"/>
      <c r="AX555" s="523" t="s">
        <v>166</v>
      </c>
    </row>
    <row r="556" spans="1:50" ht="14.25" customHeight="1">
      <c r="B556" s="483"/>
      <c r="C556" s="483"/>
      <c r="D556" s="483"/>
      <c r="E556" s="483" t="s">
        <v>447</v>
      </c>
      <c r="F556" s="483"/>
      <c r="G556" s="483"/>
      <c r="H556" s="483"/>
      <c r="I556" s="544" t="s">
        <v>447</v>
      </c>
      <c r="J556" s="544"/>
      <c r="K556" s="544"/>
      <c r="L556" s="544"/>
      <c r="M556" s="544"/>
      <c r="N556" s="545"/>
      <c r="O556" s="523"/>
      <c r="P556" s="523" t="s">
        <v>448</v>
      </c>
      <c r="Q556" s="523"/>
      <c r="R556" s="523"/>
      <c r="S556" s="523"/>
      <c r="T556" s="523"/>
      <c r="U556" s="523" t="s">
        <v>448</v>
      </c>
      <c r="V556" s="523"/>
      <c r="W556" s="523"/>
      <c r="X556" s="523"/>
      <c r="Y556" s="523"/>
      <c r="Z556" s="523" t="s">
        <v>448</v>
      </c>
      <c r="AA556" s="523"/>
      <c r="AB556" s="523"/>
      <c r="AC556" s="523"/>
      <c r="AD556" s="523"/>
      <c r="AE556" s="523" t="s">
        <v>448</v>
      </c>
      <c r="AF556" s="523"/>
      <c r="AG556" s="523"/>
      <c r="AH556" s="523"/>
      <c r="AI556" s="523"/>
      <c r="AJ556" s="523" t="s">
        <v>448</v>
      </c>
      <c r="AK556" s="523"/>
      <c r="AL556" s="523"/>
      <c r="AM556" s="523"/>
      <c r="AN556" s="523"/>
      <c r="AO556" s="523" t="s">
        <v>448</v>
      </c>
      <c r="AP556" s="523"/>
      <c r="AQ556" s="523"/>
      <c r="AR556" s="523"/>
      <c r="AS556" s="523"/>
      <c r="AT556" s="523" t="s">
        <v>448</v>
      </c>
      <c r="AU556" s="523"/>
      <c r="AV556" s="523"/>
      <c r="AW556" s="523"/>
      <c r="AX556" s="523"/>
    </row>
    <row r="557" spans="1:50" ht="14.25" customHeight="1">
      <c r="A557" s="200"/>
      <c r="B557" s="483"/>
      <c r="C557" s="483"/>
      <c r="D557" s="483"/>
      <c r="E557" s="203" t="s">
        <v>162</v>
      </c>
      <c r="F557" s="203" t="s">
        <v>449</v>
      </c>
      <c r="G557" s="203" t="s">
        <v>164</v>
      </c>
      <c r="H557" s="483"/>
      <c r="I557" s="204" t="s">
        <v>162</v>
      </c>
      <c r="J557" s="204" t="s">
        <v>449</v>
      </c>
      <c r="K557" s="204" t="s">
        <v>164</v>
      </c>
      <c r="L557" s="544"/>
      <c r="M557" s="544"/>
      <c r="N557" s="545"/>
      <c r="O557" s="523"/>
      <c r="P557" s="205" t="s">
        <v>162</v>
      </c>
      <c r="Q557" s="205" t="s">
        <v>449</v>
      </c>
      <c r="R557" s="205" t="s">
        <v>164</v>
      </c>
      <c r="S557" s="205" t="s">
        <v>168</v>
      </c>
      <c r="T557" s="523"/>
      <c r="U557" s="205" t="s">
        <v>162</v>
      </c>
      <c r="V557" s="205" t="s">
        <v>449</v>
      </c>
      <c r="W557" s="205" t="s">
        <v>164</v>
      </c>
      <c r="X557" s="205" t="s">
        <v>168</v>
      </c>
      <c r="Y557" s="523"/>
      <c r="Z557" s="205" t="s">
        <v>162</v>
      </c>
      <c r="AA557" s="205" t="s">
        <v>449</v>
      </c>
      <c r="AB557" s="205" t="s">
        <v>164</v>
      </c>
      <c r="AC557" s="205" t="s">
        <v>168</v>
      </c>
      <c r="AD557" s="523"/>
      <c r="AE557" s="205" t="s">
        <v>162</v>
      </c>
      <c r="AF557" s="205" t="s">
        <v>449</v>
      </c>
      <c r="AG557" s="205" t="s">
        <v>164</v>
      </c>
      <c r="AH557" s="205" t="s">
        <v>168</v>
      </c>
      <c r="AI557" s="523"/>
      <c r="AJ557" s="205" t="s">
        <v>162</v>
      </c>
      <c r="AK557" s="205" t="s">
        <v>449</v>
      </c>
      <c r="AL557" s="205" t="s">
        <v>164</v>
      </c>
      <c r="AM557" s="205" t="s">
        <v>168</v>
      </c>
      <c r="AN557" s="523"/>
      <c r="AO557" s="205" t="s">
        <v>162</v>
      </c>
      <c r="AP557" s="205" t="s">
        <v>449</v>
      </c>
      <c r="AQ557" s="205" t="s">
        <v>164</v>
      </c>
      <c r="AR557" s="205" t="s">
        <v>168</v>
      </c>
      <c r="AS557" s="523"/>
      <c r="AT557" s="205" t="s">
        <v>162</v>
      </c>
      <c r="AU557" s="205" t="s">
        <v>449</v>
      </c>
      <c r="AV557" s="205" t="s">
        <v>164</v>
      </c>
      <c r="AW557" s="205" t="s">
        <v>168</v>
      </c>
      <c r="AX557" s="523"/>
    </row>
    <row r="558" spans="1:50" ht="14.25" customHeight="1">
      <c r="B558" s="483" t="s">
        <v>450</v>
      </c>
      <c r="C558" s="203">
        <v>1</v>
      </c>
      <c r="D558" s="206"/>
      <c r="E558" s="207"/>
      <c r="F558" s="203"/>
      <c r="G558" s="208" t="e">
        <f>F558/E558</f>
        <v>#DIV/0!</v>
      </c>
      <c r="H558" s="541" t="e">
        <f>AVERAGE(G558:G590)</f>
        <v>#DIV/0!</v>
      </c>
      <c r="I558" s="209" t="e">
        <f>AVERAGE(P558,U558,Z558,AE558,AJ558,AO558,AT558)</f>
        <v>#DIV/0!</v>
      </c>
      <c r="J558" s="209" t="e">
        <f>AVERAGE(Q558,V558,AA558,AF558,AK558,AP558,AU558)</f>
        <v>#DIV/0!</v>
      </c>
      <c r="K558" s="210" t="e">
        <f>AVERAGE(R558,W558,AB558,AG558,AL558,AQ558,AV558)</f>
        <v>#DIV/0!</v>
      </c>
      <c r="L558" s="542" t="str">
        <f>IFERROR(AVERAGE(K558:K590),"-")</f>
        <v>-</v>
      </c>
      <c r="M558" s="209" t="e">
        <f>RANK(K558, K$558:$K$590)</f>
        <v>#DIV/0!</v>
      </c>
      <c r="N558" s="545"/>
      <c r="O558" s="523"/>
      <c r="P558" s="211"/>
      <c r="Q558" s="211"/>
      <c r="R558" s="208" t="e">
        <f t="shared" ref="R558:R589" si="410">Q558/P558</f>
        <v>#DIV/0!</v>
      </c>
      <c r="S558" s="205" t="e">
        <f>RANK(R558, R$558:R$590)</f>
        <v>#DIV/0!</v>
      </c>
      <c r="T558" s="543" t="e">
        <f>AVERAGE(R558:R590)</f>
        <v>#DIV/0!</v>
      </c>
      <c r="U558" s="211"/>
      <c r="V558" s="211"/>
      <c r="W558" s="208" t="e">
        <f t="shared" ref="W558:W589" si="411">V558/U558</f>
        <v>#DIV/0!</v>
      </c>
      <c r="X558" s="205" t="e">
        <f>RANK(W558, W$558:W$590)</f>
        <v>#DIV/0!</v>
      </c>
      <c r="Y558" s="543" t="e">
        <f>AVERAGE(W558:W590)</f>
        <v>#DIV/0!</v>
      </c>
      <c r="Z558" s="211"/>
      <c r="AA558" s="211"/>
      <c r="AB558" s="208" t="e">
        <f t="shared" ref="AB558:AB589" si="412">AA558/Z558</f>
        <v>#DIV/0!</v>
      </c>
      <c r="AC558" s="205" t="e">
        <f>RANK(AB558, AB$558:AB$590)</f>
        <v>#DIV/0!</v>
      </c>
      <c r="AD558" s="543" t="e">
        <f>AVERAGE(AB558:AB590)</f>
        <v>#DIV/0!</v>
      </c>
      <c r="AE558" s="211"/>
      <c r="AF558" s="211"/>
      <c r="AG558" s="208" t="e">
        <f t="shared" ref="AG558:AG589" si="413">AF558/AE558</f>
        <v>#DIV/0!</v>
      </c>
      <c r="AH558" s="205" t="e">
        <f>RANK(AG558, AG$558:AG$590)</f>
        <v>#DIV/0!</v>
      </c>
      <c r="AI558" s="543" t="e">
        <f>AVERAGE(AG558:AG590)</f>
        <v>#DIV/0!</v>
      </c>
      <c r="AJ558" s="211"/>
      <c r="AK558" s="211"/>
      <c r="AL558" s="208" t="e">
        <f t="shared" ref="AL558:AL589" si="414">AK558/AJ558</f>
        <v>#DIV/0!</v>
      </c>
      <c r="AM558" s="205" t="e">
        <f>RANK(AL558, AL$558:AL$590)</f>
        <v>#DIV/0!</v>
      </c>
      <c r="AN558" s="543" t="e">
        <f>AVERAGE(AL558:AL590)</f>
        <v>#DIV/0!</v>
      </c>
      <c r="AO558" s="211"/>
      <c r="AP558" s="211"/>
      <c r="AQ558" s="208" t="e">
        <f t="shared" ref="AQ558:AQ589" si="415">AP558/AO558</f>
        <v>#DIV/0!</v>
      </c>
      <c r="AR558" s="205" t="e">
        <f>RANK(AQ558, AQ$558:AQ$590)</f>
        <v>#DIV/0!</v>
      </c>
      <c r="AS558" s="543" t="e">
        <f>AVERAGE(AQ558:AQ590)</f>
        <v>#DIV/0!</v>
      </c>
      <c r="AT558" s="211"/>
      <c r="AU558" s="211"/>
      <c r="AV558" s="208" t="e">
        <f t="shared" ref="AV558:AV589" si="416">AU558/AT558</f>
        <v>#DIV/0!</v>
      </c>
      <c r="AW558" s="205" t="e">
        <f>RANK(AV558, AV$558:AV$590)</f>
        <v>#DIV/0!</v>
      </c>
      <c r="AX558" s="543" t="e">
        <f>AVERAGE(AV558:AV590)</f>
        <v>#DIV/0!</v>
      </c>
    </row>
    <row r="559" spans="1:50" ht="14.25" customHeight="1">
      <c r="B559" s="483"/>
      <c r="C559" s="203">
        <v>2</v>
      </c>
      <c r="D559" s="206"/>
      <c r="E559" s="207"/>
      <c r="F559" s="203"/>
      <c r="G559" s="208" t="e">
        <f t="shared" ref="G559:G578" si="417">F559/E559</f>
        <v>#DIV/0!</v>
      </c>
      <c r="H559" s="541"/>
      <c r="I559" s="209" t="e">
        <f t="shared" ref="I559:K590" si="418">AVERAGE(P559,U559,Z559,AE559,AJ559,AO559,AT559)</f>
        <v>#DIV/0!</v>
      </c>
      <c r="J559" s="209" t="e">
        <f t="shared" si="418"/>
        <v>#DIV/0!</v>
      </c>
      <c r="K559" s="210" t="e">
        <f t="shared" si="418"/>
        <v>#DIV/0!</v>
      </c>
      <c r="L559" s="542"/>
      <c r="M559" s="209" t="e">
        <f>RANK(K559, K$558:$K$590)</f>
        <v>#DIV/0!</v>
      </c>
      <c r="N559" s="545"/>
      <c r="O559" s="523"/>
      <c r="P559" s="211"/>
      <c r="Q559" s="211"/>
      <c r="R559" s="208" t="e">
        <f t="shared" si="410"/>
        <v>#DIV/0!</v>
      </c>
      <c r="S559" s="205" t="e">
        <f t="shared" ref="S559:S590" si="419">RANK(R559, R$558:R$590)</f>
        <v>#DIV/0!</v>
      </c>
      <c r="T559" s="543"/>
      <c r="U559" s="211"/>
      <c r="V559" s="211"/>
      <c r="W559" s="208" t="e">
        <f t="shared" si="411"/>
        <v>#DIV/0!</v>
      </c>
      <c r="X559" s="205" t="e">
        <f t="shared" ref="X559:X590" si="420">RANK(W559, W$558:W$590)</f>
        <v>#DIV/0!</v>
      </c>
      <c r="Y559" s="543"/>
      <c r="Z559" s="211"/>
      <c r="AA559" s="211"/>
      <c r="AB559" s="208" t="e">
        <f t="shared" si="412"/>
        <v>#DIV/0!</v>
      </c>
      <c r="AC559" s="205" t="e">
        <f t="shared" ref="AC559:AC590" si="421">RANK(AB559, AB$558:AB$590)</f>
        <v>#DIV/0!</v>
      </c>
      <c r="AD559" s="543"/>
      <c r="AE559" s="211"/>
      <c r="AF559" s="211"/>
      <c r="AG559" s="208" t="e">
        <f t="shared" si="413"/>
        <v>#DIV/0!</v>
      </c>
      <c r="AH559" s="205" t="e">
        <f t="shared" ref="AH559:AH590" si="422">RANK(AG559, AG$558:AG$590)</f>
        <v>#DIV/0!</v>
      </c>
      <c r="AI559" s="543"/>
      <c r="AJ559" s="211"/>
      <c r="AK559" s="211"/>
      <c r="AL559" s="208" t="e">
        <f t="shared" si="414"/>
        <v>#DIV/0!</v>
      </c>
      <c r="AM559" s="205" t="e">
        <f t="shared" ref="AM559:AM590" si="423">RANK(AL559, AL$558:AL$590)</f>
        <v>#DIV/0!</v>
      </c>
      <c r="AN559" s="543"/>
      <c r="AO559" s="211"/>
      <c r="AP559" s="211"/>
      <c r="AQ559" s="208" t="e">
        <f t="shared" si="415"/>
        <v>#DIV/0!</v>
      </c>
      <c r="AR559" s="205" t="e">
        <f t="shared" ref="AR559:AR590" si="424">RANK(AQ559, AQ$558:AQ$590)</f>
        <v>#DIV/0!</v>
      </c>
      <c r="AS559" s="543"/>
      <c r="AT559" s="211"/>
      <c r="AU559" s="211"/>
      <c r="AV559" s="208" t="e">
        <f t="shared" si="416"/>
        <v>#DIV/0!</v>
      </c>
      <c r="AW559" s="205" t="e">
        <f t="shared" ref="AW559:AW590" si="425">RANK(AV559, AV$558:AV$590)</f>
        <v>#DIV/0!</v>
      </c>
      <c r="AX559" s="543"/>
    </row>
    <row r="560" spans="1:50" ht="14.25" customHeight="1">
      <c r="B560" s="483"/>
      <c r="C560" s="203">
        <v>3</v>
      </c>
      <c r="D560" s="206"/>
      <c r="E560" s="207"/>
      <c r="F560" s="203"/>
      <c r="G560" s="208" t="e">
        <f t="shared" si="417"/>
        <v>#DIV/0!</v>
      </c>
      <c r="H560" s="541"/>
      <c r="I560" s="209" t="e">
        <f t="shared" si="418"/>
        <v>#DIV/0!</v>
      </c>
      <c r="J560" s="209" t="e">
        <f t="shared" si="418"/>
        <v>#DIV/0!</v>
      </c>
      <c r="K560" s="210" t="e">
        <f t="shared" si="418"/>
        <v>#DIV/0!</v>
      </c>
      <c r="L560" s="542"/>
      <c r="M560" s="209" t="e">
        <f>RANK(K560, K$558:$K$590)</f>
        <v>#DIV/0!</v>
      </c>
      <c r="N560" s="545"/>
      <c r="O560" s="523"/>
      <c r="P560" s="211"/>
      <c r="Q560" s="211"/>
      <c r="R560" s="208" t="e">
        <f t="shared" si="410"/>
        <v>#DIV/0!</v>
      </c>
      <c r="S560" s="205" t="e">
        <f t="shared" si="419"/>
        <v>#DIV/0!</v>
      </c>
      <c r="T560" s="543"/>
      <c r="U560" s="211"/>
      <c r="V560" s="211"/>
      <c r="W560" s="208" t="e">
        <f t="shared" si="411"/>
        <v>#DIV/0!</v>
      </c>
      <c r="X560" s="205" t="e">
        <f t="shared" si="420"/>
        <v>#DIV/0!</v>
      </c>
      <c r="Y560" s="543"/>
      <c r="Z560" s="211"/>
      <c r="AA560" s="211"/>
      <c r="AB560" s="208" t="e">
        <f t="shared" si="412"/>
        <v>#DIV/0!</v>
      </c>
      <c r="AC560" s="205" t="e">
        <f t="shared" si="421"/>
        <v>#DIV/0!</v>
      </c>
      <c r="AD560" s="543"/>
      <c r="AE560" s="211"/>
      <c r="AF560" s="211"/>
      <c r="AG560" s="208" t="e">
        <f t="shared" si="413"/>
        <v>#DIV/0!</v>
      </c>
      <c r="AH560" s="205" t="e">
        <f t="shared" si="422"/>
        <v>#DIV/0!</v>
      </c>
      <c r="AI560" s="543"/>
      <c r="AJ560" s="211"/>
      <c r="AK560" s="211"/>
      <c r="AL560" s="208" t="e">
        <f t="shared" si="414"/>
        <v>#DIV/0!</v>
      </c>
      <c r="AM560" s="205" t="e">
        <f t="shared" si="423"/>
        <v>#DIV/0!</v>
      </c>
      <c r="AN560" s="543"/>
      <c r="AO560" s="211"/>
      <c r="AP560" s="211"/>
      <c r="AQ560" s="208" t="e">
        <f t="shared" si="415"/>
        <v>#DIV/0!</v>
      </c>
      <c r="AR560" s="205" t="e">
        <f t="shared" si="424"/>
        <v>#DIV/0!</v>
      </c>
      <c r="AS560" s="543"/>
      <c r="AT560" s="211"/>
      <c r="AU560" s="211"/>
      <c r="AV560" s="208" t="e">
        <f t="shared" si="416"/>
        <v>#DIV/0!</v>
      </c>
      <c r="AW560" s="205" t="e">
        <f t="shared" si="425"/>
        <v>#DIV/0!</v>
      </c>
      <c r="AX560" s="543"/>
    </row>
    <row r="561" spans="2:50" ht="14.25" customHeight="1">
      <c r="B561" s="483"/>
      <c r="C561" s="203">
        <v>4</v>
      </c>
      <c r="D561" s="206"/>
      <c r="E561" s="207"/>
      <c r="F561" s="203"/>
      <c r="G561" s="208" t="e">
        <f t="shared" si="417"/>
        <v>#DIV/0!</v>
      </c>
      <c r="H561" s="541"/>
      <c r="I561" s="209" t="e">
        <f t="shared" si="418"/>
        <v>#DIV/0!</v>
      </c>
      <c r="J561" s="209" t="e">
        <f t="shared" si="418"/>
        <v>#DIV/0!</v>
      </c>
      <c r="K561" s="210" t="e">
        <f t="shared" si="418"/>
        <v>#DIV/0!</v>
      </c>
      <c r="L561" s="542"/>
      <c r="M561" s="209" t="e">
        <f>RANK(K561, K$558:$K$590)</f>
        <v>#DIV/0!</v>
      </c>
      <c r="N561" s="545"/>
      <c r="O561" s="523"/>
      <c r="P561" s="211"/>
      <c r="Q561" s="211"/>
      <c r="R561" s="208" t="e">
        <f t="shared" si="410"/>
        <v>#DIV/0!</v>
      </c>
      <c r="S561" s="205" t="e">
        <f t="shared" si="419"/>
        <v>#DIV/0!</v>
      </c>
      <c r="T561" s="543"/>
      <c r="U561" s="211"/>
      <c r="V561" s="211"/>
      <c r="W561" s="208" t="e">
        <f t="shared" si="411"/>
        <v>#DIV/0!</v>
      </c>
      <c r="X561" s="205" t="e">
        <f t="shared" si="420"/>
        <v>#DIV/0!</v>
      </c>
      <c r="Y561" s="543"/>
      <c r="Z561" s="211"/>
      <c r="AA561" s="211"/>
      <c r="AB561" s="208" t="e">
        <f t="shared" si="412"/>
        <v>#DIV/0!</v>
      </c>
      <c r="AC561" s="205" t="e">
        <f t="shared" si="421"/>
        <v>#DIV/0!</v>
      </c>
      <c r="AD561" s="543"/>
      <c r="AE561" s="211"/>
      <c r="AF561" s="211"/>
      <c r="AG561" s="208" t="e">
        <f t="shared" si="413"/>
        <v>#DIV/0!</v>
      </c>
      <c r="AH561" s="205" t="e">
        <f t="shared" si="422"/>
        <v>#DIV/0!</v>
      </c>
      <c r="AI561" s="543"/>
      <c r="AJ561" s="211"/>
      <c r="AK561" s="211"/>
      <c r="AL561" s="208" t="e">
        <f t="shared" si="414"/>
        <v>#DIV/0!</v>
      </c>
      <c r="AM561" s="205" t="e">
        <f t="shared" si="423"/>
        <v>#DIV/0!</v>
      </c>
      <c r="AN561" s="543"/>
      <c r="AO561" s="211"/>
      <c r="AP561" s="211"/>
      <c r="AQ561" s="208" t="e">
        <f t="shared" si="415"/>
        <v>#DIV/0!</v>
      </c>
      <c r="AR561" s="205" t="e">
        <f t="shared" si="424"/>
        <v>#DIV/0!</v>
      </c>
      <c r="AS561" s="543"/>
      <c r="AT561" s="211"/>
      <c r="AU561" s="211"/>
      <c r="AV561" s="208" t="e">
        <f t="shared" si="416"/>
        <v>#DIV/0!</v>
      </c>
      <c r="AW561" s="205" t="e">
        <f t="shared" si="425"/>
        <v>#DIV/0!</v>
      </c>
      <c r="AX561" s="543"/>
    </row>
    <row r="562" spans="2:50" ht="14.25" customHeight="1">
      <c r="B562" s="483"/>
      <c r="C562" s="203">
        <v>5</v>
      </c>
      <c r="D562" s="206"/>
      <c r="E562" s="207"/>
      <c r="F562" s="203"/>
      <c r="G562" s="208" t="e">
        <f t="shared" si="417"/>
        <v>#DIV/0!</v>
      </c>
      <c r="H562" s="541"/>
      <c r="I562" s="209" t="e">
        <f t="shared" si="418"/>
        <v>#DIV/0!</v>
      </c>
      <c r="J562" s="209" t="e">
        <f t="shared" si="418"/>
        <v>#DIV/0!</v>
      </c>
      <c r="K562" s="210" t="e">
        <f t="shared" si="418"/>
        <v>#DIV/0!</v>
      </c>
      <c r="L562" s="542"/>
      <c r="M562" s="209" t="e">
        <f>RANK(K562, K$558:$K$590)</f>
        <v>#DIV/0!</v>
      </c>
      <c r="N562" s="545"/>
      <c r="O562" s="523"/>
      <c r="P562" s="211"/>
      <c r="Q562" s="211"/>
      <c r="R562" s="208" t="e">
        <f t="shared" si="410"/>
        <v>#DIV/0!</v>
      </c>
      <c r="S562" s="205" t="e">
        <f t="shared" si="419"/>
        <v>#DIV/0!</v>
      </c>
      <c r="T562" s="543"/>
      <c r="U562" s="211"/>
      <c r="V562" s="211"/>
      <c r="W562" s="208" t="e">
        <f t="shared" si="411"/>
        <v>#DIV/0!</v>
      </c>
      <c r="X562" s="205" t="e">
        <f t="shared" si="420"/>
        <v>#DIV/0!</v>
      </c>
      <c r="Y562" s="543"/>
      <c r="Z562" s="211"/>
      <c r="AA562" s="211"/>
      <c r="AB562" s="208" t="e">
        <f t="shared" si="412"/>
        <v>#DIV/0!</v>
      </c>
      <c r="AC562" s="205" t="e">
        <f t="shared" si="421"/>
        <v>#DIV/0!</v>
      </c>
      <c r="AD562" s="543"/>
      <c r="AE562" s="211"/>
      <c r="AF562" s="211"/>
      <c r="AG562" s="208" t="e">
        <f t="shared" si="413"/>
        <v>#DIV/0!</v>
      </c>
      <c r="AH562" s="205" t="e">
        <f t="shared" si="422"/>
        <v>#DIV/0!</v>
      </c>
      <c r="AI562" s="543"/>
      <c r="AJ562" s="211"/>
      <c r="AK562" s="211"/>
      <c r="AL562" s="208" t="e">
        <f t="shared" si="414"/>
        <v>#DIV/0!</v>
      </c>
      <c r="AM562" s="205" t="e">
        <f t="shared" si="423"/>
        <v>#DIV/0!</v>
      </c>
      <c r="AN562" s="543"/>
      <c r="AO562" s="211"/>
      <c r="AP562" s="211"/>
      <c r="AQ562" s="208" t="e">
        <f t="shared" si="415"/>
        <v>#DIV/0!</v>
      </c>
      <c r="AR562" s="205" t="e">
        <f t="shared" si="424"/>
        <v>#DIV/0!</v>
      </c>
      <c r="AS562" s="543"/>
      <c r="AT562" s="211"/>
      <c r="AU562" s="211"/>
      <c r="AV562" s="208" t="e">
        <f t="shared" si="416"/>
        <v>#DIV/0!</v>
      </c>
      <c r="AW562" s="205" t="e">
        <f t="shared" si="425"/>
        <v>#DIV/0!</v>
      </c>
      <c r="AX562" s="543"/>
    </row>
    <row r="563" spans="2:50" ht="14.25" customHeight="1">
      <c r="B563" s="483"/>
      <c r="C563" s="203">
        <v>6</v>
      </c>
      <c r="D563" s="206"/>
      <c r="E563" s="207"/>
      <c r="F563" s="203"/>
      <c r="G563" s="208" t="e">
        <f t="shared" si="417"/>
        <v>#DIV/0!</v>
      </c>
      <c r="H563" s="541"/>
      <c r="I563" s="209" t="e">
        <f t="shared" si="418"/>
        <v>#DIV/0!</v>
      </c>
      <c r="J563" s="209" t="e">
        <f t="shared" si="418"/>
        <v>#DIV/0!</v>
      </c>
      <c r="K563" s="210" t="e">
        <f t="shared" si="418"/>
        <v>#DIV/0!</v>
      </c>
      <c r="L563" s="542"/>
      <c r="M563" s="209" t="e">
        <f>RANK(K563, K$558:$K$590)</f>
        <v>#DIV/0!</v>
      </c>
      <c r="N563" s="545"/>
      <c r="O563" s="523"/>
      <c r="P563" s="211"/>
      <c r="Q563" s="211"/>
      <c r="R563" s="208" t="e">
        <f t="shared" si="410"/>
        <v>#DIV/0!</v>
      </c>
      <c r="S563" s="205" t="e">
        <f t="shared" si="419"/>
        <v>#DIV/0!</v>
      </c>
      <c r="T563" s="543"/>
      <c r="U563" s="211"/>
      <c r="V563" s="211"/>
      <c r="W563" s="208" t="e">
        <f t="shared" si="411"/>
        <v>#DIV/0!</v>
      </c>
      <c r="X563" s="205" t="e">
        <f t="shared" si="420"/>
        <v>#DIV/0!</v>
      </c>
      <c r="Y563" s="543"/>
      <c r="Z563" s="211"/>
      <c r="AA563" s="211"/>
      <c r="AB563" s="208" t="e">
        <f t="shared" si="412"/>
        <v>#DIV/0!</v>
      </c>
      <c r="AC563" s="205" t="e">
        <f t="shared" si="421"/>
        <v>#DIV/0!</v>
      </c>
      <c r="AD563" s="543"/>
      <c r="AE563" s="211"/>
      <c r="AF563" s="211"/>
      <c r="AG563" s="208" t="e">
        <f t="shared" si="413"/>
        <v>#DIV/0!</v>
      </c>
      <c r="AH563" s="205" t="e">
        <f t="shared" si="422"/>
        <v>#DIV/0!</v>
      </c>
      <c r="AI563" s="543"/>
      <c r="AJ563" s="211"/>
      <c r="AK563" s="211"/>
      <c r="AL563" s="208" t="e">
        <f t="shared" si="414"/>
        <v>#DIV/0!</v>
      </c>
      <c r="AM563" s="205" t="e">
        <f t="shared" si="423"/>
        <v>#DIV/0!</v>
      </c>
      <c r="AN563" s="543"/>
      <c r="AO563" s="211"/>
      <c r="AP563" s="211"/>
      <c r="AQ563" s="208" t="e">
        <f t="shared" si="415"/>
        <v>#DIV/0!</v>
      </c>
      <c r="AR563" s="205" t="e">
        <f t="shared" si="424"/>
        <v>#DIV/0!</v>
      </c>
      <c r="AS563" s="543"/>
      <c r="AT563" s="211"/>
      <c r="AU563" s="211"/>
      <c r="AV563" s="208" t="e">
        <f t="shared" si="416"/>
        <v>#DIV/0!</v>
      </c>
      <c r="AW563" s="205" t="e">
        <f t="shared" si="425"/>
        <v>#DIV/0!</v>
      </c>
      <c r="AX563" s="543"/>
    </row>
    <row r="564" spans="2:50" ht="14.25" customHeight="1">
      <c r="B564" s="483"/>
      <c r="C564" s="203">
        <v>7</v>
      </c>
      <c r="D564" s="206"/>
      <c r="E564" s="207"/>
      <c r="F564" s="203"/>
      <c r="G564" s="208" t="e">
        <f t="shared" si="417"/>
        <v>#DIV/0!</v>
      </c>
      <c r="H564" s="541"/>
      <c r="I564" s="209" t="e">
        <f t="shared" si="418"/>
        <v>#DIV/0!</v>
      </c>
      <c r="J564" s="209" t="e">
        <f t="shared" si="418"/>
        <v>#DIV/0!</v>
      </c>
      <c r="K564" s="210" t="e">
        <f t="shared" si="418"/>
        <v>#DIV/0!</v>
      </c>
      <c r="L564" s="542"/>
      <c r="M564" s="209" t="e">
        <f>RANK(K564, K$558:$K$590)</f>
        <v>#DIV/0!</v>
      </c>
      <c r="N564" s="545"/>
      <c r="O564" s="523"/>
      <c r="P564" s="211"/>
      <c r="Q564" s="211"/>
      <c r="R564" s="208" t="e">
        <f t="shared" si="410"/>
        <v>#DIV/0!</v>
      </c>
      <c r="S564" s="205" t="e">
        <f t="shared" si="419"/>
        <v>#DIV/0!</v>
      </c>
      <c r="T564" s="543"/>
      <c r="U564" s="211"/>
      <c r="V564" s="211"/>
      <c r="W564" s="208" t="e">
        <f t="shared" si="411"/>
        <v>#DIV/0!</v>
      </c>
      <c r="X564" s="205" t="e">
        <f t="shared" si="420"/>
        <v>#DIV/0!</v>
      </c>
      <c r="Y564" s="543"/>
      <c r="Z564" s="211"/>
      <c r="AA564" s="211"/>
      <c r="AB564" s="208" t="e">
        <f t="shared" si="412"/>
        <v>#DIV/0!</v>
      </c>
      <c r="AC564" s="205" t="e">
        <f t="shared" si="421"/>
        <v>#DIV/0!</v>
      </c>
      <c r="AD564" s="543"/>
      <c r="AE564" s="211"/>
      <c r="AF564" s="211"/>
      <c r="AG564" s="208" t="e">
        <f t="shared" si="413"/>
        <v>#DIV/0!</v>
      </c>
      <c r="AH564" s="205" t="e">
        <f t="shared" si="422"/>
        <v>#DIV/0!</v>
      </c>
      <c r="AI564" s="543"/>
      <c r="AJ564" s="211"/>
      <c r="AK564" s="211"/>
      <c r="AL564" s="208" t="e">
        <f t="shared" si="414"/>
        <v>#DIV/0!</v>
      </c>
      <c r="AM564" s="205" t="e">
        <f t="shared" si="423"/>
        <v>#DIV/0!</v>
      </c>
      <c r="AN564" s="543"/>
      <c r="AO564" s="211"/>
      <c r="AP564" s="211"/>
      <c r="AQ564" s="208" t="e">
        <f t="shared" si="415"/>
        <v>#DIV/0!</v>
      </c>
      <c r="AR564" s="205" t="e">
        <f t="shared" si="424"/>
        <v>#DIV/0!</v>
      </c>
      <c r="AS564" s="543"/>
      <c r="AT564" s="211"/>
      <c r="AU564" s="211"/>
      <c r="AV564" s="208" t="e">
        <f t="shared" si="416"/>
        <v>#DIV/0!</v>
      </c>
      <c r="AW564" s="205" t="e">
        <f t="shared" si="425"/>
        <v>#DIV/0!</v>
      </c>
      <c r="AX564" s="543"/>
    </row>
    <row r="565" spans="2:50" ht="14.25" customHeight="1">
      <c r="B565" s="483"/>
      <c r="C565" s="203">
        <v>8</v>
      </c>
      <c r="D565" s="206"/>
      <c r="E565" s="207"/>
      <c r="F565" s="203"/>
      <c r="G565" s="208" t="e">
        <f t="shared" si="417"/>
        <v>#DIV/0!</v>
      </c>
      <c r="H565" s="541"/>
      <c r="I565" s="209" t="e">
        <f t="shared" si="418"/>
        <v>#DIV/0!</v>
      </c>
      <c r="J565" s="209" t="e">
        <f t="shared" si="418"/>
        <v>#DIV/0!</v>
      </c>
      <c r="K565" s="210" t="e">
        <f t="shared" si="418"/>
        <v>#DIV/0!</v>
      </c>
      <c r="L565" s="542"/>
      <c r="M565" s="209" t="e">
        <f>RANK(K565, K$558:$K$590)</f>
        <v>#DIV/0!</v>
      </c>
      <c r="N565" s="545"/>
      <c r="O565" s="523"/>
      <c r="P565" s="211"/>
      <c r="Q565" s="211"/>
      <c r="R565" s="208" t="e">
        <f t="shared" si="410"/>
        <v>#DIV/0!</v>
      </c>
      <c r="S565" s="205" t="e">
        <f t="shared" si="419"/>
        <v>#DIV/0!</v>
      </c>
      <c r="T565" s="543"/>
      <c r="U565" s="211"/>
      <c r="V565" s="211"/>
      <c r="W565" s="208" t="e">
        <f t="shared" si="411"/>
        <v>#DIV/0!</v>
      </c>
      <c r="X565" s="205" t="e">
        <f t="shared" si="420"/>
        <v>#DIV/0!</v>
      </c>
      <c r="Y565" s="543"/>
      <c r="Z565" s="211"/>
      <c r="AA565" s="211"/>
      <c r="AB565" s="208" t="e">
        <f t="shared" si="412"/>
        <v>#DIV/0!</v>
      </c>
      <c r="AC565" s="205" t="e">
        <f t="shared" si="421"/>
        <v>#DIV/0!</v>
      </c>
      <c r="AD565" s="543"/>
      <c r="AE565" s="211"/>
      <c r="AF565" s="211"/>
      <c r="AG565" s="208" t="e">
        <f t="shared" si="413"/>
        <v>#DIV/0!</v>
      </c>
      <c r="AH565" s="205" t="e">
        <f t="shared" si="422"/>
        <v>#DIV/0!</v>
      </c>
      <c r="AI565" s="543"/>
      <c r="AJ565" s="211"/>
      <c r="AK565" s="211"/>
      <c r="AL565" s="208" t="e">
        <f t="shared" si="414"/>
        <v>#DIV/0!</v>
      </c>
      <c r="AM565" s="205" t="e">
        <f t="shared" si="423"/>
        <v>#DIV/0!</v>
      </c>
      <c r="AN565" s="543"/>
      <c r="AO565" s="211"/>
      <c r="AP565" s="211"/>
      <c r="AQ565" s="208" t="e">
        <f t="shared" si="415"/>
        <v>#DIV/0!</v>
      </c>
      <c r="AR565" s="205" t="e">
        <f t="shared" si="424"/>
        <v>#DIV/0!</v>
      </c>
      <c r="AS565" s="543"/>
      <c r="AT565" s="211"/>
      <c r="AU565" s="211"/>
      <c r="AV565" s="208" t="e">
        <f t="shared" si="416"/>
        <v>#DIV/0!</v>
      </c>
      <c r="AW565" s="205" t="e">
        <f t="shared" si="425"/>
        <v>#DIV/0!</v>
      </c>
      <c r="AX565" s="543"/>
    </row>
    <row r="566" spans="2:50" ht="14.25" customHeight="1">
      <c r="B566" s="483"/>
      <c r="C566" s="203">
        <v>9</v>
      </c>
      <c r="D566" s="206"/>
      <c r="E566" s="207"/>
      <c r="F566" s="203"/>
      <c r="G566" s="208" t="e">
        <f t="shared" si="417"/>
        <v>#DIV/0!</v>
      </c>
      <c r="H566" s="541"/>
      <c r="I566" s="209" t="e">
        <f t="shared" si="418"/>
        <v>#DIV/0!</v>
      </c>
      <c r="J566" s="209" t="e">
        <f t="shared" si="418"/>
        <v>#DIV/0!</v>
      </c>
      <c r="K566" s="210" t="e">
        <f t="shared" si="418"/>
        <v>#DIV/0!</v>
      </c>
      <c r="L566" s="542"/>
      <c r="M566" s="209" t="e">
        <f>RANK(K566, K$558:$K$590)</f>
        <v>#DIV/0!</v>
      </c>
      <c r="N566" s="545"/>
      <c r="O566" s="523"/>
      <c r="P566" s="211"/>
      <c r="Q566" s="211"/>
      <c r="R566" s="208" t="e">
        <f t="shared" si="410"/>
        <v>#DIV/0!</v>
      </c>
      <c r="S566" s="205" t="e">
        <f t="shared" si="419"/>
        <v>#DIV/0!</v>
      </c>
      <c r="T566" s="543"/>
      <c r="U566" s="211"/>
      <c r="V566" s="211"/>
      <c r="W566" s="208" t="e">
        <f t="shared" si="411"/>
        <v>#DIV/0!</v>
      </c>
      <c r="X566" s="205" t="e">
        <f t="shared" si="420"/>
        <v>#DIV/0!</v>
      </c>
      <c r="Y566" s="543"/>
      <c r="Z566" s="211"/>
      <c r="AA566" s="211"/>
      <c r="AB566" s="208" t="e">
        <f t="shared" si="412"/>
        <v>#DIV/0!</v>
      </c>
      <c r="AC566" s="205" t="e">
        <f t="shared" si="421"/>
        <v>#DIV/0!</v>
      </c>
      <c r="AD566" s="543"/>
      <c r="AE566" s="211"/>
      <c r="AF566" s="211"/>
      <c r="AG566" s="208" t="e">
        <f t="shared" si="413"/>
        <v>#DIV/0!</v>
      </c>
      <c r="AH566" s="205" t="e">
        <f t="shared" si="422"/>
        <v>#DIV/0!</v>
      </c>
      <c r="AI566" s="543"/>
      <c r="AJ566" s="211"/>
      <c r="AK566" s="211"/>
      <c r="AL566" s="208" t="e">
        <f t="shared" si="414"/>
        <v>#DIV/0!</v>
      </c>
      <c r="AM566" s="205" t="e">
        <f t="shared" si="423"/>
        <v>#DIV/0!</v>
      </c>
      <c r="AN566" s="543"/>
      <c r="AO566" s="211"/>
      <c r="AP566" s="211"/>
      <c r="AQ566" s="208" t="e">
        <f t="shared" si="415"/>
        <v>#DIV/0!</v>
      </c>
      <c r="AR566" s="205" t="e">
        <f t="shared" si="424"/>
        <v>#DIV/0!</v>
      </c>
      <c r="AS566" s="543"/>
      <c r="AT566" s="211"/>
      <c r="AU566" s="211"/>
      <c r="AV566" s="208" t="e">
        <f t="shared" si="416"/>
        <v>#DIV/0!</v>
      </c>
      <c r="AW566" s="205" t="e">
        <f t="shared" si="425"/>
        <v>#DIV/0!</v>
      </c>
      <c r="AX566" s="543"/>
    </row>
    <row r="567" spans="2:50" ht="14.25" customHeight="1">
      <c r="B567" s="483"/>
      <c r="C567" s="203">
        <v>10</v>
      </c>
      <c r="D567" s="206"/>
      <c r="E567" s="207"/>
      <c r="F567" s="203"/>
      <c r="G567" s="208" t="e">
        <f t="shared" si="417"/>
        <v>#DIV/0!</v>
      </c>
      <c r="H567" s="541"/>
      <c r="I567" s="209" t="e">
        <f t="shared" si="418"/>
        <v>#DIV/0!</v>
      </c>
      <c r="J567" s="209" t="e">
        <f t="shared" si="418"/>
        <v>#DIV/0!</v>
      </c>
      <c r="K567" s="210" t="e">
        <f t="shared" si="418"/>
        <v>#DIV/0!</v>
      </c>
      <c r="L567" s="542"/>
      <c r="M567" s="209" t="e">
        <f>RANK(K567, K$558:$K$590)</f>
        <v>#DIV/0!</v>
      </c>
      <c r="N567" s="545"/>
      <c r="O567" s="523"/>
      <c r="P567" s="211"/>
      <c r="Q567" s="211"/>
      <c r="R567" s="208" t="e">
        <f t="shared" si="410"/>
        <v>#DIV/0!</v>
      </c>
      <c r="S567" s="205" t="e">
        <f t="shared" si="419"/>
        <v>#DIV/0!</v>
      </c>
      <c r="T567" s="543"/>
      <c r="U567" s="211"/>
      <c r="V567" s="211"/>
      <c r="W567" s="208" t="e">
        <f t="shared" si="411"/>
        <v>#DIV/0!</v>
      </c>
      <c r="X567" s="205" t="e">
        <f t="shared" si="420"/>
        <v>#DIV/0!</v>
      </c>
      <c r="Y567" s="543"/>
      <c r="Z567" s="211"/>
      <c r="AA567" s="211"/>
      <c r="AB567" s="208" t="e">
        <f t="shared" si="412"/>
        <v>#DIV/0!</v>
      </c>
      <c r="AC567" s="205" t="e">
        <f t="shared" si="421"/>
        <v>#DIV/0!</v>
      </c>
      <c r="AD567" s="543"/>
      <c r="AE567" s="211"/>
      <c r="AF567" s="211"/>
      <c r="AG567" s="208" t="e">
        <f t="shared" si="413"/>
        <v>#DIV/0!</v>
      </c>
      <c r="AH567" s="205" t="e">
        <f t="shared" si="422"/>
        <v>#DIV/0!</v>
      </c>
      <c r="AI567" s="543"/>
      <c r="AJ567" s="211"/>
      <c r="AK567" s="211"/>
      <c r="AL567" s="208" t="e">
        <f t="shared" si="414"/>
        <v>#DIV/0!</v>
      </c>
      <c r="AM567" s="205" t="e">
        <f t="shared" si="423"/>
        <v>#DIV/0!</v>
      </c>
      <c r="AN567" s="543"/>
      <c r="AO567" s="211"/>
      <c r="AP567" s="211"/>
      <c r="AQ567" s="208" t="e">
        <f t="shared" si="415"/>
        <v>#DIV/0!</v>
      </c>
      <c r="AR567" s="205" t="e">
        <f t="shared" si="424"/>
        <v>#DIV/0!</v>
      </c>
      <c r="AS567" s="543"/>
      <c r="AT567" s="211"/>
      <c r="AU567" s="211"/>
      <c r="AV567" s="208" t="e">
        <f t="shared" si="416"/>
        <v>#DIV/0!</v>
      </c>
      <c r="AW567" s="205" t="e">
        <f t="shared" si="425"/>
        <v>#DIV/0!</v>
      </c>
      <c r="AX567" s="543"/>
    </row>
    <row r="568" spans="2:50" ht="14.25" customHeight="1">
      <c r="B568" s="483"/>
      <c r="C568" s="203">
        <v>11</v>
      </c>
      <c r="D568" s="206"/>
      <c r="E568" s="207"/>
      <c r="F568" s="203"/>
      <c r="G568" s="208" t="e">
        <f t="shared" si="417"/>
        <v>#DIV/0!</v>
      </c>
      <c r="H568" s="541"/>
      <c r="I568" s="209" t="e">
        <f t="shared" si="418"/>
        <v>#DIV/0!</v>
      </c>
      <c r="J568" s="209" t="e">
        <f t="shared" si="418"/>
        <v>#DIV/0!</v>
      </c>
      <c r="K568" s="210" t="e">
        <f t="shared" si="418"/>
        <v>#DIV/0!</v>
      </c>
      <c r="L568" s="542"/>
      <c r="M568" s="209" t="e">
        <f>RANK(K568, K$558:$K$590)</f>
        <v>#DIV/0!</v>
      </c>
      <c r="N568" s="545"/>
      <c r="O568" s="523"/>
      <c r="P568" s="205"/>
      <c r="Q568" s="205"/>
      <c r="R568" s="208" t="e">
        <f t="shared" si="410"/>
        <v>#DIV/0!</v>
      </c>
      <c r="S568" s="205" t="e">
        <f t="shared" si="419"/>
        <v>#DIV/0!</v>
      </c>
      <c r="T568" s="543"/>
      <c r="U568" s="205"/>
      <c r="V568" s="205"/>
      <c r="W568" s="208" t="e">
        <f t="shared" si="411"/>
        <v>#DIV/0!</v>
      </c>
      <c r="X568" s="205" t="e">
        <f t="shared" si="420"/>
        <v>#DIV/0!</v>
      </c>
      <c r="Y568" s="543"/>
      <c r="Z568" s="205"/>
      <c r="AA568" s="205"/>
      <c r="AB568" s="208" t="e">
        <f t="shared" si="412"/>
        <v>#DIV/0!</v>
      </c>
      <c r="AC568" s="205" t="e">
        <f t="shared" si="421"/>
        <v>#DIV/0!</v>
      </c>
      <c r="AD568" s="543"/>
      <c r="AE568" s="205"/>
      <c r="AF568" s="205"/>
      <c r="AG568" s="208" t="e">
        <f t="shared" si="413"/>
        <v>#DIV/0!</v>
      </c>
      <c r="AH568" s="205" t="e">
        <f t="shared" si="422"/>
        <v>#DIV/0!</v>
      </c>
      <c r="AI568" s="543"/>
      <c r="AJ568" s="205"/>
      <c r="AK568" s="205"/>
      <c r="AL568" s="208" t="e">
        <f t="shared" si="414"/>
        <v>#DIV/0!</v>
      </c>
      <c r="AM568" s="205" t="e">
        <f t="shared" si="423"/>
        <v>#DIV/0!</v>
      </c>
      <c r="AN568" s="543"/>
      <c r="AO568" s="205"/>
      <c r="AP568" s="205"/>
      <c r="AQ568" s="208" t="e">
        <f t="shared" si="415"/>
        <v>#DIV/0!</v>
      </c>
      <c r="AR568" s="205" t="e">
        <f t="shared" si="424"/>
        <v>#DIV/0!</v>
      </c>
      <c r="AS568" s="543"/>
      <c r="AT568" s="205"/>
      <c r="AU568" s="205"/>
      <c r="AV568" s="208" t="e">
        <f t="shared" si="416"/>
        <v>#DIV/0!</v>
      </c>
      <c r="AW568" s="205" t="e">
        <f t="shared" si="425"/>
        <v>#DIV/0!</v>
      </c>
      <c r="AX568" s="543"/>
    </row>
    <row r="569" spans="2:50" ht="14.25" customHeight="1">
      <c r="B569" s="483"/>
      <c r="C569" s="203">
        <v>12</v>
      </c>
      <c r="D569" s="206"/>
      <c r="E569" s="207"/>
      <c r="F569" s="203"/>
      <c r="G569" s="208" t="e">
        <f t="shared" si="417"/>
        <v>#DIV/0!</v>
      </c>
      <c r="H569" s="541"/>
      <c r="I569" s="209" t="e">
        <f t="shared" si="418"/>
        <v>#DIV/0!</v>
      </c>
      <c r="J569" s="209" t="e">
        <f t="shared" si="418"/>
        <v>#DIV/0!</v>
      </c>
      <c r="K569" s="210" t="e">
        <f t="shared" si="418"/>
        <v>#DIV/0!</v>
      </c>
      <c r="L569" s="542"/>
      <c r="M569" s="209" t="e">
        <f>RANK(K569, K$558:$K$590)</f>
        <v>#DIV/0!</v>
      </c>
      <c r="N569" s="545"/>
      <c r="O569" s="523"/>
      <c r="P569" s="205"/>
      <c r="Q569" s="205"/>
      <c r="R569" s="208" t="e">
        <f t="shared" si="410"/>
        <v>#DIV/0!</v>
      </c>
      <c r="S569" s="205" t="e">
        <f t="shared" si="419"/>
        <v>#DIV/0!</v>
      </c>
      <c r="T569" s="543"/>
      <c r="U569" s="205"/>
      <c r="V569" s="205"/>
      <c r="W569" s="208" t="e">
        <f t="shared" si="411"/>
        <v>#DIV/0!</v>
      </c>
      <c r="X569" s="205" t="e">
        <f t="shared" si="420"/>
        <v>#DIV/0!</v>
      </c>
      <c r="Y569" s="543"/>
      <c r="Z569" s="205"/>
      <c r="AA569" s="205"/>
      <c r="AB569" s="208" t="e">
        <f t="shared" si="412"/>
        <v>#DIV/0!</v>
      </c>
      <c r="AC569" s="205" t="e">
        <f t="shared" si="421"/>
        <v>#DIV/0!</v>
      </c>
      <c r="AD569" s="543"/>
      <c r="AE569" s="205"/>
      <c r="AF569" s="205"/>
      <c r="AG569" s="208" t="e">
        <f t="shared" si="413"/>
        <v>#DIV/0!</v>
      </c>
      <c r="AH569" s="205" t="e">
        <f t="shared" si="422"/>
        <v>#DIV/0!</v>
      </c>
      <c r="AI569" s="543"/>
      <c r="AJ569" s="205"/>
      <c r="AK569" s="205"/>
      <c r="AL569" s="208" t="e">
        <f t="shared" si="414"/>
        <v>#DIV/0!</v>
      </c>
      <c r="AM569" s="205" t="e">
        <f t="shared" si="423"/>
        <v>#DIV/0!</v>
      </c>
      <c r="AN569" s="543"/>
      <c r="AO569" s="205"/>
      <c r="AP569" s="205"/>
      <c r="AQ569" s="208" t="e">
        <f t="shared" si="415"/>
        <v>#DIV/0!</v>
      </c>
      <c r="AR569" s="205" t="e">
        <f t="shared" si="424"/>
        <v>#DIV/0!</v>
      </c>
      <c r="AS569" s="543"/>
      <c r="AT569" s="205"/>
      <c r="AU569" s="205"/>
      <c r="AV569" s="208" t="e">
        <f t="shared" si="416"/>
        <v>#DIV/0!</v>
      </c>
      <c r="AW569" s="205" t="e">
        <f t="shared" si="425"/>
        <v>#DIV/0!</v>
      </c>
      <c r="AX569" s="543"/>
    </row>
    <row r="570" spans="2:50" ht="14.25" customHeight="1">
      <c r="B570" s="483"/>
      <c r="C570" s="203">
        <v>13</v>
      </c>
      <c r="D570" s="206"/>
      <c r="E570" s="207"/>
      <c r="F570" s="203"/>
      <c r="G570" s="208" t="e">
        <f t="shared" si="417"/>
        <v>#DIV/0!</v>
      </c>
      <c r="H570" s="541"/>
      <c r="I570" s="209" t="e">
        <f t="shared" si="418"/>
        <v>#DIV/0!</v>
      </c>
      <c r="J570" s="209" t="e">
        <f t="shared" si="418"/>
        <v>#DIV/0!</v>
      </c>
      <c r="K570" s="210" t="e">
        <f t="shared" si="418"/>
        <v>#DIV/0!</v>
      </c>
      <c r="L570" s="542"/>
      <c r="M570" s="209" t="e">
        <f>RANK(K570, K$558:$K$590)</f>
        <v>#DIV/0!</v>
      </c>
      <c r="N570" s="545"/>
      <c r="O570" s="523"/>
      <c r="P570" s="205"/>
      <c r="Q570" s="205"/>
      <c r="R570" s="208" t="e">
        <f t="shared" si="410"/>
        <v>#DIV/0!</v>
      </c>
      <c r="S570" s="205" t="e">
        <f t="shared" si="419"/>
        <v>#DIV/0!</v>
      </c>
      <c r="T570" s="543"/>
      <c r="U570" s="205"/>
      <c r="V570" s="205"/>
      <c r="W570" s="208" t="e">
        <f t="shared" si="411"/>
        <v>#DIV/0!</v>
      </c>
      <c r="X570" s="205" t="e">
        <f t="shared" si="420"/>
        <v>#DIV/0!</v>
      </c>
      <c r="Y570" s="543"/>
      <c r="Z570" s="205"/>
      <c r="AA570" s="205"/>
      <c r="AB570" s="208" t="e">
        <f t="shared" si="412"/>
        <v>#DIV/0!</v>
      </c>
      <c r="AC570" s="205" t="e">
        <f t="shared" si="421"/>
        <v>#DIV/0!</v>
      </c>
      <c r="AD570" s="543"/>
      <c r="AE570" s="205"/>
      <c r="AF570" s="205"/>
      <c r="AG570" s="208" t="e">
        <f t="shared" si="413"/>
        <v>#DIV/0!</v>
      </c>
      <c r="AH570" s="205" t="e">
        <f t="shared" si="422"/>
        <v>#DIV/0!</v>
      </c>
      <c r="AI570" s="543"/>
      <c r="AJ570" s="205"/>
      <c r="AK570" s="205"/>
      <c r="AL570" s="208" t="e">
        <f t="shared" si="414"/>
        <v>#DIV/0!</v>
      </c>
      <c r="AM570" s="205" t="e">
        <f t="shared" si="423"/>
        <v>#DIV/0!</v>
      </c>
      <c r="AN570" s="543"/>
      <c r="AO570" s="205"/>
      <c r="AP570" s="205"/>
      <c r="AQ570" s="208" t="e">
        <f t="shared" si="415"/>
        <v>#DIV/0!</v>
      </c>
      <c r="AR570" s="205" t="e">
        <f t="shared" si="424"/>
        <v>#DIV/0!</v>
      </c>
      <c r="AS570" s="543"/>
      <c r="AT570" s="205"/>
      <c r="AU570" s="205"/>
      <c r="AV570" s="208" t="e">
        <f t="shared" si="416"/>
        <v>#DIV/0!</v>
      </c>
      <c r="AW570" s="205" t="e">
        <f t="shared" si="425"/>
        <v>#DIV/0!</v>
      </c>
      <c r="AX570" s="543"/>
    </row>
    <row r="571" spans="2:50" ht="14.25" customHeight="1">
      <c r="B571" s="483"/>
      <c r="C571" s="203">
        <v>14</v>
      </c>
      <c r="D571" s="206"/>
      <c r="E571" s="207"/>
      <c r="F571" s="203"/>
      <c r="G571" s="208" t="e">
        <f t="shared" si="417"/>
        <v>#DIV/0!</v>
      </c>
      <c r="H571" s="541"/>
      <c r="I571" s="209" t="e">
        <f t="shared" si="418"/>
        <v>#DIV/0!</v>
      </c>
      <c r="J571" s="209" t="e">
        <f t="shared" si="418"/>
        <v>#DIV/0!</v>
      </c>
      <c r="K571" s="210" t="e">
        <f t="shared" si="418"/>
        <v>#DIV/0!</v>
      </c>
      <c r="L571" s="542"/>
      <c r="M571" s="209" t="e">
        <f>RANK(K571, K$558:$K$590)</f>
        <v>#DIV/0!</v>
      </c>
      <c r="N571" s="545"/>
      <c r="O571" s="523"/>
      <c r="P571" s="205"/>
      <c r="Q571" s="205"/>
      <c r="R571" s="208" t="e">
        <f t="shared" si="410"/>
        <v>#DIV/0!</v>
      </c>
      <c r="S571" s="205" t="e">
        <f t="shared" si="419"/>
        <v>#DIV/0!</v>
      </c>
      <c r="T571" s="543"/>
      <c r="U571" s="205"/>
      <c r="V571" s="205"/>
      <c r="W571" s="208" t="e">
        <f t="shared" si="411"/>
        <v>#DIV/0!</v>
      </c>
      <c r="X571" s="205" t="e">
        <f t="shared" si="420"/>
        <v>#DIV/0!</v>
      </c>
      <c r="Y571" s="543"/>
      <c r="Z571" s="205"/>
      <c r="AA571" s="205"/>
      <c r="AB571" s="208" t="e">
        <f t="shared" si="412"/>
        <v>#DIV/0!</v>
      </c>
      <c r="AC571" s="205" t="e">
        <f t="shared" si="421"/>
        <v>#DIV/0!</v>
      </c>
      <c r="AD571" s="543"/>
      <c r="AE571" s="205"/>
      <c r="AF571" s="205"/>
      <c r="AG571" s="208" t="e">
        <f t="shared" si="413"/>
        <v>#DIV/0!</v>
      </c>
      <c r="AH571" s="205" t="e">
        <f t="shared" si="422"/>
        <v>#DIV/0!</v>
      </c>
      <c r="AI571" s="543"/>
      <c r="AJ571" s="205"/>
      <c r="AK571" s="205"/>
      <c r="AL571" s="208" t="e">
        <f t="shared" si="414"/>
        <v>#DIV/0!</v>
      </c>
      <c r="AM571" s="205" t="e">
        <f t="shared" si="423"/>
        <v>#DIV/0!</v>
      </c>
      <c r="AN571" s="543"/>
      <c r="AO571" s="205"/>
      <c r="AP571" s="205"/>
      <c r="AQ571" s="208" t="e">
        <f t="shared" si="415"/>
        <v>#DIV/0!</v>
      </c>
      <c r="AR571" s="205" t="e">
        <f t="shared" si="424"/>
        <v>#DIV/0!</v>
      </c>
      <c r="AS571" s="543"/>
      <c r="AT571" s="205"/>
      <c r="AU571" s="205"/>
      <c r="AV571" s="208" t="e">
        <f t="shared" si="416"/>
        <v>#DIV/0!</v>
      </c>
      <c r="AW571" s="205" t="e">
        <f t="shared" si="425"/>
        <v>#DIV/0!</v>
      </c>
      <c r="AX571" s="543"/>
    </row>
    <row r="572" spans="2:50" ht="14.25" customHeight="1">
      <c r="B572" s="483"/>
      <c r="C572" s="203">
        <v>15</v>
      </c>
      <c r="D572" s="206"/>
      <c r="E572" s="207"/>
      <c r="F572" s="203"/>
      <c r="G572" s="208" t="e">
        <f t="shared" si="417"/>
        <v>#DIV/0!</v>
      </c>
      <c r="H572" s="541"/>
      <c r="I572" s="209" t="e">
        <f t="shared" si="418"/>
        <v>#DIV/0!</v>
      </c>
      <c r="J572" s="209" t="e">
        <f t="shared" si="418"/>
        <v>#DIV/0!</v>
      </c>
      <c r="K572" s="210" t="e">
        <f t="shared" si="418"/>
        <v>#DIV/0!</v>
      </c>
      <c r="L572" s="542"/>
      <c r="M572" s="209" t="e">
        <f>RANK(K572, K$558:$K$590)</f>
        <v>#DIV/0!</v>
      </c>
      <c r="N572" s="545"/>
      <c r="O572" s="523"/>
      <c r="P572" s="205"/>
      <c r="Q572" s="205"/>
      <c r="R572" s="208" t="e">
        <f t="shared" si="410"/>
        <v>#DIV/0!</v>
      </c>
      <c r="S572" s="205" t="e">
        <f t="shared" si="419"/>
        <v>#DIV/0!</v>
      </c>
      <c r="T572" s="543"/>
      <c r="U572" s="205"/>
      <c r="V572" s="205"/>
      <c r="W572" s="208" t="e">
        <f t="shared" si="411"/>
        <v>#DIV/0!</v>
      </c>
      <c r="X572" s="205" t="e">
        <f t="shared" si="420"/>
        <v>#DIV/0!</v>
      </c>
      <c r="Y572" s="543"/>
      <c r="Z572" s="205"/>
      <c r="AA572" s="205"/>
      <c r="AB572" s="208" t="e">
        <f t="shared" si="412"/>
        <v>#DIV/0!</v>
      </c>
      <c r="AC572" s="205" t="e">
        <f t="shared" si="421"/>
        <v>#DIV/0!</v>
      </c>
      <c r="AD572" s="543"/>
      <c r="AE572" s="205"/>
      <c r="AF572" s="205"/>
      <c r="AG572" s="208" t="e">
        <f t="shared" si="413"/>
        <v>#DIV/0!</v>
      </c>
      <c r="AH572" s="205" t="e">
        <f t="shared" si="422"/>
        <v>#DIV/0!</v>
      </c>
      <c r="AI572" s="543"/>
      <c r="AJ572" s="205"/>
      <c r="AK572" s="205"/>
      <c r="AL572" s="208" t="e">
        <f t="shared" si="414"/>
        <v>#DIV/0!</v>
      </c>
      <c r="AM572" s="205" t="e">
        <f t="shared" si="423"/>
        <v>#DIV/0!</v>
      </c>
      <c r="AN572" s="543"/>
      <c r="AO572" s="205"/>
      <c r="AP572" s="205"/>
      <c r="AQ572" s="208" t="e">
        <f t="shared" si="415"/>
        <v>#DIV/0!</v>
      </c>
      <c r="AR572" s="205" t="e">
        <f t="shared" si="424"/>
        <v>#DIV/0!</v>
      </c>
      <c r="AS572" s="543"/>
      <c r="AT572" s="205"/>
      <c r="AU572" s="205"/>
      <c r="AV572" s="208" t="e">
        <f t="shared" si="416"/>
        <v>#DIV/0!</v>
      </c>
      <c r="AW572" s="205" t="e">
        <f t="shared" si="425"/>
        <v>#DIV/0!</v>
      </c>
      <c r="AX572" s="543"/>
    </row>
    <row r="573" spans="2:50" ht="14.25" customHeight="1">
      <c r="B573" s="483"/>
      <c r="C573" s="203">
        <v>16</v>
      </c>
      <c r="D573" s="206"/>
      <c r="E573" s="207"/>
      <c r="F573" s="203"/>
      <c r="G573" s="208" t="e">
        <f t="shared" si="417"/>
        <v>#DIV/0!</v>
      </c>
      <c r="H573" s="541"/>
      <c r="I573" s="209" t="e">
        <f t="shared" si="418"/>
        <v>#DIV/0!</v>
      </c>
      <c r="J573" s="209" t="e">
        <f t="shared" si="418"/>
        <v>#DIV/0!</v>
      </c>
      <c r="K573" s="210" t="e">
        <f t="shared" si="418"/>
        <v>#DIV/0!</v>
      </c>
      <c r="L573" s="542"/>
      <c r="M573" s="209" t="e">
        <f>RANK(K573, K$558:$K$590)</f>
        <v>#DIV/0!</v>
      </c>
      <c r="N573" s="545"/>
      <c r="O573" s="523"/>
      <c r="P573" s="205"/>
      <c r="Q573" s="205"/>
      <c r="R573" s="208" t="e">
        <f t="shared" si="410"/>
        <v>#DIV/0!</v>
      </c>
      <c r="S573" s="205" t="e">
        <f t="shared" si="419"/>
        <v>#DIV/0!</v>
      </c>
      <c r="T573" s="543"/>
      <c r="U573" s="205"/>
      <c r="V573" s="205"/>
      <c r="W573" s="208" t="e">
        <f t="shared" si="411"/>
        <v>#DIV/0!</v>
      </c>
      <c r="X573" s="205" t="e">
        <f t="shared" si="420"/>
        <v>#DIV/0!</v>
      </c>
      <c r="Y573" s="543"/>
      <c r="Z573" s="205"/>
      <c r="AA573" s="205"/>
      <c r="AB573" s="208" t="e">
        <f t="shared" si="412"/>
        <v>#DIV/0!</v>
      </c>
      <c r="AC573" s="205" t="e">
        <f t="shared" si="421"/>
        <v>#DIV/0!</v>
      </c>
      <c r="AD573" s="543"/>
      <c r="AE573" s="205"/>
      <c r="AF573" s="205"/>
      <c r="AG573" s="208" t="e">
        <f t="shared" si="413"/>
        <v>#DIV/0!</v>
      </c>
      <c r="AH573" s="205" t="e">
        <f t="shared" si="422"/>
        <v>#DIV/0!</v>
      </c>
      <c r="AI573" s="543"/>
      <c r="AJ573" s="205"/>
      <c r="AK573" s="205"/>
      <c r="AL573" s="208" t="e">
        <f t="shared" si="414"/>
        <v>#DIV/0!</v>
      </c>
      <c r="AM573" s="205" t="e">
        <f t="shared" si="423"/>
        <v>#DIV/0!</v>
      </c>
      <c r="AN573" s="543"/>
      <c r="AO573" s="205"/>
      <c r="AP573" s="205"/>
      <c r="AQ573" s="208" t="e">
        <f t="shared" si="415"/>
        <v>#DIV/0!</v>
      </c>
      <c r="AR573" s="205" t="e">
        <f t="shared" si="424"/>
        <v>#DIV/0!</v>
      </c>
      <c r="AS573" s="543"/>
      <c r="AT573" s="205"/>
      <c r="AU573" s="205"/>
      <c r="AV573" s="208" t="e">
        <f t="shared" si="416"/>
        <v>#DIV/0!</v>
      </c>
      <c r="AW573" s="205" t="e">
        <f t="shared" si="425"/>
        <v>#DIV/0!</v>
      </c>
      <c r="AX573" s="543"/>
    </row>
    <row r="574" spans="2:50" ht="14.25" customHeight="1">
      <c r="B574" s="483"/>
      <c r="C574" s="203">
        <v>17</v>
      </c>
      <c r="D574" s="206"/>
      <c r="E574" s="207"/>
      <c r="F574" s="203"/>
      <c r="G574" s="208" t="e">
        <f t="shared" si="417"/>
        <v>#DIV/0!</v>
      </c>
      <c r="H574" s="541"/>
      <c r="I574" s="209" t="e">
        <f t="shared" si="418"/>
        <v>#DIV/0!</v>
      </c>
      <c r="J574" s="209" t="e">
        <f t="shared" si="418"/>
        <v>#DIV/0!</v>
      </c>
      <c r="K574" s="210" t="e">
        <f t="shared" si="418"/>
        <v>#DIV/0!</v>
      </c>
      <c r="L574" s="542"/>
      <c r="M574" s="209" t="e">
        <f>RANK(K574, K$558:$K$590)</f>
        <v>#DIV/0!</v>
      </c>
      <c r="N574" s="545"/>
      <c r="O574" s="523"/>
      <c r="P574" s="205"/>
      <c r="Q574" s="205"/>
      <c r="R574" s="208" t="e">
        <f t="shared" si="410"/>
        <v>#DIV/0!</v>
      </c>
      <c r="S574" s="205" t="e">
        <f t="shared" si="419"/>
        <v>#DIV/0!</v>
      </c>
      <c r="T574" s="543"/>
      <c r="U574" s="205"/>
      <c r="V574" s="205"/>
      <c r="W574" s="208" t="e">
        <f t="shared" si="411"/>
        <v>#DIV/0!</v>
      </c>
      <c r="X574" s="205" t="e">
        <f t="shared" si="420"/>
        <v>#DIV/0!</v>
      </c>
      <c r="Y574" s="543"/>
      <c r="Z574" s="205"/>
      <c r="AA574" s="205"/>
      <c r="AB574" s="208" t="e">
        <f t="shared" si="412"/>
        <v>#DIV/0!</v>
      </c>
      <c r="AC574" s="205" t="e">
        <f t="shared" si="421"/>
        <v>#DIV/0!</v>
      </c>
      <c r="AD574" s="543"/>
      <c r="AE574" s="205"/>
      <c r="AF574" s="205"/>
      <c r="AG574" s="208" t="e">
        <f t="shared" si="413"/>
        <v>#DIV/0!</v>
      </c>
      <c r="AH574" s="205" t="e">
        <f t="shared" si="422"/>
        <v>#DIV/0!</v>
      </c>
      <c r="AI574" s="543"/>
      <c r="AJ574" s="205"/>
      <c r="AK574" s="205"/>
      <c r="AL574" s="208" t="e">
        <f t="shared" si="414"/>
        <v>#DIV/0!</v>
      </c>
      <c r="AM574" s="205" t="e">
        <f t="shared" si="423"/>
        <v>#DIV/0!</v>
      </c>
      <c r="AN574" s="543"/>
      <c r="AO574" s="205"/>
      <c r="AP574" s="205"/>
      <c r="AQ574" s="208" t="e">
        <f t="shared" si="415"/>
        <v>#DIV/0!</v>
      </c>
      <c r="AR574" s="205" t="e">
        <f t="shared" si="424"/>
        <v>#DIV/0!</v>
      </c>
      <c r="AS574" s="543"/>
      <c r="AT574" s="205"/>
      <c r="AU574" s="205"/>
      <c r="AV574" s="208" t="e">
        <f t="shared" si="416"/>
        <v>#DIV/0!</v>
      </c>
      <c r="AW574" s="205" t="e">
        <f t="shared" si="425"/>
        <v>#DIV/0!</v>
      </c>
      <c r="AX574" s="543"/>
    </row>
    <row r="575" spans="2:50" ht="14.25" customHeight="1">
      <c r="B575" s="483"/>
      <c r="C575" s="203">
        <v>18</v>
      </c>
      <c r="D575" s="206"/>
      <c r="E575" s="207"/>
      <c r="F575" s="203"/>
      <c r="G575" s="208" t="e">
        <f t="shared" si="417"/>
        <v>#DIV/0!</v>
      </c>
      <c r="H575" s="541"/>
      <c r="I575" s="209" t="e">
        <f t="shared" si="418"/>
        <v>#DIV/0!</v>
      </c>
      <c r="J575" s="209" t="e">
        <f t="shared" si="418"/>
        <v>#DIV/0!</v>
      </c>
      <c r="K575" s="210" t="e">
        <f t="shared" si="418"/>
        <v>#DIV/0!</v>
      </c>
      <c r="L575" s="542"/>
      <c r="M575" s="209" t="e">
        <f>RANK(K575, K$558:$K$590)</f>
        <v>#DIV/0!</v>
      </c>
      <c r="N575" s="545"/>
      <c r="O575" s="523"/>
      <c r="P575" s="205"/>
      <c r="Q575" s="205"/>
      <c r="R575" s="208" t="e">
        <f t="shared" si="410"/>
        <v>#DIV/0!</v>
      </c>
      <c r="S575" s="205" t="e">
        <f t="shared" si="419"/>
        <v>#DIV/0!</v>
      </c>
      <c r="T575" s="543"/>
      <c r="U575" s="205"/>
      <c r="V575" s="205"/>
      <c r="W575" s="208" t="e">
        <f t="shared" si="411"/>
        <v>#DIV/0!</v>
      </c>
      <c r="X575" s="205" t="e">
        <f t="shared" si="420"/>
        <v>#DIV/0!</v>
      </c>
      <c r="Y575" s="543"/>
      <c r="Z575" s="205"/>
      <c r="AA575" s="205"/>
      <c r="AB575" s="208" t="e">
        <f t="shared" si="412"/>
        <v>#DIV/0!</v>
      </c>
      <c r="AC575" s="205" t="e">
        <f t="shared" si="421"/>
        <v>#DIV/0!</v>
      </c>
      <c r="AD575" s="543"/>
      <c r="AE575" s="205"/>
      <c r="AF575" s="205"/>
      <c r="AG575" s="208" t="e">
        <f t="shared" si="413"/>
        <v>#DIV/0!</v>
      </c>
      <c r="AH575" s="205" t="e">
        <f t="shared" si="422"/>
        <v>#DIV/0!</v>
      </c>
      <c r="AI575" s="543"/>
      <c r="AJ575" s="205"/>
      <c r="AK575" s="205"/>
      <c r="AL575" s="208" t="e">
        <f t="shared" si="414"/>
        <v>#DIV/0!</v>
      </c>
      <c r="AM575" s="205" t="e">
        <f t="shared" si="423"/>
        <v>#DIV/0!</v>
      </c>
      <c r="AN575" s="543"/>
      <c r="AO575" s="205"/>
      <c r="AP575" s="205"/>
      <c r="AQ575" s="208" t="e">
        <f t="shared" si="415"/>
        <v>#DIV/0!</v>
      </c>
      <c r="AR575" s="205" t="e">
        <f t="shared" si="424"/>
        <v>#DIV/0!</v>
      </c>
      <c r="AS575" s="543"/>
      <c r="AT575" s="205"/>
      <c r="AU575" s="205"/>
      <c r="AV575" s="208" t="e">
        <f t="shared" si="416"/>
        <v>#DIV/0!</v>
      </c>
      <c r="AW575" s="205" t="e">
        <f t="shared" si="425"/>
        <v>#DIV/0!</v>
      </c>
      <c r="AX575" s="543"/>
    </row>
    <row r="576" spans="2:50" ht="14.25" customHeight="1">
      <c r="B576" s="483"/>
      <c r="C576" s="203">
        <v>19</v>
      </c>
      <c r="D576" s="206"/>
      <c r="E576" s="207"/>
      <c r="F576" s="203"/>
      <c r="G576" s="208" t="e">
        <f t="shared" si="417"/>
        <v>#DIV/0!</v>
      </c>
      <c r="H576" s="541"/>
      <c r="I576" s="209" t="e">
        <f t="shared" si="418"/>
        <v>#DIV/0!</v>
      </c>
      <c r="J576" s="209" t="e">
        <f t="shared" si="418"/>
        <v>#DIV/0!</v>
      </c>
      <c r="K576" s="210" t="e">
        <f t="shared" si="418"/>
        <v>#DIV/0!</v>
      </c>
      <c r="L576" s="542"/>
      <c r="M576" s="209" t="e">
        <f>RANK(K576, K$558:$K$590)</f>
        <v>#DIV/0!</v>
      </c>
      <c r="N576" s="545"/>
      <c r="O576" s="523"/>
      <c r="P576" s="205"/>
      <c r="Q576" s="205"/>
      <c r="R576" s="208" t="e">
        <f t="shared" si="410"/>
        <v>#DIV/0!</v>
      </c>
      <c r="S576" s="205" t="e">
        <f t="shared" si="419"/>
        <v>#DIV/0!</v>
      </c>
      <c r="T576" s="543"/>
      <c r="U576" s="205"/>
      <c r="V576" s="205"/>
      <c r="W576" s="208" t="e">
        <f t="shared" si="411"/>
        <v>#DIV/0!</v>
      </c>
      <c r="X576" s="205" t="e">
        <f t="shared" si="420"/>
        <v>#DIV/0!</v>
      </c>
      <c r="Y576" s="543"/>
      <c r="Z576" s="205"/>
      <c r="AA576" s="205"/>
      <c r="AB576" s="208" t="e">
        <f t="shared" si="412"/>
        <v>#DIV/0!</v>
      </c>
      <c r="AC576" s="205" t="e">
        <f t="shared" si="421"/>
        <v>#DIV/0!</v>
      </c>
      <c r="AD576" s="543"/>
      <c r="AE576" s="205"/>
      <c r="AF576" s="205"/>
      <c r="AG576" s="208" t="e">
        <f t="shared" si="413"/>
        <v>#DIV/0!</v>
      </c>
      <c r="AH576" s="205" t="e">
        <f t="shared" si="422"/>
        <v>#DIV/0!</v>
      </c>
      <c r="AI576" s="543"/>
      <c r="AJ576" s="205"/>
      <c r="AK576" s="205"/>
      <c r="AL576" s="208" t="e">
        <f t="shared" si="414"/>
        <v>#DIV/0!</v>
      </c>
      <c r="AM576" s="205" t="e">
        <f t="shared" si="423"/>
        <v>#DIV/0!</v>
      </c>
      <c r="AN576" s="543"/>
      <c r="AO576" s="205"/>
      <c r="AP576" s="205"/>
      <c r="AQ576" s="208" t="e">
        <f t="shared" si="415"/>
        <v>#DIV/0!</v>
      </c>
      <c r="AR576" s="205" t="e">
        <f t="shared" si="424"/>
        <v>#DIV/0!</v>
      </c>
      <c r="AS576" s="543"/>
      <c r="AT576" s="205"/>
      <c r="AU576" s="205"/>
      <c r="AV576" s="208" t="e">
        <f t="shared" si="416"/>
        <v>#DIV/0!</v>
      </c>
      <c r="AW576" s="205" t="e">
        <f t="shared" si="425"/>
        <v>#DIV/0!</v>
      </c>
      <c r="AX576" s="543"/>
    </row>
    <row r="577" spans="2:50" ht="14.25" customHeight="1">
      <c r="B577" s="483"/>
      <c r="C577" s="203">
        <v>20</v>
      </c>
      <c r="D577" s="206"/>
      <c r="E577" s="207"/>
      <c r="F577" s="203"/>
      <c r="G577" s="208" t="e">
        <f t="shared" si="417"/>
        <v>#DIV/0!</v>
      </c>
      <c r="H577" s="541"/>
      <c r="I577" s="209" t="e">
        <f t="shared" si="418"/>
        <v>#DIV/0!</v>
      </c>
      <c r="J577" s="209" t="e">
        <f t="shared" si="418"/>
        <v>#DIV/0!</v>
      </c>
      <c r="K577" s="210" t="e">
        <f t="shared" si="418"/>
        <v>#DIV/0!</v>
      </c>
      <c r="L577" s="542"/>
      <c r="M577" s="209" t="e">
        <f>RANK(K577, K$558:$K$590)</f>
        <v>#DIV/0!</v>
      </c>
      <c r="N577" s="545"/>
      <c r="O577" s="523"/>
      <c r="P577" s="205"/>
      <c r="Q577" s="205"/>
      <c r="R577" s="208" t="e">
        <f t="shared" si="410"/>
        <v>#DIV/0!</v>
      </c>
      <c r="S577" s="205" t="e">
        <f t="shared" si="419"/>
        <v>#DIV/0!</v>
      </c>
      <c r="T577" s="543"/>
      <c r="U577" s="205"/>
      <c r="V577" s="205"/>
      <c r="W577" s="208" t="e">
        <f t="shared" si="411"/>
        <v>#DIV/0!</v>
      </c>
      <c r="X577" s="205" t="e">
        <f t="shared" si="420"/>
        <v>#DIV/0!</v>
      </c>
      <c r="Y577" s="543"/>
      <c r="Z577" s="205"/>
      <c r="AA577" s="205"/>
      <c r="AB577" s="208" t="e">
        <f t="shared" si="412"/>
        <v>#DIV/0!</v>
      </c>
      <c r="AC577" s="205" t="e">
        <f t="shared" si="421"/>
        <v>#DIV/0!</v>
      </c>
      <c r="AD577" s="543"/>
      <c r="AE577" s="205"/>
      <c r="AF577" s="205"/>
      <c r="AG577" s="208" t="e">
        <f t="shared" si="413"/>
        <v>#DIV/0!</v>
      </c>
      <c r="AH577" s="205" t="e">
        <f t="shared" si="422"/>
        <v>#DIV/0!</v>
      </c>
      <c r="AI577" s="543"/>
      <c r="AJ577" s="205"/>
      <c r="AK577" s="205"/>
      <c r="AL577" s="208" t="e">
        <f t="shared" si="414"/>
        <v>#DIV/0!</v>
      </c>
      <c r="AM577" s="205" t="e">
        <f t="shared" si="423"/>
        <v>#DIV/0!</v>
      </c>
      <c r="AN577" s="543"/>
      <c r="AO577" s="205"/>
      <c r="AP577" s="205"/>
      <c r="AQ577" s="208" t="e">
        <f t="shared" si="415"/>
        <v>#DIV/0!</v>
      </c>
      <c r="AR577" s="205" t="e">
        <f t="shared" si="424"/>
        <v>#DIV/0!</v>
      </c>
      <c r="AS577" s="543"/>
      <c r="AT577" s="205"/>
      <c r="AU577" s="205"/>
      <c r="AV577" s="208" t="e">
        <f t="shared" si="416"/>
        <v>#DIV/0!</v>
      </c>
      <c r="AW577" s="205" t="e">
        <f t="shared" si="425"/>
        <v>#DIV/0!</v>
      </c>
      <c r="AX577" s="543"/>
    </row>
    <row r="578" spans="2:50" ht="14.25" customHeight="1">
      <c r="B578" s="483"/>
      <c r="C578" s="203">
        <v>21</v>
      </c>
      <c r="D578" s="206"/>
      <c r="E578" s="207"/>
      <c r="F578" s="203"/>
      <c r="G578" s="208" t="e">
        <f t="shared" si="417"/>
        <v>#DIV/0!</v>
      </c>
      <c r="H578" s="541"/>
      <c r="I578" s="209" t="e">
        <f t="shared" si="418"/>
        <v>#DIV/0!</v>
      </c>
      <c r="J578" s="209" t="e">
        <f t="shared" si="418"/>
        <v>#DIV/0!</v>
      </c>
      <c r="K578" s="210" t="e">
        <f t="shared" si="418"/>
        <v>#DIV/0!</v>
      </c>
      <c r="L578" s="542"/>
      <c r="M578" s="209" t="e">
        <f>RANK(K578, K$558:$K$590)</f>
        <v>#DIV/0!</v>
      </c>
      <c r="N578" s="545"/>
      <c r="O578" s="523"/>
      <c r="P578" s="205"/>
      <c r="Q578" s="205"/>
      <c r="R578" s="208" t="e">
        <f t="shared" si="410"/>
        <v>#DIV/0!</v>
      </c>
      <c r="S578" s="205" t="e">
        <f t="shared" si="419"/>
        <v>#DIV/0!</v>
      </c>
      <c r="T578" s="543"/>
      <c r="U578" s="205"/>
      <c r="V578" s="205"/>
      <c r="W578" s="208" t="e">
        <f t="shared" si="411"/>
        <v>#DIV/0!</v>
      </c>
      <c r="X578" s="205" t="e">
        <f t="shared" si="420"/>
        <v>#DIV/0!</v>
      </c>
      <c r="Y578" s="543"/>
      <c r="Z578" s="205"/>
      <c r="AA578" s="205"/>
      <c r="AB578" s="208" t="e">
        <f t="shared" si="412"/>
        <v>#DIV/0!</v>
      </c>
      <c r="AC578" s="205" t="e">
        <f t="shared" si="421"/>
        <v>#DIV/0!</v>
      </c>
      <c r="AD578" s="543"/>
      <c r="AE578" s="205"/>
      <c r="AF578" s="205"/>
      <c r="AG578" s="208" t="e">
        <f t="shared" si="413"/>
        <v>#DIV/0!</v>
      </c>
      <c r="AH578" s="205" t="e">
        <f t="shared" si="422"/>
        <v>#DIV/0!</v>
      </c>
      <c r="AI578" s="543"/>
      <c r="AJ578" s="205"/>
      <c r="AK578" s="205"/>
      <c r="AL578" s="208" t="e">
        <f t="shared" si="414"/>
        <v>#DIV/0!</v>
      </c>
      <c r="AM578" s="205" t="e">
        <f t="shared" si="423"/>
        <v>#DIV/0!</v>
      </c>
      <c r="AN578" s="543"/>
      <c r="AO578" s="205"/>
      <c r="AP578" s="205"/>
      <c r="AQ578" s="208" t="e">
        <f t="shared" si="415"/>
        <v>#DIV/0!</v>
      </c>
      <c r="AR578" s="205" t="e">
        <f t="shared" si="424"/>
        <v>#DIV/0!</v>
      </c>
      <c r="AS578" s="543"/>
      <c r="AT578" s="205"/>
      <c r="AU578" s="205"/>
      <c r="AV578" s="208" t="e">
        <f t="shared" si="416"/>
        <v>#DIV/0!</v>
      </c>
      <c r="AW578" s="205" t="e">
        <f t="shared" si="425"/>
        <v>#DIV/0!</v>
      </c>
      <c r="AX578" s="543"/>
    </row>
    <row r="579" spans="2:50" ht="14.25" customHeight="1">
      <c r="B579" s="483"/>
      <c r="C579" s="203">
        <v>22</v>
      </c>
      <c r="D579" s="206"/>
      <c r="E579" s="207"/>
      <c r="F579" s="203"/>
      <c r="G579" s="208" t="e">
        <f>F579/E579</f>
        <v>#DIV/0!</v>
      </c>
      <c r="H579" s="541"/>
      <c r="I579" s="209" t="e">
        <f t="shared" si="418"/>
        <v>#DIV/0!</v>
      </c>
      <c r="J579" s="209" t="e">
        <f t="shared" si="418"/>
        <v>#DIV/0!</v>
      </c>
      <c r="K579" s="210" t="e">
        <f t="shared" si="418"/>
        <v>#DIV/0!</v>
      </c>
      <c r="L579" s="542"/>
      <c r="M579" s="209" t="e">
        <f>RANK(K579, K$558:$K$590)</f>
        <v>#DIV/0!</v>
      </c>
      <c r="N579" s="545"/>
      <c r="O579" s="523"/>
      <c r="P579" s="205"/>
      <c r="Q579" s="205"/>
      <c r="R579" s="208" t="e">
        <f t="shared" si="410"/>
        <v>#DIV/0!</v>
      </c>
      <c r="S579" s="205" t="e">
        <f t="shared" si="419"/>
        <v>#DIV/0!</v>
      </c>
      <c r="T579" s="543"/>
      <c r="U579" s="205"/>
      <c r="V579" s="205"/>
      <c r="W579" s="208" t="e">
        <f t="shared" si="411"/>
        <v>#DIV/0!</v>
      </c>
      <c r="X579" s="205" t="e">
        <f t="shared" si="420"/>
        <v>#DIV/0!</v>
      </c>
      <c r="Y579" s="543"/>
      <c r="Z579" s="205"/>
      <c r="AA579" s="205"/>
      <c r="AB579" s="208" t="e">
        <f t="shared" si="412"/>
        <v>#DIV/0!</v>
      </c>
      <c r="AC579" s="205" t="e">
        <f t="shared" si="421"/>
        <v>#DIV/0!</v>
      </c>
      <c r="AD579" s="543"/>
      <c r="AE579" s="205"/>
      <c r="AF579" s="205"/>
      <c r="AG579" s="208" t="e">
        <f t="shared" si="413"/>
        <v>#DIV/0!</v>
      </c>
      <c r="AH579" s="205" t="e">
        <f t="shared" si="422"/>
        <v>#DIV/0!</v>
      </c>
      <c r="AI579" s="543"/>
      <c r="AJ579" s="205"/>
      <c r="AK579" s="205"/>
      <c r="AL579" s="208" t="e">
        <f t="shared" si="414"/>
        <v>#DIV/0!</v>
      </c>
      <c r="AM579" s="205" t="e">
        <f t="shared" si="423"/>
        <v>#DIV/0!</v>
      </c>
      <c r="AN579" s="543"/>
      <c r="AO579" s="205"/>
      <c r="AP579" s="205"/>
      <c r="AQ579" s="208" t="e">
        <f t="shared" si="415"/>
        <v>#DIV/0!</v>
      </c>
      <c r="AR579" s="205" t="e">
        <f t="shared" si="424"/>
        <v>#DIV/0!</v>
      </c>
      <c r="AS579" s="543"/>
      <c r="AT579" s="205"/>
      <c r="AU579" s="205"/>
      <c r="AV579" s="208" t="e">
        <f t="shared" si="416"/>
        <v>#DIV/0!</v>
      </c>
      <c r="AW579" s="205" t="e">
        <f t="shared" si="425"/>
        <v>#DIV/0!</v>
      </c>
      <c r="AX579" s="543"/>
    </row>
    <row r="580" spans="2:50" ht="14.25" customHeight="1">
      <c r="B580" s="483"/>
      <c r="C580" s="203">
        <v>23</v>
      </c>
      <c r="D580" s="206"/>
      <c r="E580" s="207"/>
      <c r="F580" s="203"/>
      <c r="G580" s="208" t="e">
        <f t="shared" ref="G580:G590" si="426">F580/E580</f>
        <v>#DIV/0!</v>
      </c>
      <c r="H580" s="541"/>
      <c r="I580" s="209" t="e">
        <f t="shared" si="418"/>
        <v>#DIV/0!</v>
      </c>
      <c r="J580" s="209" t="e">
        <f t="shared" si="418"/>
        <v>#DIV/0!</v>
      </c>
      <c r="K580" s="210" t="e">
        <f t="shared" si="418"/>
        <v>#DIV/0!</v>
      </c>
      <c r="L580" s="542"/>
      <c r="M580" s="209" t="e">
        <f>RANK(K580, K$558:$K$590)</f>
        <v>#DIV/0!</v>
      </c>
      <c r="N580" s="545"/>
      <c r="O580" s="523"/>
      <c r="P580" s="205"/>
      <c r="Q580" s="205"/>
      <c r="R580" s="208" t="e">
        <f t="shared" si="410"/>
        <v>#DIV/0!</v>
      </c>
      <c r="S580" s="205" t="e">
        <f t="shared" si="419"/>
        <v>#DIV/0!</v>
      </c>
      <c r="T580" s="543"/>
      <c r="U580" s="205"/>
      <c r="V580" s="205"/>
      <c r="W580" s="208" t="e">
        <f t="shared" si="411"/>
        <v>#DIV/0!</v>
      </c>
      <c r="X580" s="205" t="e">
        <f t="shared" si="420"/>
        <v>#DIV/0!</v>
      </c>
      <c r="Y580" s="543"/>
      <c r="Z580" s="205"/>
      <c r="AA580" s="205"/>
      <c r="AB580" s="208" t="e">
        <f t="shared" si="412"/>
        <v>#DIV/0!</v>
      </c>
      <c r="AC580" s="205" t="e">
        <f t="shared" si="421"/>
        <v>#DIV/0!</v>
      </c>
      <c r="AD580" s="543"/>
      <c r="AE580" s="205"/>
      <c r="AF580" s="205"/>
      <c r="AG580" s="208" t="e">
        <f t="shared" si="413"/>
        <v>#DIV/0!</v>
      </c>
      <c r="AH580" s="205" t="e">
        <f t="shared" si="422"/>
        <v>#DIV/0!</v>
      </c>
      <c r="AI580" s="543"/>
      <c r="AJ580" s="205"/>
      <c r="AK580" s="205"/>
      <c r="AL580" s="208" t="e">
        <f t="shared" si="414"/>
        <v>#DIV/0!</v>
      </c>
      <c r="AM580" s="205" t="e">
        <f t="shared" si="423"/>
        <v>#DIV/0!</v>
      </c>
      <c r="AN580" s="543"/>
      <c r="AO580" s="205"/>
      <c r="AP580" s="205"/>
      <c r="AQ580" s="208" t="e">
        <f t="shared" si="415"/>
        <v>#DIV/0!</v>
      </c>
      <c r="AR580" s="205" t="e">
        <f t="shared" si="424"/>
        <v>#DIV/0!</v>
      </c>
      <c r="AS580" s="543"/>
      <c r="AT580" s="205"/>
      <c r="AU580" s="205"/>
      <c r="AV580" s="208" t="e">
        <f t="shared" si="416"/>
        <v>#DIV/0!</v>
      </c>
      <c r="AW580" s="205" t="e">
        <f t="shared" si="425"/>
        <v>#DIV/0!</v>
      </c>
      <c r="AX580" s="543"/>
    </row>
    <row r="581" spans="2:50" ht="14.25" customHeight="1">
      <c r="B581" s="483"/>
      <c r="C581" s="203">
        <v>24</v>
      </c>
      <c r="D581" s="206"/>
      <c r="E581" s="207"/>
      <c r="F581" s="203"/>
      <c r="G581" s="208" t="e">
        <f t="shared" si="426"/>
        <v>#DIV/0!</v>
      </c>
      <c r="H581" s="541"/>
      <c r="I581" s="209" t="e">
        <f t="shared" si="418"/>
        <v>#DIV/0!</v>
      </c>
      <c r="J581" s="209" t="e">
        <f t="shared" si="418"/>
        <v>#DIV/0!</v>
      </c>
      <c r="K581" s="210" t="e">
        <f t="shared" si="418"/>
        <v>#DIV/0!</v>
      </c>
      <c r="L581" s="542"/>
      <c r="M581" s="209" t="e">
        <f>RANK(K581, K$558:$K$590)</f>
        <v>#DIV/0!</v>
      </c>
      <c r="N581" s="545"/>
      <c r="O581" s="523"/>
      <c r="P581" s="205"/>
      <c r="Q581" s="205"/>
      <c r="R581" s="208" t="e">
        <f t="shared" si="410"/>
        <v>#DIV/0!</v>
      </c>
      <c r="S581" s="205" t="e">
        <f t="shared" si="419"/>
        <v>#DIV/0!</v>
      </c>
      <c r="T581" s="543"/>
      <c r="U581" s="205"/>
      <c r="V581" s="205"/>
      <c r="W581" s="208" t="e">
        <f t="shared" si="411"/>
        <v>#DIV/0!</v>
      </c>
      <c r="X581" s="205" t="e">
        <f t="shared" si="420"/>
        <v>#DIV/0!</v>
      </c>
      <c r="Y581" s="543"/>
      <c r="Z581" s="205"/>
      <c r="AA581" s="205"/>
      <c r="AB581" s="208" t="e">
        <f t="shared" si="412"/>
        <v>#DIV/0!</v>
      </c>
      <c r="AC581" s="205" t="e">
        <f t="shared" si="421"/>
        <v>#DIV/0!</v>
      </c>
      <c r="AD581" s="543"/>
      <c r="AE581" s="205"/>
      <c r="AF581" s="205"/>
      <c r="AG581" s="208" t="e">
        <f t="shared" si="413"/>
        <v>#DIV/0!</v>
      </c>
      <c r="AH581" s="205" t="e">
        <f t="shared" si="422"/>
        <v>#DIV/0!</v>
      </c>
      <c r="AI581" s="543"/>
      <c r="AJ581" s="205"/>
      <c r="AK581" s="205"/>
      <c r="AL581" s="208" t="e">
        <f t="shared" si="414"/>
        <v>#DIV/0!</v>
      </c>
      <c r="AM581" s="205" t="e">
        <f t="shared" si="423"/>
        <v>#DIV/0!</v>
      </c>
      <c r="AN581" s="543"/>
      <c r="AO581" s="205"/>
      <c r="AP581" s="205"/>
      <c r="AQ581" s="208" t="e">
        <f t="shared" si="415"/>
        <v>#DIV/0!</v>
      </c>
      <c r="AR581" s="205" t="e">
        <f t="shared" si="424"/>
        <v>#DIV/0!</v>
      </c>
      <c r="AS581" s="543"/>
      <c r="AT581" s="205"/>
      <c r="AU581" s="205"/>
      <c r="AV581" s="208" t="e">
        <f t="shared" si="416"/>
        <v>#DIV/0!</v>
      </c>
      <c r="AW581" s="205" t="e">
        <f t="shared" si="425"/>
        <v>#DIV/0!</v>
      </c>
      <c r="AX581" s="543"/>
    </row>
    <row r="582" spans="2:50" ht="14.25" customHeight="1">
      <c r="B582" s="483"/>
      <c r="C582" s="203">
        <v>25</v>
      </c>
      <c r="D582" s="206"/>
      <c r="E582" s="207"/>
      <c r="F582" s="203"/>
      <c r="G582" s="208" t="e">
        <f t="shared" si="426"/>
        <v>#DIV/0!</v>
      </c>
      <c r="H582" s="541"/>
      <c r="I582" s="209" t="e">
        <f t="shared" si="418"/>
        <v>#DIV/0!</v>
      </c>
      <c r="J582" s="209" t="e">
        <f t="shared" si="418"/>
        <v>#DIV/0!</v>
      </c>
      <c r="K582" s="210" t="e">
        <f t="shared" si="418"/>
        <v>#DIV/0!</v>
      </c>
      <c r="L582" s="542"/>
      <c r="M582" s="209" t="e">
        <f>RANK(K582, K$558:$K$590)</f>
        <v>#DIV/0!</v>
      </c>
      <c r="N582" s="545"/>
      <c r="O582" s="523"/>
      <c r="P582" s="205"/>
      <c r="Q582" s="205"/>
      <c r="R582" s="208" t="e">
        <f t="shared" si="410"/>
        <v>#DIV/0!</v>
      </c>
      <c r="S582" s="205" t="e">
        <f t="shared" si="419"/>
        <v>#DIV/0!</v>
      </c>
      <c r="T582" s="543"/>
      <c r="U582" s="205"/>
      <c r="V582" s="205"/>
      <c r="W582" s="208" t="e">
        <f t="shared" si="411"/>
        <v>#DIV/0!</v>
      </c>
      <c r="X582" s="205" t="e">
        <f t="shared" si="420"/>
        <v>#DIV/0!</v>
      </c>
      <c r="Y582" s="543"/>
      <c r="Z582" s="205"/>
      <c r="AA582" s="205"/>
      <c r="AB582" s="208" t="e">
        <f t="shared" si="412"/>
        <v>#DIV/0!</v>
      </c>
      <c r="AC582" s="205" t="e">
        <f t="shared" si="421"/>
        <v>#DIV/0!</v>
      </c>
      <c r="AD582" s="543"/>
      <c r="AE582" s="205"/>
      <c r="AF582" s="205"/>
      <c r="AG582" s="208" t="e">
        <f t="shared" si="413"/>
        <v>#DIV/0!</v>
      </c>
      <c r="AH582" s="205" t="e">
        <f t="shared" si="422"/>
        <v>#DIV/0!</v>
      </c>
      <c r="AI582" s="543"/>
      <c r="AJ582" s="205"/>
      <c r="AK582" s="205"/>
      <c r="AL582" s="208" t="e">
        <f t="shared" si="414"/>
        <v>#DIV/0!</v>
      </c>
      <c r="AM582" s="205" t="e">
        <f t="shared" si="423"/>
        <v>#DIV/0!</v>
      </c>
      <c r="AN582" s="543"/>
      <c r="AO582" s="205"/>
      <c r="AP582" s="205"/>
      <c r="AQ582" s="208" t="e">
        <f t="shared" si="415"/>
        <v>#DIV/0!</v>
      </c>
      <c r="AR582" s="205" t="e">
        <f t="shared" si="424"/>
        <v>#DIV/0!</v>
      </c>
      <c r="AS582" s="543"/>
      <c r="AT582" s="205"/>
      <c r="AU582" s="205"/>
      <c r="AV582" s="208" t="e">
        <f t="shared" si="416"/>
        <v>#DIV/0!</v>
      </c>
      <c r="AW582" s="205" t="e">
        <f t="shared" si="425"/>
        <v>#DIV/0!</v>
      </c>
      <c r="AX582" s="543"/>
    </row>
    <row r="583" spans="2:50" ht="14.25" customHeight="1">
      <c r="B583" s="483"/>
      <c r="C583" s="203">
        <v>26</v>
      </c>
      <c r="D583" s="206"/>
      <c r="E583" s="207"/>
      <c r="F583" s="203"/>
      <c r="G583" s="208" t="e">
        <f t="shared" si="426"/>
        <v>#DIV/0!</v>
      </c>
      <c r="H583" s="541"/>
      <c r="I583" s="209" t="e">
        <f t="shared" si="418"/>
        <v>#DIV/0!</v>
      </c>
      <c r="J583" s="209" t="e">
        <f t="shared" si="418"/>
        <v>#DIV/0!</v>
      </c>
      <c r="K583" s="210" t="e">
        <f t="shared" si="418"/>
        <v>#DIV/0!</v>
      </c>
      <c r="L583" s="542"/>
      <c r="M583" s="209" t="e">
        <f>RANK(K583, K$558:$K$590)</f>
        <v>#DIV/0!</v>
      </c>
      <c r="N583" s="545"/>
      <c r="O583" s="523"/>
      <c r="P583" s="205"/>
      <c r="Q583" s="205"/>
      <c r="R583" s="208" t="e">
        <f t="shared" si="410"/>
        <v>#DIV/0!</v>
      </c>
      <c r="S583" s="205" t="e">
        <f t="shared" si="419"/>
        <v>#DIV/0!</v>
      </c>
      <c r="T583" s="543"/>
      <c r="U583" s="205"/>
      <c r="V583" s="205"/>
      <c r="W583" s="208" t="e">
        <f t="shared" si="411"/>
        <v>#DIV/0!</v>
      </c>
      <c r="X583" s="205" t="e">
        <f t="shared" si="420"/>
        <v>#DIV/0!</v>
      </c>
      <c r="Y583" s="543"/>
      <c r="Z583" s="205"/>
      <c r="AA583" s="205"/>
      <c r="AB583" s="208" t="e">
        <f t="shared" si="412"/>
        <v>#DIV/0!</v>
      </c>
      <c r="AC583" s="205" t="e">
        <f t="shared" si="421"/>
        <v>#DIV/0!</v>
      </c>
      <c r="AD583" s="543"/>
      <c r="AE583" s="205"/>
      <c r="AF583" s="205"/>
      <c r="AG583" s="208" t="e">
        <f t="shared" si="413"/>
        <v>#DIV/0!</v>
      </c>
      <c r="AH583" s="205" t="e">
        <f t="shared" si="422"/>
        <v>#DIV/0!</v>
      </c>
      <c r="AI583" s="543"/>
      <c r="AJ583" s="205"/>
      <c r="AK583" s="205"/>
      <c r="AL583" s="208" t="e">
        <f t="shared" si="414"/>
        <v>#DIV/0!</v>
      </c>
      <c r="AM583" s="205" t="e">
        <f t="shared" si="423"/>
        <v>#DIV/0!</v>
      </c>
      <c r="AN583" s="543"/>
      <c r="AO583" s="205"/>
      <c r="AP583" s="205"/>
      <c r="AQ583" s="208" t="e">
        <f t="shared" si="415"/>
        <v>#DIV/0!</v>
      </c>
      <c r="AR583" s="205" t="e">
        <f t="shared" si="424"/>
        <v>#DIV/0!</v>
      </c>
      <c r="AS583" s="543"/>
      <c r="AT583" s="205"/>
      <c r="AU583" s="205"/>
      <c r="AV583" s="208" t="e">
        <f t="shared" si="416"/>
        <v>#DIV/0!</v>
      </c>
      <c r="AW583" s="205" t="e">
        <f t="shared" si="425"/>
        <v>#DIV/0!</v>
      </c>
      <c r="AX583" s="543"/>
    </row>
    <row r="584" spans="2:50" ht="14.25" customHeight="1">
      <c r="B584" s="483"/>
      <c r="C584" s="203">
        <v>27</v>
      </c>
      <c r="D584" s="206"/>
      <c r="E584" s="207"/>
      <c r="F584" s="203"/>
      <c r="G584" s="208" t="e">
        <f t="shared" si="426"/>
        <v>#DIV/0!</v>
      </c>
      <c r="H584" s="541"/>
      <c r="I584" s="209" t="e">
        <f t="shared" si="418"/>
        <v>#DIV/0!</v>
      </c>
      <c r="J584" s="209" t="e">
        <f t="shared" si="418"/>
        <v>#DIV/0!</v>
      </c>
      <c r="K584" s="210" t="e">
        <f t="shared" si="418"/>
        <v>#DIV/0!</v>
      </c>
      <c r="L584" s="542"/>
      <c r="M584" s="209" t="e">
        <f>RANK(K584, K$558:$K$590)</f>
        <v>#DIV/0!</v>
      </c>
      <c r="N584" s="545"/>
      <c r="O584" s="523"/>
      <c r="P584" s="205"/>
      <c r="Q584" s="205"/>
      <c r="R584" s="208" t="e">
        <f t="shared" si="410"/>
        <v>#DIV/0!</v>
      </c>
      <c r="S584" s="205" t="e">
        <f t="shared" si="419"/>
        <v>#DIV/0!</v>
      </c>
      <c r="T584" s="543"/>
      <c r="U584" s="205"/>
      <c r="V584" s="205"/>
      <c r="W584" s="208" t="e">
        <f t="shared" si="411"/>
        <v>#DIV/0!</v>
      </c>
      <c r="X584" s="205" t="e">
        <f t="shared" si="420"/>
        <v>#DIV/0!</v>
      </c>
      <c r="Y584" s="543"/>
      <c r="Z584" s="205"/>
      <c r="AA584" s="205"/>
      <c r="AB584" s="208" t="e">
        <f t="shared" si="412"/>
        <v>#DIV/0!</v>
      </c>
      <c r="AC584" s="205" t="e">
        <f t="shared" si="421"/>
        <v>#DIV/0!</v>
      </c>
      <c r="AD584" s="543"/>
      <c r="AE584" s="205"/>
      <c r="AF584" s="205"/>
      <c r="AG584" s="208" t="e">
        <f t="shared" si="413"/>
        <v>#DIV/0!</v>
      </c>
      <c r="AH584" s="205" t="e">
        <f t="shared" si="422"/>
        <v>#DIV/0!</v>
      </c>
      <c r="AI584" s="543"/>
      <c r="AJ584" s="205"/>
      <c r="AK584" s="205"/>
      <c r="AL584" s="208" t="e">
        <f t="shared" si="414"/>
        <v>#DIV/0!</v>
      </c>
      <c r="AM584" s="205" t="e">
        <f t="shared" si="423"/>
        <v>#DIV/0!</v>
      </c>
      <c r="AN584" s="543"/>
      <c r="AO584" s="205"/>
      <c r="AP584" s="205"/>
      <c r="AQ584" s="208" t="e">
        <f t="shared" si="415"/>
        <v>#DIV/0!</v>
      </c>
      <c r="AR584" s="205" t="e">
        <f t="shared" si="424"/>
        <v>#DIV/0!</v>
      </c>
      <c r="AS584" s="543"/>
      <c r="AT584" s="205"/>
      <c r="AU584" s="205"/>
      <c r="AV584" s="208" t="e">
        <f t="shared" si="416"/>
        <v>#DIV/0!</v>
      </c>
      <c r="AW584" s="205" t="e">
        <f t="shared" si="425"/>
        <v>#DIV/0!</v>
      </c>
      <c r="AX584" s="543"/>
    </row>
    <row r="585" spans="2:50" ht="14.25" customHeight="1">
      <c r="B585" s="483"/>
      <c r="C585" s="203">
        <v>28</v>
      </c>
      <c r="D585" s="206"/>
      <c r="E585" s="207"/>
      <c r="F585" s="203"/>
      <c r="G585" s="208" t="e">
        <f t="shared" si="426"/>
        <v>#DIV/0!</v>
      </c>
      <c r="H585" s="541"/>
      <c r="I585" s="209" t="e">
        <f t="shared" si="418"/>
        <v>#DIV/0!</v>
      </c>
      <c r="J585" s="209" t="e">
        <f t="shared" si="418"/>
        <v>#DIV/0!</v>
      </c>
      <c r="K585" s="210" t="e">
        <f t="shared" si="418"/>
        <v>#DIV/0!</v>
      </c>
      <c r="L585" s="542"/>
      <c r="M585" s="209" t="e">
        <f>RANK(K585, K$558:$K$590)</f>
        <v>#DIV/0!</v>
      </c>
      <c r="N585" s="545"/>
      <c r="O585" s="523"/>
      <c r="P585" s="205"/>
      <c r="Q585" s="205"/>
      <c r="R585" s="208" t="e">
        <f t="shared" si="410"/>
        <v>#DIV/0!</v>
      </c>
      <c r="S585" s="205" t="e">
        <f t="shared" si="419"/>
        <v>#DIV/0!</v>
      </c>
      <c r="T585" s="543"/>
      <c r="U585" s="205"/>
      <c r="V585" s="205"/>
      <c r="W585" s="208" t="e">
        <f t="shared" si="411"/>
        <v>#DIV/0!</v>
      </c>
      <c r="X585" s="205" t="e">
        <f t="shared" si="420"/>
        <v>#DIV/0!</v>
      </c>
      <c r="Y585" s="543"/>
      <c r="Z585" s="205"/>
      <c r="AA585" s="205"/>
      <c r="AB585" s="208" t="e">
        <f t="shared" si="412"/>
        <v>#DIV/0!</v>
      </c>
      <c r="AC585" s="205" t="e">
        <f t="shared" si="421"/>
        <v>#DIV/0!</v>
      </c>
      <c r="AD585" s="543"/>
      <c r="AE585" s="205"/>
      <c r="AF585" s="205"/>
      <c r="AG585" s="208" t="e">
        <f t="shared" si="413"/>
        <v>#DIV/0!</v>
      </c>
      <c r="AH585" s="205" t="e">
        <f t="shared" si="422"/>
        <v>#DIV/0!</v>
      </c>
      <c r="AI585" s="543"/>
      <c r="AJ585" s="205"/>
      <c r="AK585" s="205"/>
      <c r="AL585" s="208" t="e">
        <f t="shared" si="414"/>
        <v>#DIV/0!</v>
      </c>
      <c r="AM585" s="205" t="e">
        <f t="shared" si="423"/>
        <v>#DIV/0!</v>
      </c>
      <c r="AN585" s="543"/>
      <c r="AO585" s="205"/>
      <c r="AP585" s="205"/>
      <c r="AQ585" s="208" t="e">
        <f t="shared" si="415"/>
        <v>#DIV/0!</v>
      </c>
      <c r="AR585" s="205" t="e">
        <f t="shared" si="424"/>
        <v>#DIV/0!</v>
      </c>
      <c r="AS585" s="543"/>
      <c r="AT585" s="205"/>
      <c r="AU585" s="205"/>
      <c r="AV585" s="208" t="e">
        <f t="shared" si="416"/>
        <v>#DIV/0!</v>
      </c>
      <c r="AW585" s="205" t="e">
        <f t="shared" si="425"/>
        <v>#DIV/0!</v>
      </c>
      <c r="AX585" s="543"/>
    </row>
    <row r="586" spans="2:50" ht="14.25" customHeight="1">
      <c r="B586" s="483"/>
      <c r="C586" s="203">
        <v>29</v>
      </c>
      <c r="D586" s="206"/>
      <c r="E586" s="207"/>
      <c r="F586" s="203"/>
      <c r="G586" s="208" t="e">
        <f t="shared" si="426"/>
        <v>#DIV/0!</v>
      </c>
      <c r="H586" s="541"/>
      <c r="I586" s="209" t="e">
        <f t="shared" si="418"/>
        <v>#DIV/0!</v>
      </c>
      <c r="J586" s="209" t="e">
        <f t="shared" si="418"/>
        <v>#DIV/0!</v>
      </c>
      <c r="K586" s="210" t="e">
        <f t="shared" si="418"/>
        <v>#DIV/0!</v>
      </c>
      <c r="L586" s="542"/>
      <c r="M586" s="209" t="e">
        <f>RANK(K586, K$558:$K$590)</f>
        <v>#DIV/0!</v>
      </c>
      <c r="N586" s="545"/>
      <c r="O586" s="523"/>
      <c r="P586" s="205"/>
      <c r="Q586" s="205"/>
      <c r="R586" s="208" t="e">
        <f t="shared" si="410"/>
        <v>#DIV/0!</v>
      </c>
      <c r="S586" s="205" t="e">
        <f t="shared" si="419"/>
        <v>#DIV/0!</v>
      </c>
      <c r="T586" s="543"/>
      <c r="U586" s="205"/>
      <c r="V586" s="205"/>
      <c r="W586" s="208" t="e">
        <f t="shared" si="411"/>
        <v>#DIV/0!</v>
      </c>
      <c r="X586" s="205" t="e">
        <f t="shared" si="420"/>
        <v>#DIV/0!</v>
      </c>
      <c r="Y586" s="543"/>
      <c r="Z586" s="205"/>
      <c r="AA586" s="205"/>
      <c r="AB586" s="208" t="e">
        <f t="shared" si="412"/>
        <v>#DIV/0!</v>
      </c>
      <c r="AC586" s="205" t="e">
        <f t="shared" si="421"/>
        <v>#DIV/0!</v>
      </c>
      <c r="AD586" s="543"/>
      <c r="AE586" s="205"/>
      <c r="AF586" s="205"/>
      <c r="AG586" s="208" t="e">
        <f t="shared" si="413"/>
        <v>#DIV/0!</v>
      </c>
      <c r="AH586" s="205" t="e">
        <f t="shared" si="422"/>
        <v>#DIV/0!</v>
      </c>
      <c r="AI586" s="543"/>
      <c r="AJ586" s="205"/>
      <c r="AK586" s="205"/>
      <c r="AL586" s="208" t="e">
        <f t="shared" si="414"/>
        <v>#DIV/0!</v>
      </c>
      <c r="AM586" s="205" t="e">
        <f t="shared" si="423"/>
        <v>#DIV/0!</v>
      </c>
      <c r="AN586" s="543"/>
      <c r="AO586" s="205"/>
      <c r="AP586" s="205"/>
      <c r="AQ586" s="208" t="e">
        <f t="shared" si="415"/>
        <v>#DIV/0!</v>
      </c>
      <c r="AR586" s="205" t="e">
        <f t="shared" si="424"/>
        <v>#DIV/0!</v>
      </c>
      <c r="AS586" s="543"/>
      <c r="AT586" s="205"/>
      <c r="AU586" s="205"/>
      <c r="AV586" s="208" t="e">
        <f t="shared" si="416"/>
        <v>#DIV/0!</v>
      </c>
      <c r="AW586" s="205" t="e">
        <f t="shared" si="425"/>
        <v>#DIV/0!</v>
      </c>
      <c r="AX586" s="543"/>
    </row>
    <row r="587" spans="2:50" ht="14.25" customHeight="1">
      <c r="B587" s="483"/>
      <c r="C587" s="203">
        <v>30</v>
      </c>
      <c r="D587" s="206"/>
      <c r="E587" s="207"/>
      <c r="F587" s="203"/>
      <c r="G587" s="208" t="e">
        <f t="shared" si="426"/>
        <v>#DIV/0!</v>
      </c>
      <c r="H587" s="541"/>
      <c r="I587" s="209" t="e">
        <f t="shared" si="418"/>
        <v>#DIV/0!</v>
      </c>
      <c r="J587" s="209" t="e">
        <f t="shared" si="418"/>
        <v>#DIV/0!</v>
      </c>
      <c r="K587" s="210" t="e">
        <f t="shared" si="418"/>
        <v>#DIV/0!</v>
      </c>
      <c r="L587" s="542"/>
      <c r="M587" s="209" t="e">
        <f>RANK(K587, K$558:$K$590)</f>
        <v>#DIV/0!</v>
      </c>
      <c r="N587" s="545"/>
      <c r="O587" s="523"/>
      <c r="P587" s="205"/>
      <c r="Q587" s="205"/>
      <c r="R587" s="208" t="e">
        <f t="shared" si="410"/>
        <v>#DIV/0!</v>
      </c>
      <c r="S587" s="205" t="e">
        <f t="shared" si="419"/>
        <v>#DIV/0!</v>
      </c>
      <c r="T587" s="543"/>
      <c r="U587" s="205"/>
      <c r="V587" s="205"/>
      <c r="W587" s="208" t="e">
        <f t="shared" si="411"/>
        <v>#DIV/0!</v>
      </c>
      <c r="X587" s="205" t="e">
        <f t="shared" si="420"/>
        <v>#DIV/0!</v>
      </c>
      <c r="Y587" s="543"/>
      <c r="Z587" s="205"/>
      <c r="AA587" s="205"/>
      <c r="AB587" s="208" t="e">
        <f t="shared" si="412"/>
        <v>#DIV/0!</v>
      </c>
      <c r="AC587" s="205" t="e">
        <f t="shared" si="421"/>
        <v>#DIV/0!</v>
      </c>
      <c r="AD587" s="543"/>
      <c r="AE587" s="205"/>
      <c r="AF587" s="205"/>
      <c r="AG587" s="208" t="e">
        <f t="shared" si="413"/>
        <v>#DIV/0!</v>
      </c>
      <c r="AH587" s="205" t="e">
        <f t="shared" si="422"/>
        <v>#DIV/0!</v>
      </c>
      <c r="AI587" s="543"/>
      <c r="AJ587" s="205"/>
      <c r="AK587" s="205"/>
      <c r="AL587" s="208" t="e">
        <f t="shared" si="414"/>
        <v>#DIV/0!</v>
      </c>
      <c r="AM587" s="205" t="e">
        <f t="shared" si="423"/>
        <v>#DIV/0!</v>
      </c>
      <c r="AN587" s="543"/>
      <c r="AO587" s="205"/>
      <c r="AP587" s="205"/>
      <c r="AQ587" s="208" t="e">
        <f t="shared" si="415"/>
        <v>#DIV/0!</v>
      </c>
      <c r="AR587" s="205" t="e">
        <f t="shared" si="424"/>
        <v>#DIV/0!</v>
      </c>
      <c r="AS587" s="543"/>
      <c r="AT587" s="205"/>
      <c r="AU587" s="205"/>
      <c r="AV587" s="208" t="e">
        <f t="shared" si="416"/>
        <v>#DIV/0!</v>
      </c>
      <c r="AW587" s="205" t="e">
        <f t="shared" si="425"/>
        <v>#DIV/0!</v>
      </c>
      <c r="AX587" s="543"/>
    </row>
    <row r="588" spans="2:50" ht="14.25" customHeight="1">
      <c r="B588" s="483"/>
      <c r="C588" s="203">
        <v>31</v>
      </c>
      <c r="D588" s="206"/>
      <c r="E588" s="203"/>
      <c r="F588" s="203"/>
      <c r="G588" s="208" t="e">
        <f t="shared" si="426"/>
        <v>#DIV/0!</v>
      </c>
      <c r="H588" s="541"/>
      <c r="I588" s="209" t="e">
        <f t="shared" si="418"/>
        <v>#DIV/0!</v>
      </c>
      <c r="J588" s="209" t="e">
        <f t="shared" si="418"/>
        <v>#DIV/0!</v>
      </c>
      <c r="K588" s="210" t="e">
        <f t="shared" si="418"/>
        <v>#DIV/0!</v>
      </c>
      <c r="L588" s="542"/>
      <c r="M588" s="209" t="e">
        <f>RANK(K588, K$558:$K$590)</f>
        <v>#DIV/0!</v>
      </c>
      <c r="N588" s="545"/>
      <c r="O588" s="523"/>
      <c r="P588" s="205"/>
      <c r="Q588" s="205"/>
      <c r="R588" s="208" t="e">
        <f t="shared" si="410"/>
        <v>#DIV/0!</v>
      </c>
      <c r="S588" s="205" t="e">
        <f t="shared" si="419"/>
        <v>#DIV/0!</v>
      </c>
      <c r="T588" s="543"/>
      <c r="U588" s="205"/>
      <c r="V588" s="205"/>
      <c r="W588" s="208" t="e">
        <f t="shared" si="411"/>
        <v>#DIV/0!</v>
      </c>
      <c r="X588" s="205" t="e">
        <f t="shared" si="420"/>
        <v>#DIV/0!</v>
      </c>
      <c r="Y588" s="543"/>
      <c r="Z588" s="205"/>
      <c r="AA588" s="205"/>
      <c r="AB588" s="208" t="e">
        <f t="shared" si="412"/>
        <v>#DIV/0!</v>
      </c>
      <c r="AC588" s="205" t="e">
        <f t="shared" si="421"/>
        <v>#DIV/0!</v>
      </c>
      <c r="AD588" s="543"/>
      <c r="AE588" s="205"/>
      <c r="AF588" s="205"/>
      <c r="AG588" s="208" t="e">
        <f t="shared" si="413"/>
        <v>#DIV/0!</v>
      </c>
      <c r="AH588" s="205" t="e">
        <f t="shared" si="422"/>
        <v>#DIV/0!</v>
      </c>
      <c r="AI588" s="543"/>
      <c r="AJ588" s="205"/>
      <c r="AK588" s="205"/>
      <c r="AL588" s="208" t="e">
        <f t="shared" si="414"/>
        <v>#DIV/0!</v>
      </c>
      <c r="AM588" s="205" t="e">
        <f t="shared" si="423"/>
        <v>#DIV/0!</v>
      </c>
      <c r="AN588" s="543"/>
      <c r="AO588" s="205"/>
      <c r="AP588" s="205"/>
      <c r="AQ588" s="208" t="e">
        <f t="shared" si="415"/>
        <v>#DIV/0!</v>
      </c>
      <c r="AR588" s="205" t="e">
        <f t="shared" si="424"/>
        <v>#DIV/0!</v>
      </c>
      <c r="AS588" s="543"/>
      <c r="AT588" s="205"/>
      <c r="AU588" s="205"/>
      <c r="AV588" s="208" t="e">
        <f t="shared" si="416"/>
        <v>#DIV/0!</v>
      </c>
      <c r="AW588" s="205" t="e">
        <f t="shared" si="425"/>
        <v>#DIV/0!</v>
      </c>
      <c r="AX588" s="543"/>
    </row>
    <row r="589" spans="2:50" ht="14.25" customHeight="1">
      <c r="B589" s="483"/>
      <c r="C589" s="203">
        <v>32</v>
      </c>
      <c r="D589" s="206"/>
      <c r="E589" s="203"/>
      <c r="F589" s="203"/>
      <c r="G589" s="208" t="e">
        <f t="shared" si="426"/>
        <v>#DIV/0!</v>
      </c>
      <c r="H589" s="541"/>
      <c r="I589" s="209" t="e">
        <f t="shared" si="418"/>
        <v>#DIV/0!</v>
      </c>
      <c r="J589" s="209" t="e">
        <f t="shared" si="418"/>
        <v>#DIV/0!</v>
      </c>
      <c r="K589" s="210" t="e">
        <f t="shared" si="418"/>
        <v>#DIV/0!</v>
      </c>
      <c r="L589" s="542"/>
      <c r="M589" s="209" t="e">
        <f>RANK(K589, K$558:$K$590)</f>
        <v>#DIV/0!</v>
      </c>
      <c r="N589" s="545"/>
      <c r="O589" s="523"/>
      <c r="P589" s="205"/>
      <c r="Q589" s="205"/>
      <c r="R589" s="208" t="e">
        <f t="shared" si="410"/>
        <v>#DIV/0!</v>
      </c>
      <c r="S589" s="205" t="e">
        <f t="shared" si="419"/>
        <v>#DIV/0!</v>
      </c>
      <c r="T589" s="543"/>
      <c r="U589" s="205"/>
      <c r="V589" s="205"/>
      <c r="W589" s="208" t="e">
        <f t="shared" si="411"/>
        <v>#DIV/0!</v>
      </c>
      <c r="X589" s="205" t="e">
        <f t="shared" si="420"/>
        <v>#DIV/0!</v>
      </c>
      <c r="Y589" s="543"/>
      <c r="Z589" s="205"/>
      <c r="AA589" s="205"/>
      <c r="AB589" s="208" t="e">
        <f t="shared" si="412"/>
        <v>#DIV/0!</v>
      </c>
      <c r="AC589" s="205" t="e">
        <f t="shared" si="421"/>
        <v>#DIV/0!</v>
      </c>
      <c r="AD589" s="543"/>
      <c r="AE589" s="205"/>
      <c r="AF589" s="205"/>
      <c r="AG589" s="208" t="e">
        <f t="shared" si="413"/>
        <v>#DIV/0!</v>
      </c>
      <c r="AH589" s="205" t="e">
        <f t="shared" si="422"/>
        <v>#DIV/0!</v>
      </c>
      <c r="AI589" s="543"/>
      <c r="AJ589" s="205"/>
      <c r="AK589" s="205"/>
      <c r="AL589" s="208" t="e">
        <f t="shared" si="414"/>
        <v>#DIV/0!</v>
      </c>
      <c r="AM589" s="205" t="e">
        <f t="shared" si="423"/>
        <v>#DIV/0!</v>
      </c>
      <c r="AN589" s="543"/>
      <c r="AO589" s="205"/>
      <c r="AP589" s="205"/>
      <c r="AQ589" s="208" t="e">
        <f t="shared" si="415"/>
        <v>#DIV/0!</v>
      </c>
      <c r="AR589" s="205" t="e">
        <f t="shared" si="424"/>
        <v>#DIV/0!</v>
      </c>
      <c r="AS589" s="543"/>
      <c r="AT589" s="205"/>
      <c r="AU589" s="205"/>
      <c r="AV589" s="208" t="e">
        <f t="shared" si="416"/>
        <v>#DIV/0!</v>
      </c>
      <c r="AW589" s="205" t="e">
        <f t="shared" si="425"/>
        <v>#DIV/0!</v>
      </c>
      <c r="AX589" s="543"/>
    </row>
    <row r="590" spans="2:50" ht="14.25" customHeight="1">
      <c r="B590" s="483"/>
      <c r="C590" s="203">
        <v>33</v>
      </c>
      <c r="D590" s="206"/>
      <c r="E590" s="203"/>
      <c r="F590" s="203"/>
      <c r="G590" s="208" t="e">
        <f t="shared" si="426"/>
        <v>#DIV/0!</v>
      </c>
      <c r="H590" s="541"/>
      <c r="I590" s="209" t="e">
        <f t="shared" si="418"/>
        <v>#DIV/0!</v>
      </c>
      <c r="J590" s="209" t="e">
        <f t="shared" si="418"/>
        <v>#DIV/0!</v>
      </c>
      <c r="K590" s="210" t="e">
        <f t="shared" si="418"/>
        <v>#DIV/0!</v>
      </c>
      <c r="L590" s="542"/>
      <c r="M590" s="209" t="e">
        <f>RANK(K590, K$558:$K$590)</f>
        <v>#DIV/0!</v>
      </c>
      <c r="N590" s="545"/>
      <c r="O590" s="523"/>
      <c r="P590" s="205"/>
      <c r="Q590" s="211"/>
      <c r="R590" s="208" t="e">
        <f>Q590/P590</f>
        <v>#DIV/0!</v>
      </c>
      <c r="S590" s="205" t="e">
        <f t="shared" si="419"/>
        <v>#DIV/0!</v>
      </c>
      <c r="T590" s="543"/>
      <c r="U590" s="205"/>
      <c r="V590" s="211"/>
      <c r="W590" s="208" t="e">
        <f>V590/U590</f>
        <v>#DIV/0!</v>
      </c>
      <c r="X590" s="205" t="e">
        <f t="shared" si="420"/>
        <v>#DIV/0!</v>
      </c>
      <c r="Y590" s="543"/>
      <c r="Z590" s="205"/>
      <c r="AA590" s="211"/>
      <c r="AB590" s="208" t="e">
        <f>AA590/Z590</f>
        <v>#DIV/0!</v>
      </c>
      <c r="AC590" s="205" t="e">
        <f t="shared" si="421"/>
        <v>#DIV/0!</v>
      </c>
      <c r="AD590" s="543"/>
      <c r="AE590" s="205"/>
      <c r="AF590" s="211"/>
      <c r="AG590" s="208" t="e">
        <f>AF590/AE590</f>
        <v>#DIV/0!</v>
      </c>
      <c r="AH590" s="205" t="e">
        <f t="shared" si="422"/>
        <v>#DIV/0!</v>
      </c>
      <c r="AI590" s="543"/>
      <c r="AJ590" s="205"/>
      <c r="AK590" s="211"/>
      <c r="AL590" s="208" t="e">
        <f>AK590/AJ590</f>
        <v>#DIV/0!</v>
      </c>
      <c r="AM590" s="205" t="e">
        <f t="shared" si="423"/>
        <v>#DIV/0!</v>
      </c>
      <c r="AN590" s="543"/>
      <c r="AO590" s="205"/>
      <c r="AP590" s="211"/>
      <c r="AQ590" s="208" t="e">
        <f>AP590/AO590</f>
        <v>#DIV/0!</v>
      </c>
      <c r="AR590" s="205" t="e">
        <f t="shared" si="424"/>
        <v>#DIV/0!</v>
      </c>
      <c r="AS590" s="543"/>
      <c r="AT590" s="205"/>
      <c r="AU590" s="211"/>
      <c r="AV590" s="208" t="e">
        <f>AU590/AT590</f>
        <v>#DIV/0!</v>
      </c>
      <c r="AW590" s="205" t="e">
        <f t="shared" si="425"/>
        <v>#DIV/0!</v>
      </c>
      <c r="AX590" s="543"/>
    </row>
  </sheetData>
  <mergeCells count="944"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E556:G556"/>
    <mergeCell ref="I556:K556"/>
    <mergeCell ref="P556:S556"/>
    <mergeCell ref="U556:X556"/>
    <mergeCell ref="Z556:AC556"/>
    <mergeCell ref="AE556:AH556"/>
    <mergeCell ref="AJ556:AM556"/>
    <mergeCell ref="AO556:AR556"/>
    <mergeCell ref="AT556:AW556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B555:B557"/>
    <mergeCell ref="C555:D557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B520:B552"/>
    <mergeCell ref="H520:H552"/>
    <mergeCell ref="L520:L552"/>
    <mergeCell ref="T520:T552"/>
    <mergeCell ref="Y520:Y552"/>
    <mergeCell ref="AD520:AD552"/>
    <mergeCell ref="AI520:AI552"/>
    <mergeCell ref="AN520:AN552"/>
    <mergeCell ref="AS520:AS552"/>
    <mergeCell ref="AI517:AI519"/>
    <mergeCell ref="AJ517:AM517"/>
    <mergeCell ref="AN517:AN519"/>
    <mergeCell ref="AO517:AR517"/>
    <mergeCell ref="AS517:AS519"/>
    <mergeCell ref="AT517:AW517"/>
    <mergeCell ref="AX517:AX519"/>
    <mergeCell ref="E518:G518"/>
    <mergeCell ref="I518:K518"/>
    <mergeCell ref="P518:S518"/>
    <mergeCell ref="U518:X518"/>
    <mergeCell ref="Z518:AC518"/>
    <mergeCell ref="AE518:AH518"/>
    <mergeCell ref="AJ518:AM518"/>
    <mergeCell ref="AO518:AR518"/>
    <mergeCell ref="AT518:AW518"/>
    <mergeCell ref="AT515:AX515"/>
    <mergeCell ref="P516:T516"/>
    <mergeCell ref="U516:Y516"/>
    <mergeCell ref="Z516:AD516"/>
    <mergeCell ref="AE516:AI516"/>
    <mergeCell ref="AJ516:AN516"/>
    <mergeCell ref="AO516:AS516"/>
    <mergeCell ref="AT516:AX516"/>
    <mergeCell ref="B517:B519"/>
    <mergeCell ref="C517:D519"/>
    <mergeCell ref="E517:G517"/>
    <mergeCell ref="H517:H519"/>
    <mergeCell ref="I517:K517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U515:Y515"/>
    <mergeCell ref="Z515:AD515"/>
    <mergeCell ref="AE515:AI515"/>
    <mergeCell ref="AJ515:AN515"/>
    <mergeCell ref="AO515:AS515"/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AI480:AL480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X444:AX476"/>
    <mergeCell ref="AO441:AR441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E404:G404"/>
    <mergeCell ref="H404:H406"/>
    <mergeCell ref="I404:K404"/>
    <mergeCell ref="H441:H443"/>
    <mergeCell ref="I441:K441"/>
    <mergeCell ref="L441:L443"/>
    <mergeCell ref="M441:M443"/>
    <mergeCell ref="AN404:AN406"/>
    <mergeCell ref="AO404:AR404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T444:T476"/>
    <mergeCell ref="Y444:Y476"/>
    <mergeCell ref="AD444:AD476"/>
    <mergeCell ref="AI444:AI476"/>
    <mergeCell ref="AN444:AN476"/>
    <mergeCell ref="AS444:AS476"/>
    <mergeCell ref="AU480:AX480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AU477:AY47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321"/>
  <sheetViews>
    <sheetView zoomScaleNormal="100" workbookViewId="0">
      <pane xSplit="13" ySplit="3" topLeftCell="N268" activePane="bottomRight" state="frozen"/>
      <selection activeCell="E31" sqref="E31"/>
      <selection pane="topRight" activeCell="E31" sqref="E31"/>
      <selection pane="bottomLeft" activeCell="E31" sqref="E31"/>
      <selection pane="bottomRight" activeCell="L287" sqref="L287:L30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2" t="s">
        <v>766</v>
      </c>
      <c r="C1" s="198">
        <f>AVERAGE(L267,L287,L307)</f>
        <v>290.22880301281771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478</v>
      </c>
      <c r="C7" s="203">
        <v>1</v>
      </c>
      <c r="D7" s="206" t="s">
        <v>389</v>
      </c>
      <c r="E7" s="207">
        <v>6</v>
      </c>
      <c r="F7" s="203">
        <v>2500</v>
      </c>
      <c r="G7" s="208">
        <f>F7/E7</f>
        <v>416.66666666666669</v>
      </c>
      <c r="H7" s="541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42">
        <f>IFERROR(AVERAGE(K7:K21),"-")</f>
        <v>254.23960432316358</v>
      </c>
      <c r="M7" s="209">
        <f>RANK(K7, K$7:$K$21)</f>
        <v>3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41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41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41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41">
        <f>AVERAGE(AV7:AV21)</f>
        <v>254.25722061524704</v>
      </c>
    </row>
    <row r="8" spans="1:50" ht="14.25" hidden="1" customHeight="1" outlineLevel="1">
      <c r="B8" s="483"/>
      <c r="C8" s="203">
        <v>2</v>
      </c>
      <c r="D8" s="206" t="s">
        <v>479</v>
      </c>
      <c r="E8" s="207">
        <v>6</v>
      </c>
      <c r="F8" s="203">
        <v>2600</v>
      </c>
      <c r="G8" s="208">
        <f t="shared" ref="G8:G16" si="11">F8/E8</f>
        <v>433.33333333333331</v>
      </c>
      <c r="H8" s="541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42"/>
      <c r="M8" s="209">
        <f>RANK(K8, K$7:$K$21)</f>
        <v>4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41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41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41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41"/>
    </row>
    <row r="9" spans="1:50" ht="14.25" hidden="1" customHeight="1" outlineLevel="1">
      <c r="B9" s="483"/>
      <c r="C9" s="203">
        <v>3</v>
      </c>
      <c r="D9" s="206" t="s">
        <v>391</v>
      </c>
      <c r="E9" s="207">
        <v>6</v>
      </c>
      <c r="F9" s="203">
        <v>2600</v>
      </c>
      <c r="G9" s="208">
        <f t="shared" si="11"/>
        <v>433.33333333333331</v>
      </c>
      <c r="H9" s="541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42"/>
      <c r="M9" s="209">
        <f>RANK(K9, K$7:$K$21)</f>
        <v>2</v>
      </c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41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41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41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41"/>
    </row>
    <row r="10" spans="1:50" ht="14.25" hidden="1" customHeight="1" outlineLevel="1">
      <c r="B10" s="483"/>
      <c r="C10" s="203">
        <v>4</v>
      </c>
      <c r="D10" s="206" t="s">
        <v>392</v>
      </c>
      <c r="E10" s="207">
        <v>11</v>
      </c>
      <c r="F10" s="203">
        <v>3000</v>
      </c>
      <c r="G10" s="208">
        <f t="shared" si="11"/>
        <v>272.72727272727275</v>
      </c>
      <c r="H10" s="541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42"/>
      <c r="M10" s="209">
        <f>RANK(K10, K$7:$K$21)</f>
        <v>5</v>
      </c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41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41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41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41"/>
    </row>
    <row r="11" spans="1:50" ht="14.25" hidden="1" customHeight="1" outlineLevel="1">
      <c r="B11" s="483"/>
      <c r="C11" s="203">
        <v>5</v>
      </c>
      <c r="D11" s="206" t="s">
        <v>393</v>
      </c>
      <c r="E11" s="207">
        <v>17</v>
      </c>
      <c r="F11" s="203">
        <v>3273</v>
      </c>
      <c r="G11" s="208">
        <f t="shared" si="11"/>
        <v>192.52941176470588</v>
      </c>
      <c r="H11" s="541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42"/>
      <c r="M11" s="209">
        <f>RANK(K11, K$7:$K$21)</f>
        <v>10</v>
      </c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41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41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41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41"/>
    </row>
    <row r="12" spans="1:50" ht="14.25" hidden="1" customHeight="1" outlineLevel="1">
      <c r="B12" s="483"/>
      <c r="C12" s="203">
        <v>6</v>
      </c>
      <c r="D12" s="206" t="s">
        <v>394</v>
      </c>
      <c r="E12" s="207">
        <v>6</v>
      </c>
      <c r="F12" s="203">
        <v>2600</v>
      </c>
      <c r="G12" s="208">
        <f t="shared" si="11"/>
        <v>433.33333333333331</v>
      </c>
      <c r="H12" s="541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42"/>
      <c r="M12" s="209">
        <f>RANK(K12, K$7:$K$21)</f>
        <v>1</v>
      </c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41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41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41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41"/>
    </row>
    <row r="13" spans="1:50" ht="14.25" hidden="1" customHeight="1" outlineLevel="1">
      <c r="B13" s="483"/>
      <c r="C13" s="203">
        <v>7</v>
      </c>
      <c r="D13" s="206" t="s">
        <v>395</v>
      </c>
      <c r="E13" s="207">
        <v>17</v>
      </c>
      <c r="F13" s="203">
        <v>3273</v>
      </c>
      <c r="G13" s="208">
        <f t="shared" si="11"/>
        <v>192.52941176470588</v>
      </c>
      <c r="H13" s="541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42"/>
      <c r="M13" s="209">
        <f>RANK(K13, K$7:$K$21)</f>
        <v>8</v>
      </c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41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41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41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41"/>
    </row>
    <row r="14" spans="1:50" ht="14.25" hidden="1" customHeight="1" outlineLevel="1">
      <c r="B14" s="483"/>
      <c r="C14" s="203">
        <v>8</v>
      </c>
      <c r="D14" s="206" t="s">
        <v>396</v>
      </c>
      <c r="E14" s="207">
        <v>11</v>
      </c>
      <c r="F14" s="203">
        <v>3000</v>
      </c>
      <c r="G14" s="208">
        <f t="shared" si="11"/>
        <v>272.72727272727275</v>
      </c>
      <c r="H14" s="541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42"/>
      <c r="M14" s="209">
        <f>RANK(K14, K$7:$K$21)</f>
        <v>6</v>
      </c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41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41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41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41"/>
    </row>
    <row r="15" spans="1:50" ht="14.25" hidden="1" customHeight="1" outlineLevel="1">
      <c r="B15" s="483"/>
      <c r="C15" s="203">
        <v>9</v>
      </c>
      <c r="D15" s="206" t="s">
        <v>397</v>
      </c>
      <c r="E15" s="207">
        <v>17</v>
      </c>
      <c r="F15" s="203">
        <v>3273</v>
      </c>
      <c r="G15" s="208">
        <f t="shared" si="11"/>
        <v>192.52941176470588</v>
      </c>
      <c r="H15" s="541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42"/>
      <c r="M15" s="209">
        <f>RANK(K15, K$7:$K$21)</f>
        <v>7</v>
      </c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41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41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41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41"/>
    </row>
    <row r="16" spans="1:50" ht="14.25" hidden="1" customHeight="1" outlineLevel="1">
      <c r="B16" s="483"/>
      <c r="C16" s="203">
        <v>10</v>
      </c>
      <c r="D16" s="206" t="s">
        <v>398</v>
      </c>
      <c r="E16" s="207">
        <v>17</v>
      </c>
      <c r="F16" s="203">
        <v>3273</v>
      </c>
      <c r="G16" s="208">
        <f t="shared" si="11"/>
        <v>192.52941176470588</v>
      </c>
      <c r="H16" s="541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42"/>
      <c r="M16" s="209">
        <f>RANK(K16, K$7:$K$21)</f>
        <v>9</v>
      </c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41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41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41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7"/>
      <c r="AV17" s="208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7"/>
      <c r="AV18" s="208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7"/>
      <c r="AV19" s="208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7"/>
      <c r="AV20" s="208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13">U22+1</f>
        <v>45876</v>
      </c>
      <c r="AA22" s="586"/>
      <c r="AB22" s="586"/>
      <c r="AC22" s="586"/>
      <c r="AD22" s="586"/>
      <c r="AE22" s="587">
        <f t="shared" ref="AE22" si="14">Z22+1</f>
        <v>45877</v>
      </c>
      <c r="AF22" s="588"/>
      <c r="AG22" s="588"/>
      <c r="AH22" s="588"/>
      <c r="AI22" s="588"/>
      <c r="AJ22" s="585">
        <f t="shared" ref="AJ22" si="15">AE22+1</f>
        <v>45878</v>
      </c>
      <c r="AK22" s="585"/>
      <c r="AL22" s="585"/>
      <c r="AM22" s="585"/>
      <c r="AN22" s="585"/>
      <c r="AO22" s="587">
        <f t="shared" ref="AO22" si="16">AJ22+1</f>
        <v>45879</v>
      </c>
      <c r="AP22" s="588"/>
      <c r="AQ22" s="588"/>
      <c r="AR22" s="588"/>
      <c r="AS22" s="588"/>
      <c r="AT22" s="585">
        <f t="shared" ref="AT22" si="17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8">Z22</f>
        <v>45876</v>
      </c>
      <c r="AA23" s="592"/>
      <c r="AB23" s="592"/>
      <c r="AC23" s="592"/>
      <c r="AD23" s="592"/>
      <c r="AE23" s="593">
        <f t="shared" ref="AE23" si="19">AE22</f>
        <v>45877</v>
      </c>
      <c r="AF23" s="593"/>
      <c r="AG23" s="593"/>
      <c r="AH23" s="593"/>
      <c r="AI23" s="593"/>
      <c r="AJ23" s="592">
        <f t="shared" ref="AJ23" si="20">AJ22</f>
        <v>45878</v>
      </c>
      <c r="AK23" s="592"/>
      <c r="AL23" s="592"/>
      <c r="AM23" s="592"/>
      <c r="AN23" s="592"/>
      <c r="AO23" s="593">
        <f t="shared" ref="AO23" si="21">AO22</f>
        <v>45879</v>
      </c>
      <c r="AP23" s="593"/>
      <c r="AQ23" s="593"/>
      <c r="AR23" s="593"/>
      <c r="AS23" s="593"/>
      <c r="AT23" s="592">
        <f t="shared" ref="AT23" si="22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478</v>
      </c>
      <c r="C27" s="203">
        <v>1</v>
      </c>
      <c r="D27" s="206" t="s">
        <v>389</v>
      </c>
      <c r="E27" s="207">
        <v>6</v>
      </c>
      <c r="F27" s="203">
        <v>2500</v>
      </c>
      <c r="G27" s="208">
        <f t="shared" ref="G27:G36" si="23">F27/E27</f>
        <v>416.66666666666669</v>
      </c>
      <c r="H27" s="541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42">
        <f>IFERROR(AVERAGE(K27:K41),"-")</f>
        <v>254.00095374216556</v>
      </c>
      <c r="M27" s="209">
        <f>RANK(K27, K$27:$K$41)</f>
        <v>3</v>
      </c>
      <c r="N27" s="483"/>
      <c r="O27" s="483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41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41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41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41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41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41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41">
        <f>AVERAGE(AV27:AV41)</f>
        <v>253.7946407395354</v>
      </c>
    </row>
    <row r="28" spans="2:50" ht="14.25" hidden="1" customHeight="1" outlineLevel="1">
      <c r="B28" s="483"/>
      <c r="C28" s="203">
        <v>2</v>
      </c>
      <c r="D28" s="206" t="s">
        <v>390</v>
      </c>
      <c r="E28" s="207">
        <v>6</v>
      </c>
      <c r="F28" s="203">
        <v>2600</v>
      </c>
      <c r="G28" s="208">
        <f t="shared" si="23"/>
        <v>433.33333333333331</v>
      </c>
      <c r="H28" s="541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42"/>
      <c r="M28" s="209">
        <f>RANK(K28, K$27:$K$41)</f>
        <v>4</v>
      </c>
      <c r="N28" s="483"/>
      <c r="O28" s="483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41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41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41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41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41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41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41"/>
    </row>
    <row r="29" spans="2:50" ht="14.25" hidden="1" customHeight="1" outlineLevel="1">
      <c r="B29" s="483"/>
      <c r="C29" s="203">
        <v>3</v>
      </c>
      <c r="D29" s="206" t="s">
        <v>391</v>
      </c>
      <c r="E29" s="207">
        <v>6</v>
      </c>
      <c r="F29" s="203">
        <v>2600</v>
      </c>
      <c r="G29" s="208">
        <f t="shared" si="23"/>
        <v>433.33333333333331</v>
      </c>
      <c r="H29" s="541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42"/>
      <c r="M29" s="209">
        <f>RANK(K29, K$27:$K$41)</f>
        <v>2</v>
      </c>
      <c r="N29" s="483"/>
      <c r="O29" s="483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41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41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41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41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41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41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41"/>
    </row>
    <row r="30" spans="2:50" ht="14.25" hidden="1" customHeight="1" outlineLevel="1">
      <c r="B30" s="483"/>
      <c r="C30" s="203">
        <v>4</v>
      </c>
      <c r="D30" s="206" t="s">
        <v>392</v>
      </c>
      <c r="E30" s="207">
        <v>11</v>
      </c>
      <c r="F30" s="203">
        <v>3000</v>
      </c>
      <c r="G30" s="208">
        <f t="shared" si="23"/>
        <v>272.72727272727275</v>
      </c>
      <c r="H30" s="541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42"/>
      <c r="M30" s="209">
        <f>RANK(K30, K$27:$K$41)</f>
        <v>5</v>
      </c>
      <c r="N30" s="483"/>
      <c r="O30" s="483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41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41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41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41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41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41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41"/>
    </row>
    <row r="31" spans="2:50" ht="14.25" hidden="1" customHeight="1" outlineLevel="1">
      <c r="B31" s="483"/>
      <c r="C31" s="203">
        <v>5</v>
      </c>
      <c r="D31" s="206" t="s">
        <v>393</v>
      </c>
      <c r="E31" s="207">
        <v>17</v>
      </c>
      <c r="F31" s="203">
        <v>3273</v>
      </c>
      <c r="G31" s="208">
        <f t="shared" si="23"/>
        <v>192.52941176470588</v>
      </c>
      <c r="H31" s="541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42"/>
      <c r="M31" s="209">
        <f>RANK(K31, K$27:$K$41)</f>
        <v>9</v>
      </c>
      <c r="N31" s="483"/>
      <c r="O31" s="483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41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41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41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41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41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41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41"/>
    </row>
    <row r="32" spans="2:50" ht="14.25" hidden="1" customHeight="1" outlineLevel="1">
      <c r="B32" s="483"/>
      <c r="C32" s="203">
        <v>6</v>
      </c>
      <c r="D32" s="206" t="s">
        <v>394</v>
      </c>
      <c r="E32" s="207">
        <v>6</v>
      </c>
      <c r="F32" s="203">
        <v>2600</v>
      </c>
      <c r="G32" s="208">
        <f t="shared" si="23"/>
        <v>433.33333333333331</v>
      </c>
      <c r="H32" s="541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42"/>
      <c r="M32" s="209">
        <f>RANK(K32, K$27:$K$41)</f>
        <v>1</v>
      </c>
      <c r="N32" s="483"/>
      <c r="O32" s="483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41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41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41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41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41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41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41"/>
    </row>
    <row r="33" spans="1:50" ht="14.25" hidden="1" customHeight="1" outlineLevel="1">
      <c r="B33" s="483"/>
      <c r="C33" s="203">
        <v>7</v>
      </c>
      <c r="D33" s="206" t="s">
        <v>395</v>
      </c>
      <c r="E33" s="207">
        <v>17</v>
      </c>
      <c r="F33" s="203">
        <v>3273</v>
      </c>
      <c r="G33" s="208">
        <f t="shared" si="23"/>
        <v>192.52941176470588</v>
      </c>
      <c r="H33" s="541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42"/>
      <c r="M33" s="209">
        <f>RANK(K33, K$27:$K$41)</f>
        <v>7</v>
      </c>
      <c r="N33" s="483"/>
      <c r="O33" s="483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41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41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41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41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41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41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41"/>
    </row>
    <row r="34" spans="1:50" ht="14.25" hidden="1" customHeight="1" outlineLevel="1">
      <c r="B34" s="483"/>
      <c r="C34" s="203">
        <v>8</v>
      </c>
      <c r="D34" s="206" t="s">
        <v>396</v>
      </c>
      <c r="E34" s="207">
        <v>11</v>
      </c>
      <c r="F34" s="203">
        <v>3000</v>
      </c>
      <c r="G34" s="208">
        <f t="shared" si="23"/>
        <v>272.72727272727275</v>
      </c>
      <c r="H34" s="541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42"/>
      <c r="M34" s="209">
        <f>RANK(K34, K$27:$K$41)</f>
        <v>6</v>
      </c>
      <c r="N34" s="483"/>
      <c r="O34" s="483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41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41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41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41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41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41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41"/>
    </row>
    <row r="35" spans="1:50" ht="14.25" hidden="1" customHeight="1" outlineLevel="1">
      <c r="B35" s="483"/>
      <c r="C35" s="203">
        <v>9</v>
      </c>
      <c r="D35" s="206" t="s">
        <v>397</v>
      </c>
      <c r="E35" s="207">
        <v>17</v>
      </c>
      <c r="F35" s="203">
        <v>3273</v>
      </c>
      <c r="G35" s="208">
        <f t="shared" si="23"/>
        <v>192.52941176470588</v>
      </c>
      <c r="H35" s="541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42"/>
      <c r="M35" s="209">
        <f>RANK(K35, K$27:$K$41)</f>
        <v>8</v>
      </c>
      <c r="N35" s="483"/>
      <c r="O35" s="483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41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41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41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41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41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41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41"/>
    </row>
    <row r="36" spans="1:50" ht="14.25" hidden="1" customHeight="1" outlineLevel="1">
      <c r="B36" s="483"/>
      <c r="C36" s="203">
        <v>10</v>
      </c>
      <c r="D36" s="206" t="s">
        <v>398</v>
      </c>
      <c r="E36" s="207">
        <v>17</v>
      </c>
      <c r="F36" s="203">
        <v>3273</v>
      </c>
      <c r="G36" s="208">
        <f t="shared" si="23"/>
        <v>192.52941176470588</v>
      </c>
      <c r="H36" s="541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42"/>
      <c r="M36" s="209">
        <f>RANK(K36, K$27:$K$41)</f>
        <v>10</v>
      </c>
      <c r="N36" s="483"/>
      <c r="O36" s="483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41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41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41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41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41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41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41"/>
    </row>
    <row r="37" spans="1:50" ht="14.25" hidden="1" customHeight="1" outlineLevel="1">
      <c r="B37" s="483"/>
      <c r="C37" s="203">
        <v>11</v>
      </c>
      <c r="D37" s="206"/>
      <c r="E37" s="207"/>
      <c r="F37" s="203"/>
      <c r="G37" s="208"/>
      <c r="H37" s="541"/>
      <c r="I37" s="209"/>
      <c r="J37" s="209"/>
      <c r="K37" s="210"/>
      <c r="L37" s="542"/>
      <c r="M37" s="209"/>
      <c r="N37" s="483"/>
      <c r="O37" s="483"/>
      <c r="P37" s="203"/>
      <c r="Q37" s="207"/>
      <c r="R37" s="208"/>
      <c r="S37" s="205"/>
      <c r="T37" s="541"/>
      <c r="U37" s="203"/>
      <c r="V37" s="207"/>
      <c r="W37" s="208"/>
      <c r="X37" s="205"/>
      <c r="Y37" s="541"/>
      <c r="Z37" s="203"/>
      <c r="AA37" s="207"/>
      <c r="AB37" s="208"/>
      <c r="AC37" s="205"/>
      <c r="AD37" s="541"/>
      <c r="AE37" s="203"/>
      <c r="AF37" s="207"/>
      <c r="AG37" s="208"/>
      <c r="AH37" s="205"/>
      <c r="AI37" s="541"/>
      <c r="AJ37" s="203"/>
      <c r="AK37" s="207"/>
      <c r="AL37" s="208"/>
      <c r="AM37" s="205"/>
      <c r="AN37" s="541"/>
      <c r="AO37" s="203"/>
      <c r="AP37" s="207"/>
      <c r="AQ37" s="208"/>
      <c r="AR37" s="205"/>
      <c r="AS37" s="541"/>
      <c r="AT37" s="203"/>
      <c r="AU37" s="207"/>
      <c r="AV37" s="208"/>
      <c r="AW37" s="205"/>
      <c r="AX37" s="541"/>
    </row>
    <row r="38" spans="1:50" ht="14.25" hidden="1" customHeight="1" outlineLevel="1">
      <c r="B38" s="483"/>
      <c r="C38" s="203">
        <v>12</v>
      </c>
      <c r="D38" s="206"/>
      <c r="E38" s="207"/>
      <c r="F38" s="203"/>
      <c r="G38" s="208"/>
      <c r="H38" s="541"/>
      <c r="I38" s="209"/>
      <c r="J38" s="209"/>
      <c r="K38" s="210"/>
      <c r="L38" s="542"/>
      <c r="M38" s="209"/>
      <c r="N38" s="483"/>
      <c r="O38" s="483"/>
      <c r="P38" s="203"/>
      <c r="Q38" s="207"/>
      <c r="R38" s="208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/>
      <c r="AK38" s="207"/>
      <c r="AL38" s="208"/>
      <c r="AM38" s="205"/>
      <c r="AN38" s="541"/>
      <c r="AO38" s="203"/>
      <c r="AP38" s="207"/>
      <c r="AQ38" s="208"/>
      <c r="AR38" s="205"/>
      <c r="AS38" s="541"/>
      <c r="AT38" s="203"/>
      <c r="AU38" s="207"/>
      <c r="AV38" s="208"/>
      <c r="AW38" s="205"/>
      <c r="AX38" s="541"/>
    </row>
    <row r="39" spans="1:50" ht="14.25" hidden="1" customHeight="1" outlineLevel="1">
      <c r="B39" s="483"/>
      <c r="C39" s="203">
        <v>13</v>
      </c>
      <c r="D39" s="206"/>
      <c r="E39" s="207"/>
      <c r="F39" s="203"/>
      <c r="G39" s="208"/>
      <c r="H39" s="541"/>
      <c r="I39" s="209"/>
      <c r="J39" s="209"/>
      <c r="K39" s="210"/>
      <c r="L39" s="542"/>
      <c r="M39" s="209"/>
      <c r="N39" s="483"/>
      <c r="O39" s="483"/>
      <c r="P39" s="203"/>
      <c r="Q39" s="207"/>
      <c r="R39" s="208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7"/>
      <c r="AL39" s="208"/>
      <c r="AM39" s="205"/>
      <c r="AN39" s="541"/>
      <c r="AO39" s="203"/>
      <c r="AP39" s="207"/>
      <c r="AQ39" s="208"/>
      <c r="AR39" s="205"/>
      <c r="AS39" s="541"/>
      <c r="AT39" s="203"/>
      <c r="AU39" s="207"/>
      <c r="AV39" s="208"/>
      <c r="AW39" s="205"/>
      <c r="AX39" s="541"/>
    </row>
    <row r="40" spans="1:50" ht="14.25" hidden="1" customHeight="1" outlineLevel="1">
      <c r="B40" s="483"/>
      <c r="C40" s="203">
        <v>14</v>
      </c>
      <c r="D40" s="206"/>
      <c r="E40" s="203"/>
      <c r="F40" s="203"/>
      <c r="G40" s="203"/>
      <c r="H40" s="541"/>
      <c r="I40" s="209"/>
      <c r="J40" s="209"/>
      <c r="K40" s="210"/>
      <c r="L40" s="542"/>
      <c r="M40" s="209"/>
      <c r="N40" s="483"/>
      <c r="O40" s="483"/>
      <c r="P40" s="203"/>
      <c r="Q40" s="207"/>
      <c r="R40" s="208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7"/>
      <c r="AL40" s="208"/>
      <c r="AM40" s="205"/>
      <c r="AN40" s="541"/>
      <c r="AO40" s="203"/>
      <c r="AP40" s="207"/>
      <c r="AQ40" s="208"/>
      <c r="AR40" s="205"/>
      <c r="AS40" s="541"/>
      <c r="AT40" s="203"/>
      <c r="AU40" s="207"/>
      <c r="AV40" s="208"/>
      <c r="AW40" s="205"/>
      <c r="AX40" s="541"/>
    </row>
    <row r="41" spans="1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1:50" ht="14.25" hidden="1" customHeight="1" outlineLevel="1" collapsed="1">
      <c r="B42" s="525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9">U42+1</f>
        <v>45883</v>
      </c>
      <c r="AA42" s="586"/>
      <c r="AB42" s="586"/>
      <c r="AC42" s="586"/>
      <c r="AD42" s="586"/>
      <c r="AE42" s="587">
        <f t="shared" ref="AE42" si="40">Z42+1</f>
        <v>45884</v>
      </c>
      <c r="AF42" s="588"/>
      <c r="AG42" s="588"/>
      <c r="AH42" s="588"/>
      <c r="AI42" s="588"/>
      <c r="AJ42" s="589">
        <f t="shared" ref="AJ42" si="41">AE42+1</f>
        <v>45885</v>
      </c>
      <c r="AK42" s="590"/>
      <c r="AL42" s="590"/>
      <c r="AM42" s="590"/>
      <c r="AN42" s="591"/>
      <c r="AO42" s="587">
        <f t="shared" ref="AO42" si="42">AJ42+1</f>
        <v>45886</v>
      </c>
      <c r="AP42" s="588"/>
      <c r="AQ42" s="588"/>
      <c r="AR42" s="588"/>
      <c r="AS42" s="588"/>
      <c r="AT42" s="589">
        <f t="shared" ref="AT42" si="43">AO42+1</f>
        <v>45887</v>
      </c>
      <c r="AU42" s="590"/>
      <c r="AV42" s="590"/>
      <c r="AW42" s="590"/>
      <c r="AX42" s="591"/>
    </row>
    <row r="43" spans="1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44">Z42</f>
        <v>45883</v>
      </c>
      <c r="AA43" s="592"/>
      <c r="AB43" s="592"/>
      <c r="AC43" s="592"/>
      <c r="AD43" s="592"/>
      <c r="AE43" s="593">
        <f t="shared" ref="AE43" si="45">AE42</f>
        <v>45884</v>
      </c>
      <c r="AF43" s="593"/>
      <c r="AG43" s="593"/>
      <c r="AH43" s="593"/>
      <c r="AI43" s="593"/>
      <c r="AJ43" s="594">
        <f t="shared" ref="AJ43" si="46">AJ42</f>
        <v>45885</v>
      </c>
      <c r="AK43" s="595"/>
      <c r="AL43" s="595"/>
      <c r="AM43" s="595"/>
      <c r="AN43" s="596"/>
      <c r="AO43" s="593">
        <f t="shared" ref="AO43" si="47">AO42</f>
        <v>45886</v>
      </c>
      <c r="AP43" s="593"/>
      <c r="AQ43" s="593"/>
      <c r="AR43" s="593"/>
      <c r="AS43" s="593"/>
      <c r="AT43" s="594">
        <f t="shared" ref="AT43" si="48">AT42</f>
        <v>45887</v>
      </c>
      <c r="AU43" s="595"/>
      <c r="AV43" s="595"/>
      <c r="AW43" s="595"/>
      <c r="AX43" s="596"/>
    </row>
    <row r="44" spans="1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1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1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1:50" ht="14.25" hidden="1" customHeight="1" outlineLevel="1">
      <c r="A47" s="279"/>
      <c r="B47" s="483" t="s">
        <v>478</v>
      </c>
      <c r="C47" s="203">
        <v>1</v>
      </c>
      <c r="D47" s="206" t="s">
        <v>391</v>
      </c>
      <c r="E47" s="203">
        <v>6</v>
      </c>
      <c r="F47" s="203">
        <v>2600</v>
      </c>
      <c r="G47" s="208">
        <f t="shared" ref="G47:G56" si="49">F47/E47</f>
        <v>433.33333333333331</v>
      </c>
      <c r="H47" s="541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42">
        <f>IFERROR(AVERAGE(K47:K61),"-")</f>
        <v>253.71062463566892</v>
      </c>
      <c r="M47" s="209">
        <f>RANK(K47, K$47:$K$61)</f>
        <v>2</v>
      </c>
      <c r="N47" s="483"/>
      <c r="O47" s="483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41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41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41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41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41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41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41">
        <f>AVERAGE(AV47:AV61)</f>
        <v>253.66995331869725</v>
      </c>
    </row>
    <row r="48" spans="1:50" ht="14.25" hidden="1" customHeight="1" outlineLevel="1">
      <c r="A48" s="279"/>
      <c r="B48" s="483"/>
      <c r="C48" s="203">
        <v>2</v>
      </c>
      <c r="D48" s="206" t="s">
        <v>394</v>
      </c>
      <c r="E48" s="203">
        <v>6</v>
      </c>
      <c r="F48" s="203">
        <v>2600</v>
      </c>
      <c r="G48" s="208">
        <f t="shared" si="49"/>
        <v>433.33333333333331</v>
      </c>
      <c r="H48" s="541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42"/>
      <c r="M48" s="209">
        <f>RANK(K48, K$47:$K$61)</f>
        <v>1</v>
      </c>
      <c r="N48" s="483"/>
      <c r="O48" s="483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41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41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41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41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41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41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41"/>
    </row>
    <row r="49" spans="1:50" ht="14.25" hidden="1" customHeight="1" outlineLevel="1">
      <c r="A49" s="279"/>
      <c r="B49" s="483"/>
      <c r="C49" s="203">
        <v>3</v>
      </c>
      <c r="D49" s="206" t="s">
        <v>390</v>
      </c>
      <c r="E49" s="203">
        <v>6</v>
      </c>
      <c r="F49" s="203">
        <v>2600</v>
      </c>
      <c r="G49" s="208">
        <f t="shared" si="49"/>
        <v>433.33333333333331</v>
      </c>
      <c r="H49" s="541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42"/>
      <c r="M49" s="209">
        <f>RANK(K49, K$47:$K$61)</f>
        <v>4</v>
      </c>
      <c r="N49" s="483"/>
      <c r="O49" s="483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41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41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41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41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41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41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41"/>
    </row>
    <row r="50" spans="1:50" ht="14.25" hidden="1" customHeight="1" outlineLevel="1">
      <c r="A50" s="279"/>
      <c r="B50" s="483"/>
      <c r="C50" s="203">
        <v>4</v>
      </c>
      <c r="D50" s="206" t="s">
        <v>393</v>
      </c>
      <c r="E50" s="203">
        <v>17</v>
      </c>
      <c r="F50" s="203">
        <v>3273</v>
      </c>
      <c r="G50" s="208">
        <f t="shared" si="49"/>
        <v>192.52941176470588</v>
      </c>
      <c r="H50" s="541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42"/>
      <c r="M50" s="209">
        <f>RANK(K50, K$47:$K$61)</f>
        <v>7</v>
      </c>
      <c r="N50" s="483"/>
      <c r="O50" s="483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41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41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41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41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41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41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41"/>
    </row>
    <row r="51" spans="1:50" ht="14.25" hidden="1" customHeight="1" outlineLevel="1">
      <c r="A51" s="279"/>
      <c r="B51" s="483"/>
      <c r="C51" s="203">
        <v>5</v>
      </c>
      <c r="D51" s="206" t="s">
        <v>395</v>
      </c>
      <c r="E51" s="203">
        <v>17</v>
      </c>
      <c r="F51" s="203">
        <v>3273</v>
      </c>
      <c r="G51" s="208">
        <f t="shared" si="49"/>
        <v>192.52941176470588</v>
      </c>
      <c r="H51" s="541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42"/>
      <c r="M51" s="209">
        <f>RANK(K51, K$47:$K$61)</f>
        <v>9</v>
      </c>
      <c r="N51" s="483"/>
      <c r="O51" s="483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41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41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41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41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41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41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41"/>
    </row>
    <row r="52" spans="1:50" ht="14.25" hidden="1" customHeight="1" outlineLevel="1">
      <c r="A52" s="279"/>
      <c r="B52" s="483"/>
      <c r="C52" s="203">
        <v>6</v>
      </c>
      <c r="D52" s="206" t="s">
        <v>389</v>
      </c>
      <c r="E52" s="203">
        <v>6</v>
      </c>
      <c r="F52" s="203">
        <v>2500</v>
      </c>
      <c r="G52" s="208">
        <f t="shared" si="49"/>
        <v>416.66666666666669</v>
      </c>
      <c r="H52" s="541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42"/>
      <c r="M52" s="209">
        <f>RANK(K52, K$47:$K$61)</f>
        <v>3</v>
      </c>
      <c r="N52" s="483"/>
      <c r="O52" s="483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41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41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41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41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41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41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41"/>
    </row>
    <row r="53" spans="1:50" ht="14.25" hidden="1" customHeight="1" outlineLevel="1">
      <c r="A53" s="279"/>
      <c r="B53" s="483"/>
      <c r="C53" s="203">
        <v>7</v>
      </c>
      <c r="D53" s="206" t="s">
        <v>392</v>
      </c>
      <c r="E53" s="203">
        <v>11</v>
      </c>
      <c r="F53" s="203">
        <v>3000</v>
      </c>
      <c r="G53" s="208">
        <f t="shared" si="49"/>
        <v>272.72727272727275</v>
      </c>
      <c r="H53" s="541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42"/>
      <c r="M53" s="209">
        <f>RANK(K53, K$47:$K$61)</f>
        <v>6</v>
      </c>
      <c r="N53" s="483"/>
      <c r="O53" s="483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41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41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41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41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41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41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41"/>
    </row>
    <row r="54" spans="1:50" ht="14.25" hidden="1" customHeight="1" outlineLevel="1">
      <c r="A54" s="279"/>
      <c r="B54" s="483"/>
      <c r="C54" s="203">
        <v>8</v>
      </c>
      <c r="D54" s="206" t="s">
        <v>397</v>
      </c>
      <c r="E54" s="203">
        <v>17</v>
      </c>
      <c r="F54" s="203">
        <v>3273</v>
      </c>
      <c r="G54" s="208">
        <f t="shared" si="49"/>
        <v>192.52941176470588</v>
      </c>
      <c r="H54" s="541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42"/>
      <c r="M54" s="209">
        <f>RANK(K54, K$47:$K$61)</f>
        <v>8</v>
      </c>
      <c r="N54" s="483"/>
      <c r="O54" s="483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41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41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41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41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41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41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41"/>
    </row>
    <row r="55" spans="1:50" ht="14.25" hidden="1" customHeight="1" outlineLevel="1">
      <c r="A55" s="279"/>
      <c r="B55" s="483"/>
      <c r="C55" s="203">
        <v>9</v>
      </c>
      <c r="D55" s="206" t="s">
        <v>398</v>
      </c>
      <c r="E55" s="203">
        <v>17</v>
      </c>
      <c r="F55" s="203">
        <v>3273</v>
      </c>
      <c r="G55" s="208">
        <f t="shared" si="49"/>
        <v>192.52941176470588</v>
      </c>
      <c r="H55" s="541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42"/>
      <c r="M55" s="209">
        <f>RANK(K55, K$47:$K$61)</f>
        <v>10</v>
      </c>
      <c r="N55" s="483"/>
      <c r="O55" s="483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41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41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41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41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41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41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41"/>
    </row>
    <row r="56" spans="1:50" ht="14.25" hidden="1" customHeight="1" outlineLevel="1">
      <c r="A56" s="279"/>
      <c r="B56" s="483"/>
      <c r="C56" s="203">
        <v>10</v>
      </c>
      <c r="D56" s="206" t="s">
        <v>396</v>
      </c>
      <c r="E56" s="203">
        <v>11</v>
      </c>
      <c r="F56" s="203">
        <v>3000</v>
      </c>
      <c r="G56" s="208">
        <f t="shared" si="49"/>
        <v>272.72727272727275</v>
      </c>
      <c r="H56" s="541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42"/>
      <c r="M56" s="209">
        <f>RANK(K56, K$47:$K$61)</f>
        <v>5</v>
      </c>
      <c r="N56" s="483"/>
      <c r="O56" s="483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41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41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41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41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41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41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41"/>
    </row>
    <row r="57" spans="1:50" ht="14.25" hidden="1" customHeight="1" outlineLevel="1">
      <c r="A57" s="279"/>
      <c r="B57" s="483"/>
      <c r="C57" s="203">
        <v>11</v>
      </c>
      <c r="D57" s="206"/>
      <c r="E57" s="203"/>
      <c r="F57" s="203"/>
      <c r="G57" s="203"/>
      <c r="H57" s="541"/>
      <c r="I57" s="209"/>
      <c r="J57" s="209"/>
      <c r="K57" s="210"/>
      <c r="L57" s="542"/>
      <c r="M57" s="209"/>
      <c r="N57" s="483"/>
      <c r="O57" s="483"/>
      <c r="P57" s="203"/>
      <c r="Q57" s="207"/>
      <c r="R57" s="208"/>
      <c r="S57" s="205"/>
      <c r="T57" s="541"/>
      <c r="U57" s="203"/>
      <c r="V57" s="207"/>
      <c r="W57" s="208"/>
      <c r="X57" s="205"/>
      <c r="Y57" s="541"/>
      <c r="Z57" s="203"/>
      <c r="AA57" s="207"/>
      <c r="AB57" s="208"/>
      <c r="AC57" s="205"/>
      <c r="AD57" s="541"/>
      <c r="AE57" s="203"/>
      <c r="AF57" s="207"/>
      <c r="AG57" s="208"/>
      <c r="AH57" s="205"/>
      <c r="AI57" s="541"/>
      <c r="AJ57" s="203"/>
      <c r="AK57" s="207"/>
      <c r="AL57" s="208"/>
      <c r="AM57" s="205"/>
      <c r="AN57" s="541"/>
      <c r="AO57" s="203"/>
      <c r="AP57" s="207"/>
      <c r="AQ57" s="208"/>
      <c r="AR57" s="205"/>
      <c r="AS57" s="541"/>
      <c r="AT57" s="203"/>
      <c r="AU57" s="207"/>
      <c r="AV57" s="208"/>
      <c r="AW57" s="205"/>
      <c r="AX57" s="541"/>
    </row>
    <row r="58" spans="1:50" ht="14.25" hidden="1" customHeight="1" outlineLevel="1">
      <c r="A58" s="279"/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7"/>
      <c r="R58" s="208"/>
      <c r="S58" s="205"/>
      <c r="T58" s="541"/>
      <c r="U58" s="203"/>
      <c r="V58" s="207"/>
      <c r="W58" s="208"/>
      <c r="X58" s="205"/>
      <c r="Y58" s="541"/>
      <c r="Z58" s="203"/>
      <c r="AA58" s="207"/>
      <c r="AB58" s="208"/>
      <c r="AC58" s="205"/>
      <c r="AD58" s="541"/>
      <c r="AE58" s="203"/>
      <c r="AF58" s="207"/>
      <c r="AG58" s="208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1:50" ht="14.25" hidden="1" customHeight="1" outlineLevel="1">
      <c r="A59" s="279"/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7"/>
      <c r="R59" s="208"/>
      <c r="S59" s="205"/>
      <c r="T59" s="541"/>
      <c r="U59" s="203"/>
      <c r="V59" s="207"/>
      <c r="W59" s="208"/>
      <c r="X59" s="205"/>
      <c r="Y59" s="541"/>
      <c r="Z59" s="203"/>
      <c r="AA59" s="207"/>
      <c r="AB59" s="208"/>
      <c r="AC59" s="205"/>
      <c r="AD59" s="541"/>
      <c r="AE59" s="203"/>
      <c r="AF59" s="207"/>
      <c r="AG59" s="208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1:50" ht="14.25" hidden="1" customHeight="1" outlineLevel="1">
      <c r="A60" s="279"/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7"/>
      <c r="R60" s="208"/>
      <c r="S60" s="205"/>
      <c r="T60" s="541"/>
      <c r="U60" s="203"/>
      <c r="V60" s="207"/>
      <c r="W60" s="208"/>
      <c r="X60" s="205"/>
      <c r="Y60" s="541"/>
      <c r="Z60" s="203"/>
      <c r="AA60" s="207"/>
      <c r="AB60" s="208"/>
      <c r="AC60" s="205"/>
      <c r="AD60" s="541"/>
      <c r="AE60" s="203"/>
      <c r="AF60" s="207"/>
      <c r="AG60" s="208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1:50" ht="14.25" hidden="1" customHeight="1" outlineLevel="1">
      <c r="A61" s="279"/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7"/>
      <c r="AB61" s="208"/>
      <c r="AC61" s="205"/>
      <c r="AD61" s="541"/>
      <c r="AE61" s="203"/>
      <c r="AF61" s="207"/>
      <c r="AG61" s="208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1:50" ht="14.25" hidden="1" customHeight="1" outlineLevel="1" collapsed="1">
      <c r="B62" s="525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5">U62+1</f>
        <v>45890</v>
      </c>
      <c r="AA62" s="586"/>
      <c r="AB62" s="586"/>
      <c r="AC62" s="586"/>
      <c r="AD62" s="586"/>
      <c r="AE62" s="587">
        <f t="shared" ref="AE62" si="66">Z62+1</f>
        <v>45891</v>
      </c>
      <c r="AF62" s="588"/>
      <c r="AG62" s="588"/>
      <c r="AH62" s="588"/>
      <c r="AI62" s="588"/>
      <c r="AJ62" s="589">
        <f t="shared" ref="AJ62" si="67">AE62+1</f>
        <v>45892</v>
      </c>
      <c r="AK62" s="590"/>
      <c r="AL62" s="590"/>
      <c r="AM62" s="590"/>
      <c r="AN62" s="591"/>
      <c r="AO62" s="587">
        <f t="shared" ref="AO62" si="68">AJ62+1</f>
        <v>45893</v>
      </c>
      <c r="AP62" s="588"/>
      <c r="AQ62" s="588"/>
      <c r="AR62" s="588"/>
      <c r="AS62" s="588"/>
      <c r="AT62" s="589">
        <f t="shared" ref="AT62" si="69">AO62+1</f>
        <v>45894</v>
      </c>
      <c r="AU62" s="590"/>
      <c r="AV62" s="590"/>
      <c r="AW62" s="590"/>
      <c r="AX62" s="591"/>
    </row>
    <row r="63" spans="1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70">Z62</f>
        <v>45890</v>
      </c>
      <c r="AA63" s="592"/>
      <c r="AB63" s="592"/>
      <c r="AC63" s="592"/>
      <c r="AD63" s="592"/>
      <c r="AE63" s="593">
        <f t="shared" ref="AE63" si="71">AE62</f>
        <v>45891</v>
      </c>
      <c r="AF63" s="593"/>
      <c r="AG63" s="593"/>
      <c r="AH63" s="593"/>
      <c r="AI63" s="593"/>
      <c r="AJ63" s="594">
        <f t="shared" ref="AJ63" si="72">AJ62</f>
        <v>45892</v>
      </c>
      <c r="AK63" s="595"/>
      <c r="AL63" s="595"/>
      <c r="AM63" s="595"/>
      <c r="AN63" s="596"/>
      <c r="AO63" s="593">
        <f t="shared" ref="AO63" si="73">AO62</f>
        <v>45893</v>
      </c>
      <c r="AP63" s="593"/>
      <c r="AQ63" s="593"/>
      <c r="AR63" s="593"/>
      <c r="AS63" s="593"/>
      <c r="AT63" s="594">
        <f t="shared" ref="AT63" si="74">AT62</f>
        <v>45894</v>
      </c>
      <c r="AU63" s="595"/>
      <c r="AV63" s="595"/>
      <c r="AW63" s="595"/>
      <c r="AX63" s="596"/>
    </row>
    <row r="64" spans="1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478</v>
      </c>
      <c r="C67" s="203">
        <v>1</v>
      </c>
      <c r="D67" s="206" t="s">
        <v>391</v>
      </c>
      <c r="E67" s="203">
        <v>6</v>
      </c>
      <c r="F67" s="203">
        <v>2600</v>
      </c>
      <c r="G67" s="208">
        <f t="shared" ref="G67:G77" si="75">F67/E67</f>
        <v>433.33333333333331</v>
      </c>
      <c r="H67" s="541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42">
        <f>IFERROR(AVERAGE(K67:K81),"-")</f>
        <v>250.37909083677599</v>
      </c>
      <c r="M67" s="209">
        <f>RANK(K67, K$67:$K$81)</f>
        <v>2</v>
      </c>
      <c r="N67" s="483"/>
      <c r="O67" s="483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41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41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41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41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41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41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41">
        <f>AVERAGE(AV67:AV81)</f>
        <v>250.79771503483778</v>
      </c>
    </row>
    <row r="68" spans="2:50" ht="14.25" hidden="1" customHeight="1" outlineLevel="1">
      <c r="B68" s="483"/>
      <c r="C68" s="203">
        <v>2</v>
      </c>
      <c r="D68" s="206" t="s">
        <v>394</v>
      </c>
      <c r="E68" s="203">
        <v>6</v>
      </c>
      <c r="F68" s="203">
        <v>2600</v>
      </c>
      <c r="G68" s="208">
        <f t="shared" si="75"/>
        <v>433.33333333333331</v>
      </c>
      <c r="H68" s="541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42"/>
      <c r="M68" s="209">
        <f>RANK(K68, K$67:$K$81)</f>
        <v>1</v>
      </c>
      <c r="N68" s="483"/>
      <c r="O68" s="483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41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41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41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41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41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41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41"/>
    </row>
    <row r="69" spans="2:50" ht="14.25" hidden="1" customHeight="1" outlineLevel="1">
      <c r="B69" s="483"/>
      <c r="C69" s="203">
        <v>3</v>
      </c>
      <c r="D69" s="206" t="s">
        <v>390</v>
      </c>
      <c r="E69" s="203">
        <v>6</v>
      </c>
      <c r="F69" s="203">
        <v>2600</v>
      </c>
      <c r="G69" s="208">
        <f t="shared" si="75"/>
        <v>433.33333333333331</v>
      </c>
      <c r="H69" s="541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42"/>
      <c r="M69" s="209">
        <f>RANK(K69, K$67:$K$81)</f>
        <v>4</v>
      </c>
      <c r="N69" s="483"/>
      <c r="O69" s="483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41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41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41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41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41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41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41"/>
    </row>
    <row r="70" spans="2:50" ht="14.25" hidden="1" customHeight="1" outlineLevel="1">
      <c r="B70" s="483"/>
      <c r="C70" s="203">
        <v>4</v>
      </c>
      <c r="D70" s="206" t="s">
        <v>393</v>
      </c>
      <c r="E70" s="203">
        <v>17</v>
      </c>
      <c r="F70" s="203">
        <v>3273</v>
      </c>
      <c r="G70" s="208">
        <f t="shared" si="75"/>
        <v>192.52941176470588</v>
      </c>
      <c r="H70" s="541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42"/>
      <c r="M70" s="209">
        <f>RANK(K70, K$67:$K$81)</f>
        <v>11</v>
      </c>
      <c r="N70" s="483"/>
      <c r="O70" s="483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41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41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41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41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41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41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41"/>
    </row>
    <row r="71" spans="2:50" ht="14.25" hidden="1" customHeight="1" outlineLevel="1">
      <c r="B71" s="483"/>
      <c r="C71" s="203">
        <v>5</v>
      </c>
      <c r="D71" s="206" t="s">
        <v>395</v>
      </c>
      <c r="E71" s="203">
        <v>17</v>
      </c>
      <c r="F71" s="203">
        <v>3273</v>
      </c>
      <c r="G71" s="208">
        <f t="shared" si="75"/>
        <v>192.52941176470588</v>
      </c>
      <c r="H71" s="541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42"/>
      <c r="M71" s="209">
        <f>RANK(K71, K$67:$K$81)</f>
        <v>10</v>
      </c>
      <c r="N71" s="483"/>
      <c r="O71" s="483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41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41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41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41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41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41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41"/>
    </row>
    <row r="72" spans="2:50" ht="14.25" hidden="1" customHeight="1" outlineLevel="1">
      <c r="B72" s="483"/>
      <c r="C72" s="203">
        <v>6</v>
      </c>
      <c r="D72" s="206" t="s">
        <v>389</v>
      </c>
      <c r="E72" s="203">
        <v>6</v>
      </c>
      <c r="F72" s="203">
        <v>2500</v>
      </c>
      <c r="G72" s="208">
        <f t="shared" si="75"/>
        <v>416.66666666666669</v>
      </c>
      <c r="H72" s="541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42"/>
      <c r="M72" s="209">
        <f>RANK(K72, K$67:$K$81)</f>
        <v>3</v>
      </c>
      <c r="N72" s="483"/>
      <c r="O72" s="483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41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41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41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41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41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41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41"/>
    </row>
    <row r="73" spans="2:50" ht="14.25" hidden="1" customHeight="1" outlineLevel="1">
      <c r="B73" s="483"/>
      <c r="C73" s="203">
        <v>7</v>
      </c>
      <c r="D73" s="206" t="s">
        <v>392</v>
      </c>
      <c r="E73" s="203">
        <v>11</v>
      </c>
      <c r="F73" s="203">
        <v>3000</v>
      </c>
      <c r="G73" s="208">
        <f t="shared" si="75"/>
        <v>272.72727272727275</v>
      </c>
      <c r="H73" s="541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42"/>
      <c r="M73" s="209">
        <f>RANK(K73, K$67:$K$81)</f>
        <v>6</v>
      </c>
      <c r="N73" s="483"/>
      <c r="O73" s="483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41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41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41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41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41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41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41"/>
    </row>
    <row r="74" spans="2:50" ht="14.25" hidden="1" customHeight="1" outlineLevel="1">
      <c r="B74" s="483"/>
      <c r="C74" s="203">
        <v>8</v>
      </c>
      <c r="D74" s="206" t="s">
        <v>614</v>
      </c>
      <c r="E74" s="203">
        <v>12</v>
      </c>
      <c r="F74" s="203">
        <v>3000</v>
      </c>
      <c r="G74" s="208">
        <f t="shared" si="75"/>
        <v>250</v>
      </c>
      <c r="H74" s="541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42"/>
      <c r="M74" s="209">
        <f>RANK(K74, K$67:$K$81)</f>
        <v>7</v>
      </c>
      <c r="N74" s="483"/>
      <c r="O74" s="483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41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41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41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41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41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41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41"/>
    </row>
    <row r="75" spans="2:50" ht="14.25" hidden="1" customHeight="1" outlineLevel="1">
      <c r="B75" s="483"/>
      <c r="C75" s="203">
        <v>9</v>
      </c>
      <c r="D75" s="206" t="s">
        <v>397</v>
      </c>
      <c r="E75" s="203">
        <v>17</v>
      </c>
      <c r="F75" s="203">
        <v>3273</v>
      </c>
      <c r="G75" s="208">
        <f t="shared" si="75"/>
        <v>192.52941176470588</v>
      </c>
      <c r="H75" s="541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42"/>
      <c r="M75" s="209">
        <f>RANK(K75, K$67:$K$81)</f>
        <v>8</v>
      </c>
      <c r="N75" s="483"/>
      <c r="O75" s="483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41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41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41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41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41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41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41"/>
    </row>
    <row r="76" spans="2:50" ht="14.25" hidden="1" customHeight="1" outlineLevel="1">
      <c r="B76" s="483"/>
      <c r="C76" s="203">
        <v>10</v>
      </c>
      <c r="D76" s="206" t="s">
        <v>398</v>
      </c>
      <c r="E76" s="203">
        <v>17</v>
      </c>
      <c r="F76" s="203">
        <v>3273</v>
      </c>
      <c r="G76" s="208">
        <f t="shared" si="75"/>
        <v>192.52941176470588</v>
      </c>
      <c r="H76" s="541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42"/>
      <c r="M76" s="209">
        <f>RANK(K76, K$67:$K$81)</f>
        <v>9</v>
      </c>
      <c r="N76" s="483"/>
      <c r="O76" s="483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41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41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41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41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41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41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41"/>
    </row>
    <row r="77" spans="2:50" ht="14.25" hidden="1" customHeight="1" outlineLevel="1">
      <c r="B77" s="483"/>
      <c r="C77" s="203">
        <v>11</v>
      </c>
      <c r="D77" s="206" t="s">
        <v>396</v>
      </c>
      <c r="E77" s="203">
        <v>11</v>
      </c>
      <c r="F77" s="203">
        <v>3000</v>
      </c>
      <c r="G77" s="208">
        <f t="shared" si="75"/>
        <v>272.72727272727275</v>
      </c>
      <c r="H77" s="541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42"/>
      <c r="M77" s="209">
        <f>RANK(K77, K$67:$K$81)</f>
        <v>5</v>
      </c>
      <c r="N77" s="483"/>
      <c r="O77" s="483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41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41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41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41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41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41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91">U82+1</f>
        <v>45897</v>
      </c>
      <c r="AA82" s="586"/>
      <c r="AB82" s="586"/>
      <c r="AC82" s="586"/>
      <c r="AD82" s="586"/>
      <c r="AE82" s="587">
        <f t="shared" ref="AE82" si="92">Z82+1</f>
        <v>45898</v>
      </c>
      <c r="AF82" s="588"/>
      <c r="AG82" s="588"/>
      <c r="AH82" s="588"/>
      <c r="AI82" s="588"/>
      <c r="AJ82" s="589">
        <f t="shared" ref="AJ82" si="93">AE82+1</f>
        <v>45899</v>
      </c>
      <c r="AK82" s="590"/>
      <c r="AL82" s="590"/>
      <c r="AM82" s="590"/>
      <c r="AN82" s="591"/>
      <c r="AO82" s="587">
        <f t="shared" ref="AO82" si="94">AJ82+1</f>
        <v>45900</v>
      </c>
      <c r="AP82" s="588"/>
      <c r="AQ82" s="588"/>
      <c r="AR82" s="588"/>
      <c r="AS82" s="588"/>
      <c r="AT82" s="589">
        <f t="shared" ref="AT82" si="95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6">Z82</f>
        <v>45897</v>
      </c>
      <c r="AA83" s="592"/>
      <c r="AB83" s="592"/>
      <c r="AC83" s="592"/>
      <c r="AD83" s="592"/>
      <c r="AE83" s="593">
        <f t="shared" ref="AE83" si="97">AE82</f>
        <v>45898</v>
      </c>
      <c r="AF83" s="593"/>
      <c r="AG83" s="593"/>
      <c r="AH83" s="593"/>
      <c r="AI83" s="593"/>
      <c r="AJ83" s="594">
        <f t="shared" ref="AJ83" si="98">AJ82</f>
        <v>45899</v>
      </c>
      <c r="AK83" s="595"/>
      <c r="AL83" s="595"/>
      <c r="AM83" s="595"/>
      <c r="AN83" s="596"/>
      <c r="AO83" s="593">
        <f t="shared" ref="AO83" si="99">AO82</f>
        <v>45900</v>
      </c>
      <c r="AP83" s="593"/>
      <c r="AQ83" s="593"/>
      <c r="AR83" s="593"/>
      <c r="AS83" s="593"/>
      <c r="AT83" s="594">
        <f t="shared" ref="AT83" si="100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478</v>
      </c>
      <c r="C87" s="203">
        <v>1</v>
      </c>
      <c r="D87" s="206" t="s">
        <v>391</v>
      </c>
      <c r="E87" s="203">
        <v>6</v>
      </c>
      <c r="F87" s="203">
        <v>2600</v>
      </c>
      <c r="G87" s="208">
        <f t="shared" ref="G87:G97" si="101">F87/E87</f>
        <v>433.33333333333331</v>
      </c>
      <c r="H87" s="541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42">
        <f>IFERROR(AVERAGE(K87:K101),"-")</f>
        <v>251.57572536254131</v>
      </c>
      <c r="M87" s="209">
        <f>RANK(K87, K$87:$K$101)</f>
        <v>2</v>
      </c>
      <c r="N87" s="483"/>
      <c r="O87" s="483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41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41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41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41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41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41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41">
        <f>AVERAGE(AV87:AV101)</f>
        <v>252.62422279237936</v>
      </c>
    </row>
    <row r="88" spans="2:50" ht="14.25" hidden="1" customHeight="1" outlineLevel="1">
      <c r="B88" s="483"/>
      <c r="C88" s="203">
        <v>2</v>
      </c>
      <c r="D88" s="206" t="s">
        <v>394</v>
      </c>
      <c r="E88" s="203">
        <v>6</v>
      </c>
      <c r="F88" s="203">
        <v>2600</v>
      </c>
      <c r="G88" s="208">
        <f t="shared" si="101"/>
        <v>433.33333333333331</v>
      </c>
      <c r="H88" s="541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42"/>
      <c r="M88" s="209">
        <f>RANK(K88, K$87:$K$101)</f>
        <v>1</v>
      </c>
      <c r="N88" s="483"/>
      <c r="O88" s="483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41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41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41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41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41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41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41"/>
    </row>
    <row r="89" spans="2:50" ht="14.25" hidden="1" customHeight="1" outlineLevel="1">
      <c r="B89" s="483"/>
      <c r="C89" s="203">
        <v>3</v>
      </c>
      <c r="D89" s="206" t="s">
        <v>390</v>
      </c>
      <c r="E89" s="203">
        <v>6</v>
      </c>
      <c r="F89" s="203">
        <v>2600</v>
      </c>
      <c r="G89" s="208">
        <f t="shared" si="101"/>
        <v>433.33333333333331</v>
      </c>
      <c r="H89" s="541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42"/>
      <c r="M89" s="209">
        <f>RANK(K89, K$87:$K$101)</f>
        <v>3</v>
      </c>
      <c r="N89" s="483"/>
      <c r="O89" s="483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41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41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41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41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41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41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41"/>
    </row>
    <row r="90" spans="2:50" ht="14.25" hidden="1" customHeight="1" outlineLevel="1">
      <c r="B90" s="483"/>
      <c r="C90" s="203">
        <v>4</v>
      </c>
      <c r="D90" s="206" t="s">
        <v>393</v>
      </c>
      <c r="E90" s="203">
        <v>17</v>
      </c>
      <c r="F90" s="203">
        <v>3273</v>
      </c>
      <c r="G90" s="208">
        <f t="shared" si="101"/>
        <v>192.52941176470588</v>
      </c>
      <c r="H90" s="541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42"/>
      <c r="M90" s="209">
        <f>RANK(K90, K$87:$K$101)</f>
        <v>9</v>
      </c>
      <c r="N90" s="483"/>
      <c r="O90" s="483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41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41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41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41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41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41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41"/>
    </row>
    <row r="91" spans="2:50" ht="14.25" hidden="1" customHeight="1" outlineLevel="1">
      <c r="B91" s="483"/>
      <c r="C91" s="203">
        <v>5</v>
      </c>
      <c r="D91" s="206" t="s">
        <v>395</v>
      </c>
      <c r="E91" s="203">
        <v>17</v>
      </c>
      <c r="F91" s="203">
        <v>3273</v>
      </c>
      <c r="G91" s="208">
        <f t="shared" si="101"/>
        <v>192.52941176470588</v>
      </c>
      <c r="H91" s="541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42"/>
      <c r="M91" s="209">
        <f>RANK(K91, K$87:$K$101)</f>
        <v>8</v>
      </c>
      <c r="N91" s="483"/>
      <c r="O91" s="483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41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41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41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41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41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41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41"/>
    </row>
    <row r="92" spans="2:50" ht="14.25" hidden="1" customHeight="1" outlineLevel="1">
      <c r="B92" s="483"/>
      <c r="C92" s="203">
        <v>6</v>
      </c>
      <c r="D92" s="206" t="s">
        <v>389</v>
      </c>
      <c r="E92" s="203">
        <v>6</v>
      </c>
      <c r="F92" s="203">
        <v>2500</v>
      </c>
      <c r="G92" s="208">
        <f t="shared" si="101"/>
        <v>416.66666666666669</v>
      </c>
      <c r="H92" s="541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42"/>
      <c r="M92" s="209">
        <f>RANK(K92, K$87:$K$101)</f>
        <v>4</v>
      </c>
      <c r="N92" s="483"/>
      <c r="O92" s="483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41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41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41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41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41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41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41"/>
    </row>
    <row r="93" spans="2:50" ht="14.25" hidden="1" customHeight="1" outlineLevel="1">
      <c r="B93" s="483"/>
      <c r="C93" s="203">
        <v>7</v>
      </c>
      <c r="D93" s="206" t="s">
        <v>392</v>
      </c>
      <c r="E93" s="203">
        <v>11</v>
      </c>
      <c r="F93" s="203">
        <v>3000</v>
      </c>
      <c r="G93" s="208">
        <f t="shared" si="101"/>
        <v>272.72727272727275</v>
      </c>
      <c r="H93" s="541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42"/>
      <c r="M93" s="209">
        <f>RANK(K93, K$87:$K$101)</f>
        <v>5</v>
      </c>
      <c r="N93" s="483"/>
      <c r="O93" s="483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41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41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41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41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41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41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41"/>
    </row>
    <row r="94" spans="2:50" ht="14.25" hidden="1" customHeight="1" outlineLevel="1">
      <c r="B94" s="483"/>
      <c r="C94" s="203">
        <v>8</v>
      </c>
      <c r="D94" s="206" t="s">
        <v>614</v>
      </c>
      <c r="E94" s="203">
        <v>12</v>
      </c>
      <c r="F94" s="203">
        <v>3000</v>
      </c>
      <c r="G94" s="208">
        <f t="shared" si="101"/>
        <v>250</v>
      </c>
      <c r="H94" s="541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42"/>
      <c r="M94" s="209">
        <f>RANK(K94, K$87:$K$101)</f>
        <v>7</v>
      </c>
      <c r="N94" s="483"/>
      <c r="O94" s="483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41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41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41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41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41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41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41"/>
    </row>
    <row r="95" spans="2:50" ht="14.25" hidden="1" customHeight="1" outlineLevel="1">
      <c r="B95" s="483"/>
      <c r="C95" s="203">
        <v>9</v>
      </c>
      <c r="D95" s="206" t="s">
        <v>397</v>
      </c>
      <c r="E95" s="203">
        <v>17</v>
      </c>
      <c r="F95" s="203">
        <v>3273</v>
      </c>
      <c r="G95" s="208">
        <f t="shared" si="101"/>
        <v>192.52941176470588</v>
      </c>
      <c r="H95" s="541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42"/>
      <c r="M95" s="209">
        <f>RANK(K95, K$87:$K$101)</f>
        <v>10</v>
      </c>
      <c r="N95" s="483"/>
      <c r="O95" s="483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41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41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41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41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41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41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41"/>
    </row>
    <row r="96" spans="2:50" ht="14.25" hidden="1" customHeight="1" outlineLevel="1">
      <c r="B96" s="483"/>
      <c r="C96" s="203">
        <v>10</v>
      </c>
      <c r="D96" s="206" t="s">
        <v>398</v>
      </c>
      <c r="E96" s="203">
        <v>17</v>
      </c>
      <c r="F96" s="203">
        <v>3273</v>
      </c>
      <c r="G96" s="208">
        <f t="shared" si="101"/>
        <v>192.52941176470588</v>
      </c>
      <c r="H96" s="541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42"/>
      <c r="M96" s="209">
        <f>RANK(K96, K$87:$K$101)</f>
        <v>11</v>
      </c>
      <c r="N96" s="483"/>
      <c r="O96" s="483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41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41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41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41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41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41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41"/>
    </row>
    <row r="97" spans="2:50" ht="14.25" hidden="1" customHeight="1" outlineLevel="1">
      <c r="B97" s="483"/>
      <c r="C97" s="203">
        <v>11</v>
      </c>
      <c r="D97" s="206" t="s">
        <v>396</v>
      </c>
      <c r="E97" s="203">
        <v>11</v>
      </c>
      <c r="F97" s="203">
        <v>3000</v>
      </c>
      <c r="G97" s="208">
        <f t="shared" si="101"/>
        <v>272.72727272727275</v>
      </c>
      <c r="H97" s="541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42"/>
      <c r="M97" s="209">
        <f>RANK(K97, K$87:$K$101)</f>
        <v>6</v>
      </c>
      <c r="N97" s="483"/>
      <c r="O97" s="483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41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41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41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41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41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41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7">U102+1</f>
        <v>45904</v>
      </c>
      <c r="AA102" s="586"/>
      <c r="AB102" s="586"/>
      <c r="AC102" s="586"/>
      <c r="AD102" s="586"/>
      <c r="AE102" s="587">
        <f t="shared" ref="AE102" si="118">Z102+1</f>
        <v>45905</v>
      </c>
      <c r="AF102" s="588"/>
      <c r="AG102" s="588"/>
      <c r="AH102" s="588"/>
      <c r="AI102" s="588"/>
      <c r="AJ102" s="589">
        <f t="shared" ref="AJ102" si="119">AE102+1</f>
        <v>45906</v>
      </c>
      <c r="AK102" s="590"/>
      <c r="AL102" s="590"/>
      <c r="AM102" s="590"/>
      <c r="AN102" s="591"/>
      <c r="AO102" s="587">
        <f t="shared" ref="AO102" si="120">AJ102+1</f>
        <v>45907</v>
      </c>
      <c r="AP102" s="588"/>
      <c r="AQ102" s="588"/>
      <c r="AR102" s="588"/>
      <c r="AS102" s="588"/>
      <c r="AT102" s="589">
        <f t="shared" ref="AT102" si="121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22">Z102</f>
        <v>45904</v>
      </c>
      <c r="AA103" s="592"/>
      <c r="AB103" s="592"/>
      <c r="AC103" s="592"/>
      <c r="AD103" s="592"/>
      <c r="AE103" s="593">
        <f t="shared" ref="AE103" si="123">AE102</f>
        <v>45905</v>
      </c>
      <c r="AF103" s="593"/>
      <c r="AG103" s="593"/>
      <c r="AH103" s="593"/>
      <c r="AI103" s="593"/>
      <c r="AJ103" s="594">
        <f t="shared" ref="AJ103" si="124">AJ102</f>
        <v>45906</v>
      </c>
      <c r="AK103" s="595"/>
      <c r="AL103" s="595"/>
      <c r="AM103" s="595"/>
      <c r="AN103" s="596"/>
      <c r="AO103" s="593">
        <f t="shared" ref="AO103" si="125">AO102</f>
        <v>45907</v>
      </c>
      <c r="AP103" s="593"/>
      <c r="AQ103" s="593"/>
      <c r="AR103" s="593"/>
      <c r="AS103" s="593"/>
      <c r="AT103" s="594">
        <f t="shared" ref="AT103" si="126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478</v>
      </c>
      <c r="C107" s="203">
        <v>1</v>
      </c>
      <c r="D107" s="206" t="s">
        <v>391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41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42">
        <f>IFERROR(AVERAGE(K107:K121),"-")</f>
        <v>252.87530577859633</v>
      </c>
      <c r="M107" s="209">
        <f>RANK(K107, K$107:$K$121)</f>
        <v>2</v>
      </c>
      <c r="N107" s="483"/>
      <c r="O107" s="483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41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41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41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41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41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41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41">
        <f>AVERAGE(AV107:AV121)</f>
        <v>242.95377217621063</v>
      </c>
    </row>
    <row r="108" spans="2:50" ht="14.25" hidden="1" customHeight="1" outlineLevel="1">
      <c r="B108" s="483"/>
      <c r="C108" s="203">
        <v>2</v>
      </c>
      <c r="D108" s="206" t="s">
        <v>394</v>
      </c>
      <c r="E108" s="203">
        <v>6</v>
      </c>
      <c r="F108" s="203">
        <v>2600</v>
      </c>
      <c r="G108" s="208">
        <f t="shared" si="127"/>
        <v>433.33333333333331</v>
      </c>
      <c r="H108" s="541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42"/>
      <c r="M108" s="209">
        <f>RANK(K108, K$107:$K$121)</f>
        <v>1</v>
      </c>
      <c r="N108" s="483"/>
      <c r="O108" s="483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41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41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41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41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41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41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41"/>
    </row>
    <row r="109" spans="2:50" ht="14.25" hidden="1" customHeight="1" outlineLevel="1">
      <c r="B109" s="483"/>
      <c r="C109" s="203">
        <v>3</v>
      </c>
      <c r="D109" s="206" t="s">
        <v>390</v>
      </c>
      <c r="E109" s="203">
        <v>6</v>
      </c>
      <c r="F109" s="203">
        <v>2600</v>
      </c>
      <c r="G109" s="208">
        <f t="shared" si="127"/>
        <v>433.33333333333331</v>
      </c>
      <c r="H109" s="541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42"/>
      <c r="M109" s="209">
        <f>RANK(K109, K$107:$K$121)</f>
        <v>3</v>
      </c>
      <c r="N109" s="483"/>
      <c r="O109" s="483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41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41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41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41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41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41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41"/>
    </row>
    <row r="110" spans="2:50" ht="14.25" hidden="1" customHeight="1" outlineLevel="1">
      <c r="B110" s="483"/>
      <c r="C110" s="203">
        <v>4</v>
      </c>
      <c r="D110" s="206" t="s">
        <v>393</v>
      </c>
      <c r="E110" s="203">
        <v>17</v>
      </c>
      <c r="F110" s="203">
        <v>3273</v>
      </c>
      <c r="G110" s="208">
        <f t="shared" si="127"/>
        <v>192.52941176470588</v>
      </c>
      <c r="H110" s="541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42"/>
      <c r="M110" s="209">
        <f>RANK(K110, K$107:$K$121)</f>
        <v>11</v>
      </c>
      <c r="N110" s="483"/>
      <c r="O110" s="483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41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41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41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41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41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41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41"/>
    </row>
    <row r="111" spans="2:50" ht="14.25" hidden="1" customHeight="1" outlineLevel="1">
      <c r="B111" s="483"/>
      <c r="C111" s="203">
        <v>5</v>
      </c>
      <c r="D111" s="206" t="s">
        <v>395</v>
      </c>
      <c r="E111" s="203">
        <v>17</v>
      </c>
      <c r="F111" s="203">
        <v>3273</v>
      </c>
      <c r="G111" s="208">
        <f t="shared" si="127"/>
        <v>192.52941176470588</v>
      </c>
      <c r="H111" s="541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42"/>
      <c r="M111" s="209">
        <f>RANK(K111, K$107:$K$121)</f>
        <v>9</v>
      </c>
      <c r="N111" s="483"/>
      <c r="O111" s="483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41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41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41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41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41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41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41"/>
    </row>
    <row r="112" spans="2:50" ht="14.25" hidden="1" customHeight="1" outlineLevel="1">
      <c r="B112" s="483"/>
      <c r="C112" s="203">
        <v>6</v>
      </c>
      <c r="D112" s="206" t="s">
        <v>389</v>
      </c>
      <c r="E112" s="203">
        <v>6</v>
      </c>
      <c r="F112" s="203">
        <v>2500</v>
      </c>
      <c r="G112" s="208">
        <f t="shared" si="127"/>
        <v>416.66666666666669</v>
      </c>
      <c r="H112" s="541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42"/>
      <c r="M112" s="209">
        <f>RANK(K112, K$107:$K$121)</f>
        <v>4</v>
      </c>
      <c r="N112" s="483"/>
      <c r="O112" s="483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41"/>
      <c r="U112" s="207"/>
      <c r="V112" s="207"/>
      <c r="W112" s="208"/>
      <c r="X112" s="205"/>
      <c r="Y112" s="541"/>
      <c r="Z112" s="207"/>
      <c r="AA112" s="207"/>
      <c r="AB112" s="208"/>
      <c r="AC112" s="205"/>
      <c r="AD112" s="541"/>
      <c r="AE112" s="207"/>
      <c r="AF112" s="207"/>
      <c r="AG112" s="208"/>
      <c r="AH112" s="205"/>
      <c r="AI112" s="541"/>
      <c r="AJ112" s="207"/>
      <c r="AK112" s="207"/>
      <c r="AL112" s="208"/>
      <c r="AM112" s="205"/>
      <c r="AN112" s="541"/>
      <c r="AO112" s="207"/>
      <c r="AP112" s="207"/>
      <c r="AQ112" s="208"/>
      <c r="AR112" s="205"/>
      <c r="AS112" s="541"/>
      <c r="AT112" s="207"/>
      <c r="AU112" s="207"/>
      <c r="AV112" s="208"/>
      <c r="AW112" s="205"/>
      <c r="AX112" s="541"/>
    </row>
    <row r="113" spans="2:50" ht="14.25" hidden="1" customHeight="1" outlineLevel="1">
      <c r="B113" s="483"/>
      <c r="C113" s="203">
        <v>7</v>
      </c>
      <c r="D113" s="206" t="s">
        <v>392</v>
      </c>
      <c r="E113" s="203">
        <v>11</v>
      </c>
      <c r="F113" s="203">
        <v>3000</v>
      </c>
      <c r="G113" s="208">
        <f t="shared" si="127"/>
        <v>272.72727272727275</v>
      </c>
      <c r="H113" s="541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42"/>
      <c r="M113" s="209">
        <f>RANK(K113, K$107:$K$121)</f>
        <v>6</v>
      </c>
      <c r="N113" s="483"/>
      <c r="O113" s="483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41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41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41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41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41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41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41"/>
    </row>
    <row r="114" spans="2:50" ht="14.25" hidden="1" customHeight="1" outlineLevel="1">
      <c r="B114" s="483"/>
      <c r="C114" s="203">
        <v>8</v>
      </c>
      <c r="D114" s="206" t="s">
        <v>614</v>
      </c>
      <c r="E114" s="203">
        <v>12</v>
      </c>
      <c r="F114" s="203">
        <v>3000</v>
      </c>
      <c r="G114" s="208">
        <f t="shared" si="127"/>
        <v>250</v>
      </c>
      <c r="H114" s="541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42"/>
      <c r="M114" s="209">
        <f>RANK(K114, K$107:$K$121)</f>
        <v>7</v>
      </c>
      <c r="N114" s="483"/>
      <c r="O114" s="483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41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41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41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41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41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41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41"/>
    </row>
    <row r="115" spans="2:50" ht="14.25" hidden="1" customHeight="1" outlineLevel="1">
      <c r="B115" s="483"/>
      <c r="C115" s="203">
        <v>9</v>
      </c>
      <c r="D115" s="206" t="s">
        <v>397</v>
      </c>
      <c r="E115" s="203">
        <v>17</v>
      </c>
      <c r="F115" s="203">
        <v>3273</v>
      </c>
      <c r="G115" s="208">
        <f t="shared" si="127"/>
        <v>192.52941176470588</v>
      </c>
      <c r="H115" s="541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42"/>
      <c r="M115" s="209">
        <f>RANK(K115, K$107:$K$121)</f>
        <v>8</v>
      </c>
      <c r="N115" s="483"/>
      <c r="O115" s="483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41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41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41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41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41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41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41"/>
    </row>
    <row r="116" spans="2:50" ht="14.25" hidden="1" customHeight="1" outlineLevel="1">
      <c r="B116" s="483"/>
      <c r="C116" s="203">
        <v>10</v>
      </c>
      <c r="D116" s="206" t="s">
        <v>398</v>
      </c>
      <c r="E116" s="203">
        <v>17</v>
      </c>
      <c r="F116" s="203">
        <v>3273</v>
      </c>
      <c r="G116" s="208">
        <f t="shared" si="127"/>
        <v>192.52941176470588</v>
      </c>
      <c r="H116" s="541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42"/>
      <c r="M116" s="209">
        <f>RANK(K116, K$107:$K$121)</f>
        <v>10</v>
      </c>
      <c r="N116" s="483"/>
      <c r="O116" s="483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41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41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41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41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41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41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41"/>
    </row>
    <row r="117" spans="2:50" ht="14.25" hidden="1" customHeight="1" outlineLevel="1">
      <c r="B117" s="483"/>
      <c r="C117" s="203">
        <v>11</v>
      </c>
      <c r="D117" s="206" t="s">
        <v>396</v>
      </c>
      <c r="E117" s="203">
        <v>11</v>
      </c>
      <c r="F117" s="203">
        <v>3000</v>
      </c>
      <c r="G117" s="208">
        <f t="shared" si="127"/>
        <v>272.72727272727275</v>
      </c>
      <c r="H117" s="541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42"/>
      <c r="M117" s="209">
        <f>RANK(K117, K$107:$K$121)</f>
        <v>5</v>
      </c>
      <c r="N117" s="483"/>
      <c r="O117" s="483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41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41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41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41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41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41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7"/>
      <c r="Q118" s="207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3"/>
      <c r="W121" s="208"/>
      <c r="X121" s="205"/>
      <c r="Y121" s="541"/>
      <c r="Z121" s="203"/>
      <c r="AA121" s="203"/>
      <c r="AB121" s="208"/>
      <c r="AC121" s="205"/>
      <c r="AD121" s="541"/>
      <c r="AE121" s="203"/>
      <c r="AF121" s="203"/>
      <c r="AG121" s="208"/>
      <c r="AH121" s="205"/>
      <c r="AI121" s="541"/>
      <c r="AJ121" s="203"/>
      <c r="AK121" s="203"/>
      <c r="AL121" s="208"/>
      <c r="AM121" s="205"/>
      <c r="AN121" s="541"/>
      <c r="AO121" s="203"/>
      <c r="AP121" s="203"/>
      <c r="AQ121" s="208"/>
      <c r="AR121" s="205"/>
      <c r="AS121" s="541"/>
      <c r="AT121" s="203"/>
      <c r="AU121" s="203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43">U122+1</f>
        <v>45911</v>
      </c>
      <c r="AA122" s="586"/>
      <c r="AB122" s="586"/>
      <c r="AC122" s="586"/>
      <c r="AD122" s="586"/>
      <c r="AE122" s="587">
        <f t="shared" ref="AE122" si="144">Z122+1</f>
        <v>45912</v>
      </c>
      <c r="AF122" s="588"/>
      <c r="AG122" s="588"/>
      <c r="AH122" s="588"/>
      <c r="AI122" s="588"/>
      <c r="AJ122" s="589">
        <f t="shared" ref="AJ122" si="145">AE122+1</f>
        <v>45913</v>
      </c>
      <c r="AK122" s="590"/>
      <c r="AL122" s="590"/>
      <c r="AM122" s="590"/>
      <c r="AN122" s="591"/>
      <c r="AO122" s="587">
        <f t="shared" ref="AO122" si="146">AJ122+1</f>
        <v>45914</v>
      </c>
      <c r="AP122" s="588"/>
      <c r="AQ122" s="588"/>
      <c r="AR122" s="588"/>
      <c r="AS122" s="588"/>
      <c r="AT122" s="589">
        <f t="shared" ref="AT122" si="147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8">Z122</f>
        <v>45911</v>
      </c>
      <c r="AA123" s="592"/>
      <c r="AB123" s="592"/>
      <c r="AC123" s="592"/>
      <c r="AD123" s="592"/>
      <c r="AE123" s="593">
        <f t="shared" ref="AE123" si="149">AE122</f>
        <v>45912</v>
      </c>
      <c r="AF123" s="593"/>
      <c r="AG123" s="593"/>
      <c r="AH123" s="593"/>
      <c r="AI123" s="593"/>
      <c r="AJ123" s="594">
        <f t="shared" ref="AJ123" si="150">AJ122</f>
        <v>45913</v>
      </c>
      <c r="AK123" s="595"/>
      <c r="AL123" s="595"/>
      <c r="AM123" s="595"/>
      <c r="AN123" s="596"/>
      <c r="AO123" s="593">
        <f t="shared" ref="AO123" si="151">AO122</f>
        <v>45914</v>
      </c>
      <c r="AP123" s="593"/>
      <c r="AQ123" s="593"/>
      <c r="AR123" s="593"/>
      <c r="AS123" s="593"/>
      <c r="AT123" s="594">
        <f t="shared" ref="AT123" si="152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478</v>
      </c>
      <c r="C127" s="203">
        <v>1</v>
      </c>
      <c r="D127" s="206" t="s">
        <v>391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41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42">
        <f>IFERROR(AVERAGE(K127:K141),"-")</f>
        <v>243.85708103434627</v>
      </c>
      <c r="M127" s="209">
        <f>RANK(K127, K$127:$K$141)</f>
        <v>2</v>
      </c>
      <c r="N127" s="483"/>
      <c r="O127" s="483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41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41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41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41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41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41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41">
        <f>AVERAGE(AV127:AV141)</f>
        <v>244.42100565011532</v>
      </c>
    </row>
    <row r="128" spans="2:50" ht="14.25" hidden="1" customHeight="1" outlineLevel="1">
      <c r="B128" s="483"/>
      <c r="C128" s="203">
        <v>2</v>
      </c>
      <c r="D128" s="206" t="s">
        <v>394</v>
      </c>
      <c r="E128" s="203">
        <v>6</v>
      </c>
      <c r="F128" s="203">
        <v>2600</v>
      </c>
      <c r="G128" s="208">
        <f t="shared" si="153"/>
        <v>433.33333333333331</v>
      </c>
      <c r="H128" s="541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42"/>
      <c r="M128" s="209">
        <f>RANK(K128, K$127:$K$141)</f>
        <v>1</v>
      </c>
      <c r="N128" s="483"/>
      <c r="O128" s="483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41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41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41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41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41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41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41"/>
    </row>
    <row r="129" spans="2:50" ht="14.25" hidden="1" customHeight="1" outlineLevel="1">
      <c r="B129" s="483"/>
      <c r="C129" s="203">
        <v>3</v>
      </c>
      <c r="D129" s="206" t="s">
        <v>390</v>
      </c>
      <c r="E129" s="203">
        <v>6</v>
      </c>
      <c r="F129" s="203">
        <v>2600</v>
      </c>
      <c r="G129" s="208">
        <f t="shared" si="153"/>
        <v>433.33333333333331</v>
      </c>
      <c r="H129" s="541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42"/>
      <c r="M129" s="209">
        <f>RANK(K129, K$127:$K$141)</f>
        <v>3</v>
      </c>
      <c r="N129" s="483"/>
      <c r="O129" s="483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41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41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41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41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41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41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41"/>
    </row>
    <row r="130" spans="2:50" ht="14.25" hidden="1" customHeight="1" outlineLevel="1">
      <c r="B130" s="483"/>
      <c r="C130" s="203">
        <v>4</v>
      </c>
      <c r="D130" s="206" t="s">
        <v>393</v>
      </c>
      <c r="E130" s="203">
        <v>17</v>
      </c>
      <c r="F130" s="203">
        <v>3273</v>
      </c>
      <c r="G130" s="208">
        <f t="shared" si="153"/>
        <v>192.52941176470588</v>
      </c>
      <c r="H130" s="541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42"/>
      <c r="M130" s="209">
        <f>RANK(K130, K$127:$K$141)</f>
        <v>10</v>
      </c>
      <c r="N130" s="483"/>
      <c r="O130" s="483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41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41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41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41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41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41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41"/>
    </row>
    <row r="131" spans="2:50" ht="14.25" hidden="1" customHeight="1" outlineLevel="1">
      <c r="B131" s="483"/>
      <c r="C131" s="203">
        <v>5</v>
      </c>
      <c r="D131" s="206" t="s">
        <v>395</v>
      </c>
      <c r="E131" s="203">
        <v>17</v>
      </c>
      <c r="F131" s="203">
        <v>3273</v>
      </c>
      <c r="G131" s="208">
        <f t="shared" si="153"/>
        <v>192.52941176470588</v>
      </c>
      <c r="H131" s="541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42"/>
      <c r="M131" s="209">
        <f>RANK(K131, K$127:$K$141)</f>
        <v>9</v>
      </c>
      <c r="N131" s="483"/>
      <c r="O131" s="483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41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41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41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41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41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41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41"/>
    </row>
    <row r="132" spans="2:50" ht="14.25" hidden="1" customHeight="1" outlineLevel="1">
      <c r="B132" s="483"/>
      <c r="C132" s="203">
        <v>6</v>
      </c>
      <c r="D132" s="206" t="s">
        <v>392</v>
      </c>
      <c r="E132" s="203">
        <v>11</v>
      </c>
      <c r="F132" s="203">
        <v>3000</v>
      </c>
      <c r="G132" s="208">
        <f t="shared" si="153"/>
        <v>272.72727272727275</v>
      </c>
      <c r="H132" s="541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42"/>
      <c r="M132" s="209">
        <f>RANK(K132, K$127:$K$141)</f>
        <v>5</v>
      </c>
      <c r="N132" s="483"/>
      <c r="O132" s="483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41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41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41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41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41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41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41"/>
    </row>
    <row r="133" spans="2:50" ht="14.25" hidden="1" customHeight="1" outlineLevel="1">
      <c r="B133" s="483"/>
      <c r="C133" s="203">
        <v>7</v>
      </c>
      <c r="D133" s="206" t="s">
        <v>614</v>
      </c>
      <c r="E133" s="203">
        <v>12</v>
      </c>
      <c r="F133" s="203">
        <v>3000</v>
      </c>
      <c r="G133" s="208">
        <f t="shared" si="153"/>
        <v>250</v>
      </c>
      <c r="H133" s="541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42"/>
      <c r="M133" s="209">
        <f>RANK(K133, K$127:$K$141)</f>
        <v>6</v>
      </c>
      <c r="N133" s="483"/>
      <c r="O133" s="483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41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41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41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41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41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41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41"/>
    </row>
    <row r="134" spans="2:50" ht="14.25" hidden="1" customHeight="1" outlineLevel="1">
      <c r="B134" s="483"/>
      <c r="C134" s="203">
        <v>8</v>
      </c>
      <c r="D134" s="206" t="s">
        <v>397</v>
      </c>
      <c r="E134" s="203">
        <v>17</v>
      </c>
      <c r="F134" s="203">
        <v>3273</v>
      </c>
      <c r="G134" s="208">
        <f t="shared" si="153"/>
        <v>192.52941176470588</v>
      </c>
      <c r="H134" s="541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42"/>
      <c r="M134" s="209">
        <f>RANK(K134, K$127:$K$141)</f>
        <v>7</v>
      </c>
      <c r="N134" s="483"/>
      <c r="O134" s="483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41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41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41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41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41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41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41"/>
    </row>
    <row r="135" spans="2:50" ht="14.25" hidden="1" customHeight="1" outlineLevel="1">
      <c r="B135" s="483"/>
      <c r="C135" s="203">
        <v>9</v>
      </c>
      <c r="D135" s="206" t="s">
        <v>398</v>
      </c>
      <c r="E135" s="203">
        <v>17</v>
      </c>
      <c r="F135" s="203">
        <v>3273</v>
      </c>
      <c r="G135" s="208">
        <f t="shared" si="153"/>
        <v>192.52941176470588</v>
      </c>
      <c r="H135" s="541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42"/>
      <c r="M135" s="209">
        <f>RANK(K135, K$127:$K$141)</f>
        <v>8</v>
      </c>
      <c r="N135" s="483"/>
      <c r="O135" s="483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41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41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41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41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41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41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41"/>
    </row>
    <row r="136" spans="2:50" ht="14.25" hidden="1" customHeight="1" outlineLevel="1">
      <c r="B136" s="483"/>
      <c r="C136" s="203">
        <v>10</v>
      </c>
      <c r="D136" s="206" t="s">
        <v>396</v>
      </c>
      <c r="E136" s="203">
        <v>11</v>
      </c>
      <c r="F136" s="203">
        <v>3000</v>
      </c>
      <c r="G136" s="208">
        <f t="shared" si="153"/>
        <v>272.72727272727275</v>
      </c>
      <c r="H136" s="541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42"/>
      <c r="M136" s="209">
        <f>RANK(K136, K$127:$K$141)</f>
        <v>4</v>
      </c>
      <c r="N136" s="483"/>
      <c r="O136" s="483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41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41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41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41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41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41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7"/>
      <c r="W141" s="208"/>
      <c r="X141" s="205"/>
      <c r="Y141" s="541"/>
      <c r="Z141" s="203"/>
      <c r="AA141" s="207"/>
      <c r="AB141" s="208"/>
      <c r="AC141" s="205"/>
      <c r="AD141" s="541"/>
      <c r="AE141" s="203"/>
      <c r="AF141" s="207"/>
      <c r="AG141" s="208"/>
      <c r="AH141" s="205"/>
      <c r="AI141" s="541"/>
      <c r="AJ141" s="203"/>
      <c r="AK141" s="207"/>
      <c r="AL141" s="208"/>
      <c r="AM141" s="205"/>
      <c r="AN141" s="541"/>
      <c r="AO141" s="203"/>
      <c r="AP141" s="207"/>
      <c r="AQ141" s="208"/>
      <c r="AR141" s="205"/>
      <c r="AS141" s="541"/>
      <c r="AT141" s="203"/>
      <c r="AU141" s="207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9">U142+1</f>
        <v>45918</v>
      </c>
      <c r="AA142" s="586"/>
      <c r="AB142" s="586"/>
      <c r="AC142" s="586"/>
      <c r="AD142" s="586"/>
      <c r="AE142" s="587">
        <f t="shared" ref="AE142" si="170">Z142+1</f>
        <v>45919</v>
      </c>
      <c r="AF142" s="588"/>
      <c r="AG142" s="588"/>
      <c r="AH142" s="588"/>
      <c r="AI142" s="588"/>
      <c r="AJ142" s="589">
        <f t="shared" ref="AJ142" si="171">AE142+1</f>
        <v>45920</v>
      </c>
      <c r="AK142" s="590"/>
      <c r="AL142" s="590"/>
      <c r="AM142" s="590"/>
      <c r="AN142" s="591"/>
      <c r="AO142" s="587">
        <f t="shared" ref="AO142" si="172">AJ142+1</f>
        <v>45921</v>
      </c>
      <c r="AP142" s="588"/>
      <c r="AQ142" s="588"/>
      <c r="AR142" s="588"/>
      <c r="AS142" s="588"/>
      <c r="AT142" s="589">
        <f t="shared" ref="AT142" si="173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74">Z142</f>
        <v>45918</v>
      </c>
      <c r="AA143" s="592"/>
      <c r="AB143" s="592"/>
      <c r="AC143" s="592"/>
      <c r="AD143" s="592"/>
      <c r="AE143" s="593">
        <f t="shared" ref="AE143" si="175">AE142</f>
        <v>45919</v>
      </c>
      <c r="AF143" s="593"/>
      <c r="AG143" s="593"/>
      <c r="AH143" s="593"/>
      <c r="AI143" s="593"/>
      <c r="AJ143" s="594">
        <f t="shared" ref="AJ143" si="176">AJ142</f>
        <v>45920</v>
      </c>
      <c r="AK143" s="595"/>
      <c r="AL143" s="595"/>
      <c r="AM143" s="595"/>
      <c r="AN143" s="596"/>
      <c r="AO143" s="593">
        <f t="shared" ref="AO143" si="177">AO142</f>
        <v>45921</v>
      </c>
      <c r="AP143" s="593"/>
      <c r="AQ143" s="593"/>
      <c r="AR143" s="593"/>
      <c r="AS143" s="593"/>
      <c r="AT143" s="594">
        <f t="shared" ref="AT143" si="178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478</v>
      </c>
      <c r="C147" s="203">
        <v>1</v>
      </c>
      <c r="D147" s="206" t="s">
        <v>391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41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42">
        <f>IFERROR(AVERAGE(K147:K161),"-")</f>
        <v>244.79179981093688</v>
      </c>
      <c r="M147" s="209">
        <f>RANK(K147, K$147:$K$161)</f>
        <v>3</v>
      </c>
      <c r="N147" s="483"/>
      <c r="O147" s="483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41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41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41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41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41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41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41">
        <f>AVERAGE(AV147:AV161)</f>
        <v>245.19364562021946</v>
      </c>
    </row>
    <row r="148" spans="2:50" ht="14.25" hidden="1" customHeight="1" outlineLevel="1">
      <c r="B148" s="483"/>
      <c r="C148" s="203">
        <v>2</v>
      </c>
      <c r="D148" s="206" t="s">
        <v>394</v>
      </c>
      <c r="E148" s="203">
        <v>6</v>
      </c>
      <c r="F148" s="203">
        <v>2600</v>
      </c>
      <c r="G148" s="208">
        <f t="shared" si="179"/>
        <v>433.33333333333331</v>
      </c>
      <c r="H148" s="541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42"/>
      <c r="M148" s="209">
        <f>RANK(K148, K$147:$K$161)</f>
        <v>2</v>
      </c>
      <c r="N148" s="483"/>
      <c r="O148" s="483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41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41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41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41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41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41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41"/>
    </row>
    <row r="149" spans="2:50" ht="14.25" hidden="1" customHeight="1" outlineLevel="1">
      <c r="B149" s="483"/>
      <c r="C149" s="203">
        <v>3</v>
      </c>
      <c r="D149" s="206" t="s">
        <v>393</v>
      </c>
      <c r="E149" s="203">
        <v>17</v>
      </c>
      <c r="F149" s="203">
        <v>3273</v>
      </c>
      <c r="G149" s="208">
        <f t="shared" si="179"/>
        <v>192.52941176470588</v>
      </c>
      <c r="H149" s="541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42"/>
      <c r="M149" s="209">
        <f>RANK(K149, K$147:$K$161)</f>
        <v>10</v>
      </c>
      <c r="N149" s="483"/>
      <c r="O149" s="483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41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41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41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41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41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41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41"/>
    </row>
    <row r="150" spans="2:50" ht="14.25" hidden="1" customHeight="1" outlineLevel="1">
      <c r="B150" s="483"/>
      <c r="C150" s="203">
        <v>4</v>
      </c>
      <c r="D150" s="206" t="s">
        <v>395</v>
      </c>
      <c r="E150" s="203">
        <v>17</v>
      </c>
      <c r="F150" s="203">
        <v>3273</v>
      </c>
      <c r="G150" s="208">
        <f t="shared" si="179"/>
        <v>192.52941176470588</v>
      </c>
      <c r="H150" s="541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42"/>
      <c r="M150" s="209">
        <f>RANK(K150, K$147:$K$161)</f>
        <v>8</v>
      </c>
      <c r="N150" s="483"/>
      <c r="O150" s="483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41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41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41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41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41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41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41"/>
    </row>
    <row r="151" spans="2:50" ht="14.25" hidden="1" customHeight="1" outlineLevel="1">
      <c r="B151" s="483"/>
      <c r="C151" s="203">
        <v>5</v>
      </c>
      <c r="D151" s="206" t="s">
        <v>392</v>
      </c>
      <c r="E151" s="203">
        <v>11</v>
      </c>
      <c r="F151" s="203">
        <v>3000</v>
      </c>
      <c r="G151" s="208">
        <f t="shared" si="179"/>
        <v>272.72727272727275</v>
      </c>
      <c r="H151" s="541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42"/>
      <c r="M151" s="209">
        <f>RANK(K151, K$147:$K$161)</f>
        <v>4</v>
      </c>
      <c r="N151" s="483"/>
      <c r="O151" s="483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41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41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41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41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41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41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41"/>
    </row>
    <row r="152" spans="2:50" ht="14.25" hidden="1" customHeight="1" outlineLevel="1">
      <c r="B152" s="483"/>
      <c r="C152" s="203">
        <v>6</v>
      </c>
      <c r="D152" s="206" t="s">
        <v>614</v>
      </c>
      <c r="E152" s="203">
        <v>12</v>
      </c>
      <c r="F152" s="203">
        <v>3000</v>
      </c>
      <c r="G152" s="208">
        <f t="shared" si="179"/>
        <v>250</v>
      </c>
      <c r="H152" s="541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42"/>
      <c r="M152" s="209">
        <f>RANK(K152, K$147:$K$161)</f>
        <v>6</v>
      </c>
      <c r="N152" s="483"/>
      <c r="O152" s="483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41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41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41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41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41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41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41"/>
    </row>
    <row r="153" spans="2:50" ht="14.25" hidden="1" customHeight="1" outlineLevel="1">
      <c r="B153" s="483"/>
      <c r="C153" s="203">
        <v>7</v>
      </c>
      <c r="D153" s="206" t="s">
        <v>643</v>
      </c>
      <c r="E153" s="203">
        <v>6</v>
      </c>
      <c r="F153" s="203">
        <v>2600</v>
      </c>
      <c r="G153" s="208">
        <f t="shared" si="179"/>
        <v>433.33333333333331</v>
      </c>
      <c r="H153" s="541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42"/>
      <c r="M153" s="209">
        <f>RANK(K153, K$147:$K$161)</f>
        <v>1</v>
      </c>
      <c r="N153" s="483"/>
      <c r="O153" s="483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41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41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41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41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41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41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41"/>
    </row>
    <row r="154" spans="2:50" ht="14.25" hidden="1" customHeight="1" outlineLevel="1">
      <c r="B154" s="483"/>
      <c r="C154" s="203">
        <v>8</v>
      </c>
      <c r="D154" s="206" t="s">
        <v>397</v>
      </c>
      <c r="E154" s="203">
        <v>17</v>
      </c>
      <c r="F154" s="203">
        <v>3273</v>
      </c>
      <c r="G154" s="208">
        <f t="shared" si="179"/>
        <v>192.52941176470588</v>
      </c>
      <c r="H154" s="541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42"/>
      <c r="M154" s="209">
        <f>RANK(K154, K$147:$K$161)</f>
        <v>7</v>
      </c>
      <c r="N154" s="483"/>
      <c r="O154" s="483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41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41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41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41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41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41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41"/>
    </row>
    <row r="155" spans="2:50" ht="14.25" hidden="1" customHeight="1" outlineLevel="1">
      <c r="B155" s="483"/>
      <c r="C155" s="203">
        <v>9</v>
      </c>
      <c r="D155" s="206" t="s">
        <v>398</v>
      </c>
      <c r="E155" s="203">
        <v>17</v>
      </c>
      <c r="F155" s="203">
        <v>3273</v>
      </c>
      <c r="G155" s="208">
        <f t="shared" si="179"/>
        <v>192.52941176470588</v>
      </c>
      <c r="H155" s="541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42"/>
      <c r="M155" s="209">
        <f>RANK(K155, K$147:$K$161)</f>
        <v>9</v>
      </c>
      <c r="N155" s="483"/>
      <c r="O155" s="483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41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41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41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41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41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41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41"/>
    </row>
    <row r="156" spans="2:50" ht="14.25" hidden="1" customHeight="1" outlineLevel="1">
      <c r="B156" s="483"/>
      <c r="C156" s="203">
        <v>10</v>
      </c>
      <c r="D156" s="206" t="s">
        <v>396</v>
      </c>
      <c r="E156" s="203">
        <v>11</v>
      </c>
      <c r="F156" s="203">
        <v>3000</v>
      </c>
      <c r="G156" s="208">
        <f t="shared" si="179"/>
        <v>272.72727272727275</v>
      </c>
      <c r="H156" s="541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42"/>
      <c r="M156" s="209">
        <f>RANK(K156, K$147:$K$161)</f>
        <v>5</v>
      </c>
      <c r="N156" s="483"/>
      <c r="O156" s="483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41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41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41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41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41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41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3"/>
      <c r="Q157" s="203"/>
      <c r="R157" s="208"/>
      <c r="S157" s="205"/>
      <c r="T157" s="541"/>
      <c r="U157" s="203"/>
      <c r="V157" s="203"/>
      <c r="W157" s="208"/>
      <c r="X157" s="205"/>
      <c r="Y157" s="541"/>
      <c r="Z157" s="203"/>
      <c r="AA157" s="203"/>
      <c r="AB157" s="208"/>
      <c r="AC157" s="205"/>
      <c r="AD157" s="541"/>
      <c r="AE157" s="203"/>
      <c r="AF157" s="203"/>
      <c r="AG157" s="208"/>
      <c r="AH157" s="205"/>
      <c r="AI157" s="541"/>
      <c r="AJ157" s="203"/>
      <c r="AK157" s="203"/>
      <c r="AL157" s="208"/>
      <c r="AM157" s="205"/>
      <c r="AN157" s="541"/>
      <c r="AO157" s="203"/>
      <c r="AP157" s="203"/>
      <c r="AQ157" s="208"/>
      <c r="AR157" s="205"/>
      <c r="AS157" s="541"/>
      <c r="AT157" s="203"/>
      <c r="AU157" s="203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95">U162+1</f>
        <v>45925</v>
      </c>
      <c r="AA162" s="586"/>
      <c r="AB162" s="586"/>
      <c r="AC162" s="586"/>
      <c r="AD162" s="586"/>
      <c r="AE162" s="587">
        <f t="shared" ref="AE162" si="196">Z162+1</f>
        <v>45926</v>
      </c>
      <c r="AF162" s="588"/>
      <c r="AG162" s="588"/>
      <c r="AH162" s="588"/>
      <c r="AI162" s="588"/>
      <c r="AJ162" s="589">
        <f t="shared" ref="AJ162" si="197">AE162+1</f>
        <v>45927</v>
      </c>
      <c r="AK162" s="590"/>
      <c r="AL162" s="590"/>
      <c r="AM162" s="590"/>
      <c r="AN162" s="591"/>
      <c r="AO162" s="587">
        <f t="shared" ref="AO162" si="198">AJ162+1</f>
        <v>45928</v>
      </c>
      <c r="AP162" s="588"/>
      <c r="AQ162" s="588"/>
      <c r="AR162" s="588"/>
      <c r="AS162" s="588"/>
      <c r="AT162" s="589">
        <f t="shared" ref="AT162" si="199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200">Z162</f>
        <v>45925</v>
      </c>
      <c r="AA163" s="592"/>
      <c r="AB163" s="592"/>
      <c r="AC163" s="592"/>
      <c r="AD163" s="592"/>
      <c r="AE163" s="593">
        <f t="shared" ref="AE163" si="201">AE162</f>
        <v>45926</v>
      </c>
      <c r="AF163" s="593"/>
      <c r="AG163" s="593"/>
      <c r="AH163" s="593"/>
      <c r="AI163" s="593"/>
      <c r="AJ163" s="594">
        <f t="shared" ref="AJ163" si="202">AJ162</f>
        <v>45927</v>
      </c>
      <c r="AK163" s="595"/>
      <c r="AL163" s="595"/>
      <c r="AM163" s="595"/>
      <c r="AN163" s="596"/>
      <c r="AO163" s="593">
        <f t="shared" ref="AO163" si="203">AO162</f>
        <v>45928</v>
      </c>
      <c r="AP163" s="593"/>
      <c r="AQ163" s="593"/>
      <c r="AR163" s="593"/>
      <c r="AS163" s="593"/>
      <c r="AT163" s="594">
        <f t="shared" ref="AT163" si="204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478</v>
      </c>
      <c r="C167" s="203">
        <v>1</v>
      </c>
      <c r="D167" s="206" t="s">
        <v>391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41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42">
        <f>IFERROR(AVERAGE(K167:K181),"-")</f>
        <v>258.43816343413431</v>
      </c>
      <c r="M167" s="209">
        <f>RANK(K167, K$167:$K$181)</f>
        <v>3</v>
      </c>
      <c r="N167" s="483"/>
      <c r="O167" s="483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41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41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41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41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41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41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41">
        <f>AVERAGE(AV167:AV181)</f>
        <v>259.48406569157265</v>
      </c>
    </row>
    <row r="168" spans="2:50" ht="14.25" hidden="1" customHeight="1" outlineLevel="1">
      <c r="B168" s="483"/>
      <c r="C168" s="203">
        <v>2</v>
      </c>
      <c r="D168" s="206" t="s">
        <v>394</v>
      </c>
      <c r="E168" s="203">
        <v>6</v>
      </c>
      <c r="F168" s="203">
        <v>2600</v>
      </c>
      <c r="G168" s="208">
        <f t="shared" si="205"/>
        <v>433.33333333333331</v>
      </c>
      <c r="H168" s="541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42"/>
      <c r="M168" s="209">
        <f>RANK(K168, K$167:$K$181)</f>
        <v>2</v>
      </c>
      <c r="N168" s="483"/>
      <c r="O168" s="483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41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41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41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41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41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41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41"/>
    </row>
    <row r="169" spans="2:50" ht="14.25" hidden="1" customHeight="1" outlineLevel="1">
      <c r="B169" s="483"/>
      <c r="C169" s="203">
        <v>3</v>
      </c>
      <c r="D169" s="206" t="s">
        <v>393</v>
      </c>
      <c r="E169" s="203">
        <v>17</v>
      </c>
      <c r="F169" s="203">
        <v>3273</v>
      </c>
      <c r="G169" s="208">
        <f t="shared" si="205"/>
        <v>192.52941176470588</v>
      </c>
      <c r="H169" s="541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42"/>
      <c r="M169" s="209">
        <f>RANK(K169, K$167:$K$181)</f>
        <v>7</v>
      </c>
      <c r="N169" s="483"/>
      <c r="O169" s="483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41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41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41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41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41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41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41"/>
    </row>
    <row r="170" spans="2:50" ht="14.25" hidden="1" customHeight="1" outlineLevel="1">
      <c r="B170" s="483"/>
      <c r="C170" s="203">
        <v>4</v>
      </c>
      <c r="D170" s="206" t="s">
        <v>395</v>
      </c>
      <c r="E170" s="203">
        <v>17</v>
      </c>
      <c r="F170" s="203">
        <v>3273</v>
      </c>
      <c r="G170" s="208">
        <f t="shared" si="205"/>
        <v>192.52941176470588</v>
      </c>
      <c r="H170" s="541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42"/>
      <c r="M170" s="209">
        <f>RANK(K170, K$167:$K$181)</f>
        <v>10</v>
      </c>
      <c r="N170" s="483"/>
      <c r="O170" s="483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41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41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41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41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41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41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41"/>
    </row>
    <row r="171" spans="2:50" ht="14.25" hidden="1" customHeight="1" outlineLevel="1">
      <c r="B171" s="483"/>
      <c r="C171" s="203">
        <v>5</v>
      </c>
      <c r="D171" s="206" t="s">
        <v>392</v>
      </c>
      <c r="E171" s="203">
        <v>11</v>
      </c>
      <c r="F171" s="203">
        <v>3600</v>
      </c>
      <c r="G171" s="208">
        <f t="shared" si="205"/>
        <v>327.27272727272725</v>
      </c>
      <c r="H171" s="541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42"/>
      <c r="M171" s="209">
        <f>RANK(K171, K$167:$K$181)</f>
        <v>4</v>
      </c>
      <c r="N171" s="483"/>
      <c r="O171" s="483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41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41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41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41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41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41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41"/>
    </row>
    <row r="172" spans="2:50" ht="14.25" hidden="1" customHeight="1" outlineLevel="1">
      <c r="B172" s="483"/>
      <c r="C172" s="203">
        <v>6</v>
      </c>
      <c r="D172" s="206" t="s">
        <v>614</v>
      </c>
      <c r="E172" s="203">
        <v>12</v>
      </c>
      <c r="F172" s="203">
        <v>3600</v>
      </c>
      <c r="G172" s="208">
        <f t="shared" si="205"/>
        <v>300</v>
      </c>
      <c r="H172" s="541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42"/>
      <c r="M172" s="209">
        <f>RANK(K172, K$167:$K$181)</f>
        <v>6</v>
      </c>
      <c r="N172" s="483"/>
      <c r="O172" s="483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41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41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41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41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41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41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41"/>
    </row>
    <row r="173" spans="2:50" ht="14.25" hidden="1" customHeight="1" outlineLevel="1">
      <c r="B173" s="483"/>
      <c r="C173" s="203">
        <v>7</v>
      </c>
      <c r="D173" s="206" t="s">
        <v>643</v>
      </c>
      <c r="E173" s="203">
        <v>6</v>
      </c>
      <c r="F173" s="203">
        <v>2600</v>
      </c>
      <c r="G173" s="208">
        <f t="shared" si="205"/>
        <v>433.33333333333331</v>
      </c>
      <c r="H173" s="541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42"/>
      <c r="M173" s="209">
        <f>RANK(K173, K$167:$K$181)</f>
        <v>1</v>
      </c>
      <c r="N173" s="483"/>
      <c r="O173" s="483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41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41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41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41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41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41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41"/>
    </row>
    <row r="174" spans="2:50" ht="14.25" hidden="1" customHeight="1" outlineLevel="1">
      <c r="B174" s="483"/>
      <c r="C174" s="203">
        <v>8</v>
      </c>
      <c r="D174" s="206" t="s">
        <v>397</v>
      </c>
      <c r="E174" s="203">
        <v>17</v>
      </c>
      <c r="F174" s="203">
        <v>3273</v>
      </c>
      <c r="G174" s="208">
        <f t="shared" si="205"/>
        <v>192.52941176470588</v>
      </c>
      <c r="H174" s="541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42"/>
      <c r="M174" s="209">
        <f>RANK(K174, K$167:$K$181)</f>
        <v>8</v>
      </c>
      <c r="N174" s="483"/>
      <c r="O174" s="483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41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41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41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41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41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41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41"/>
    </row>
    <row r="175" spans="2:50" ht="14.25" hidden="1" customHeight="1" outlineLevel="1">
      <c r="B175" s="483"/>
      <c r="C175" s="203">
        <v>9</v>
      </c>
      <c r="D175" s="206" t="s">
        <v>398</v>
      </c>
      <c r="E175" s="203">
        <v>17</v>
      </c>
      <c r="F175" s="203">
        <v>3273</v>
      </c>
      <c r="G175" s="208">
        <f t="shared" si="205"/>
        <v>192.52941176470588</v>
      </c>
      <c r="H175" s="541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42"/>
      <c r="M175" s="209">
        <f>RANK(K175, K$167:$K$181)</f>
        <v>9</v>
      </c>
      <c r="N175" s="483"/>
      <c r="O175" s="483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41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41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41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41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41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41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41"/>
    </row>
    <row r="176" spans="2:50" ht="14.25" hidden="1" customHeight="1" outlineLevel="1">
      <c r="B176" s="483"/>
      <c r="C176" s="203">
        <v>10</v>
      </c>
      <c r="D176" s="206" t="s">
        <v>396</v>
      </c>
      <c r="E176" s="203">
        <v>11</v>
      </c>
      <c r="F176" s="203">
        <v>3600</v>
      </c>
      <c r="G176" s="208">
        <f t="shared" si="205"/>
        <v>327.27272727272725</v>
      </c>
      <c r="H176" s="541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42"/>
      <c r="M176" s="209">
        <f>RANK(K176, K$167:$K$181)</f>
        <v>5</v>
      </c>
      <c r="N176" s="483"/>
      <c r="O176" s="483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41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41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41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41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41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41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7"/>
      <c r="W181" s="208"/>
      <c r="X181" s="205"/>
      <c r="Y181" s="541"/>
      <c r="Z181" s="203"/>
      <c r="AA181" s="207"/>
      <c r="AB181" s="208"/>
      <c r="AC181" s="205"/>
      <c r="AD181" s="541"/>
      <c r="AE181" s="203"/>
      <c r="AF181" s="207"/>
      <c r="AG181" s="208"/>
      <c r="AH181" s="205"/>
      <c r="AI181" s="541"/>
      <c r="AJ181" s="203"/>
      <c r="AK181" s="207"/>
      <c r="AL181" s="208"/>
      <c r="AM181" s="205"/>
      <c r="AN181" s="541"/>
      <c r="AO181" s="203"/>
      <c r="AP181" s="207"/>
      <c r="AQ181" s="208"/>
      <c r="AR181" s="205"/>
      <c r="AS181" s="541"/>
      <c r="AT181" s="203"/>
      <c r="AU181" s="207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21">U182+1</f>
        <v>45932</v>
      </c>
      <c r="AA182" s="586"/>
      <c r="AB182" s="586"/>
      <c r="AC182" s="586"/>
      <c r="AD182" s="586"/>
      <c r="AE182" s="587">
        <f t="shared" ref="AE182" si="222">Z182+1</f>
        <v>45933</v>
      </c>
      <c r="AF182" s="588"/>
      <c r="AG182" s="588"/>
      <c r="AH182" s="588"/>
      <c r="AI182" s="588"/>
      <c r="AJ182" s="589">
        <f t="shared" ref="AJ182" si="223">AE182+1</f>
        <v>45934</v>
      </c>
      <c r="AK182" s="590"/>
      <c r="AL182" s="590"/>
      <c r="AM182" s="590"/>
      <c r="AN182" s="591"/>
      <c r="AO182" s="587">
        <f t="shared" ref="AO182" si="224">AJ182+1</f>
        <v>45935</v>
      </c>
      <c r="AP182" s="588"/>
      <c r="AQ182" s="588"/>
      <c r="AR182" s="588"/>
      <c r="AS182" s="588"/>
      <c r="AT182" s="589">
        <f t="shared" ref="AT182" si="225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26">Z182</f>
        <v>45932</v>
      </c>
      <c r="AA183" s="592"/>
      <c r="AB183" s="592"/>
      <c r="AC183" s="592"/>
      <c r="AD183" s="592"/>
      <c r="AE183" s="593">
        <f t="shared" ref="AE183" si="227">AE182</f>
        <v>45933</v>
      </c>
      <c r="AF183" s="593"/>
      <c r="AG183" s="593"/>
      <c r="AH183" s="593"/>
      <c r="AI183" s="593"/>
      <c r="AJ183" s="594">
        <f t="shared" ref="AJ183" si="228">AJ182</f>
        <v>45934</v>
      </c>
      <c r="AK183" s="595"/>
      <c r="AL183" s="595"/>
      <c r="AM183" s="595"/>
      <c r="AN183" s="596"/>
      <c r="AO183" s="593">
        <f t="shared" ref="AO183" si="229">AO182</f>
        <v>45935</v>
      </c>
      <c r="AP183" s="593"/>
      <c r="AQ183" s="593"/>
      <c r="AR183" s="593"/>
      <c r="AS183" s="593"/>
      <c r="AT183" s="594">
        <f t="shared" ref="AT183" si="230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478</v>
      </c>
      <c r="C187" s="203">
        <v>1</v>
      </c>
      <c r="D187" s="206" t="s">
        <v>391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41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42">
        <f>IFERROR(AVERAGE(K187:K201),"-")</f>
        <v>265.68349176824302</v>
      </c>
      <c r="M187" s="209">
        <f>RANK(K187, K$187:$K$201)</f>
        <v>2</v>
      </c>
      <c r="N187" s="483"/>
      <c r="O187" s="483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41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41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41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41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41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41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41">
        <f>AVERAGE(AV187:AV201)</f>
        <v>269.58435465935395</v>
      </c>
    </row>
    <row r="188" spans="2:50" ht="14.25" hidden="1" customHeight="1" outlineLevel="1">
      <c r="B188" s="483"/>
      <c r="C188" s="203">
        <v>2</v>
      </c>
      <c r="D188" s="206" t="s">
        <v>393</v>
      </c>
      <c r="E188" s="203">
        <v>17</v>
      </c>
      <c r="F188" s="203">
        <v>3600</v>
      </c>
      <c r="G188" s="208">
        <f t="shared" si="231"/>
        <v>211.76470588235293</v>
      </c>
      <c r="H188" s="541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42"/>
      <c r="M188" s="209">
        <f>RANK(K188, K$187:$K$201)</f>
        <v>8</v>
      </c>
      <c r="N188" s="483"/>
      <c r="O188" s="483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41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41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41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41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41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41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41"/>
    </row>
    <row r="189" spans="2:50" ht="14.25" hidden="1" customHeight="1" outlineLevel="1">
      <c r="B189" s="483"/>
      <c r="C189" s="203">
        <v>3</v>
      </c>
      <c r="D189" s="206" t="s">
        <v>395</v>
      </c>
      <c r="E189" s="203">
        <v>17</v>
      </c>
      <c r="F189" s="203">
        <v>3600</v>
      </c>
      <c r="G189" s="208">
        <f t="shared" si="231"/>
        <v>211.76470588235293</v>
      </c>
      <c r="H189" s="541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42"/>
      <c r="M189" s="209">
        <f>RANK(K189, K$187:$K$201)</f>
        <v>9</v>
      </c>
      <c r="N189" s="483"/>
      <c r="O189" s="483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41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41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41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41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41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41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41"/>
    </row>
    <row r="190" spans="2:50" ht="14.25" hidden="1" customHeight="1" outlineLevel="1">
      <c r="B190" s="483"/>
      <c r="C190" s="203">
        <v>4</v>
      </c>
      <c r="D190" s="206" t="s">
        <v>392</v>
      </c>
      <c r="E190" s="203">
        <v>11</v>
      </c>
      <c r="F190" s="203">
        <v>3600</v>
      </c>
      <c r="G190" s="208">
        <f t="shared" si="231"/>
        <v>327.27272727272725</v>
      </c>
      <c r="H190" s="541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42"/>
      <c r="M190" s="209">
        <f>RANK(K190, K$187:$K$201)</f>
        <v>4</v>
      </c>
      <c r="N190" s="483"/>
      <c r="O190" s="483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41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41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41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41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41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41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41"/>
    </row>
    <row r="191" spans="2:50" ht="14.25" hidden="1" customHeight="1" outlineLevel="1">
      <c r="B191" s="483"/>
      <c r="C191" s="203">
        <v>5</v>
      </c>
      <c r="D191" s="206" t="s">
        <v>614</v>
      </c>
      <c r="E191" s="203">
        <v>12</v>
      </c>
      <c r="F191" s="203">
        <v>3600</v>
      </c>
      <c r="G191" s="208">
        <f t="shared" si="231"/>
        <v>300</v>
      </c>
      <c r="H191" s="541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42"/>
      <c r="M191" s="209">
        <f>RANK(K191, K$187:$K$201)</f>
        <v>6</v>
      </c>
      <c r="N191" s="483"/>
      <c r="O191" s="483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41"/>
      <c r="U191" s="207"/>
      <c r="V191" s="207"/>
      <c r="W191" s="208"/>
      <c r="X191" s="205"/>
      <c r="Y191" s="541"/>
      <c r="Z191" s="207"/>
      <c r="AA191" s="207"/>
      <c r="AB191" s="208"/>
      <c r="AC191" s="205"/>
      <c r="AD191" s="541"/>
      <c r="AE191" s="207"/>
      <c r="AF191" s="207"/>
      <c r="AG191" s="208"/>
      <c r="AH191" s="205"/>
      <c r="AI191" s="541"/>
      <c r="AJ191" s="207"/>
      <c r="AK191" s="207"/>
      <c r="AL191" s="208"/>
      <c r="AM191" s="205"/>
      <c r="AN191" s="541"/>
      <c r="AO191" s="207"/>
      <c r="AP191" s="207"/>
      <c r="AQ191" s="208"/>
      <c r="AR191" s="205"/>
      <c r="AS191" s="541"/>
      <c r="AT191" s="207"/>
      <c r="AU191" s="207"/>
      <c r="AV191" s="208"/>
      <c r="AW191" s="205"/>
      <c r="AX191" s="541"/>
    </row>
    <row r="192" spans="2:50" ht="14.25" hidden="1" customHeight="1" outlineLevel="1">
      <c r="B192" s="483"/>
      <c r="C192" s="203">
        <v>6</v>
      </c>
      <c r="D192" s="206" t="s">
        <v>643</v>
      </c>
      <c r="E192" s="203">
        <v>6</v>
      </c>
      <c r="F192" s="203">
        <v>2600</v>
      </c>
      <c r="G192" s="208">
        <f t="shared" si="231"/>
        <v>433.33333333333331</v>
      </c>
      <c r="H192" s="541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42"/>
      <c r="M192" s="209">
        <f>RANK(K192, K$187:$K$201)</f>
        <v>1</v>
      </c>
      <c r="N192" s="483"/>
      <c r="O192" s="483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41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41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41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41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41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41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41"/>
    </row>
    <row r="193" spans="2:50" ht="14.25" hidden="1" customHeight="1" outlineLevel="1">
      <c r="B193" s="483"/>
      <c r="C193" s="203">
        <v>7</v>
      </c>
      <c r="D193" s="206" t="s">
        <v>669</v>
      </c>
      <c r="E193" s="203">
        <v>6</v>
      </c>
      <c r="F193" s="203">
        <v>2600</v>
      </c>
      <c r="G193" s="208">
        <f t="shared" si="231"/>
        <v>433.33333333333331</v>
      </c>
      <c r="H193" s="541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42"/>
      <c r="M193" s="209">
        <f>RANK(K193, K$187:$K$201)</f>
        <v>3</v>
      </c>
      <c r="N193" s="483"/>
      <c r="O193" s="483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41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41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41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41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41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41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41"/>
    </row>
    <row r="194" spans="2:50" ht="14.25" hidden="1" customHeight="1" outlineLevel="1">
      <c r="B194" s="483"/>
      <c r="C194" s="203">
        <v>8</v>
      </c>
      <c r="D194" s="206" t="s">
        <v>397</v>
      </c>
      <c r="E194" s="203">
        <v>17</v>
      </c>
      <c r="F194" s="203">
        <v>3600</v>
      </c>
      <c r="G194" s="208">
        <f t="shared" si="231"/>
        <v>211.76470588235293</v>
      </c>
      <c r="H194" s="541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42"/>
      <c r="M194" s="209">
        <f>RANK(K194, K$187:$K$201)</f>
        <v>7</v>
      </c>
      <c r="N194" s="483"/>
      <c r="O194" s="483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41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41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41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41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41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41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41"/>
    </row>
    <row r="195" spans="2:50" ht="14.25" hidden="1" customHeight="1" outlineLevel="1">
      <c r="B195" s="483"/>
      <c r="C195" s="203">
        <v>9</v>
      </c>
      <c r="D195" s="206" t="s">
        <v>398</v>
      </c>
      <c r="E195" s="203">
        <v>17</v>
      </c>
      <c r="F195" s="203">
        <v>3600</v>
      </c>
      <c r="G195" s="208">
        <f t="shared" si="231"/>
        <v>211.76470588235293</v>
      </c>
      <c r="H195" s="541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42"/>
      <c r="M195" s="209">
        <f>RANK(K195, K$187:$K$201)</f>
        <v>10</v>
      </c>
      <c r="N195" s="483"/>
      <c r="O195" s="483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41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41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41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41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41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41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41"/>
    </row>
    <row r="196" spans="2:50" ht="14.25" hidden="1" customHeight="1" outlineLevel="1">
      <c r="B196" s="483"/>
      <c r="C196" s="203">
        <v>10</v>
      </c>
      <c r="D196" s="206" t="s">
        <v>396</v>
      </c>
      <c r="E196" s="203">
        <v>11</v>
      </c>
      <c r="F196" s="203">
        <v>3600</v>
      </c>
      <c r="G196" s="208">
        <f t="shared" si="231"/>
        <v>327.27272727272725</v>
      </c>
      <c r="H196" s="541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42"/>
      <c r="M196" s="209">
        <f>RANK(K196, K$187:$K$201)</f>
        <v>5</v>
      </c>
      <c r="N196" s="483"/>
      <c r="O196" s="483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41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41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41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41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41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41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7"/>
      <c r="Q197" s="207"/>
      <c r="R197" s="208"/>
      <c r="S197" s="205"/>
      <c r="T197" s="541"/>
      <c r="U197" s="207"/>
      <c r="V197" s="207"/>
      <c r="W197" s="208"/>
      <c r="X197" s="205"/>
      <c r="Y197" s="541"/>
      <c r="Z197" s="207"/>
      <c r="AA197" s="207"/>
      <c r="AB197" s="208"/>
      <c r="AC197" s="205"/>
      <c r="AD197" s="541"/>
      <c r="AE197" s="207"/>
      <c r="AF197" s="207"/>
      <c r="AG197" s="208"/>
      <c r="AH197" s="205"/>
      <c r="AI197" s="541"/>
      <c r="AJ197" s="207"/>
      <c r="AK197" s="207"/>
      <c r="AL197" s="208"/>
      <c r="AM197" s="205"/>
      <c r="AN197" s="541"/>
      <c r="AO197" s="207"/>
      <c r="AP197" s="207"/>
      <c r="AQ197" s="208"/>
      <c r="AR197" s="205"/>
      <c r="AS197" s="541"/>
      <c r="AT197" s="207"/>
      <c r="AU197" s="207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7"/>
      <c r="Q198" s="207"/>
      <c r="R198" s="208"/>
      <c r="S198" s="205"/>
      <c r="T198" s="541"/>
      <c r="U198" s="207"/>
      <c r="V198" s="207"/>
      <c r="W198" s="208"/>
      <c r="X198" s="205"/>
      <c r="Y198" s="541"/>
      <c r="Z198" s="207"/>
      <c r="AA198" s="207"/>
      <c r="AB198" s="208"/>
      <c r="AC198" s="205"/>
      <c r="AD198" s="541"/>
      <c r="AE198" s="207"/>
      <c r="AF198" s="207"/>
      <c r="AG198" s="208"/>
      <c r="AH198" s="205"/>
      <c r="AI198" s="541"/>
      <c r="AJ198" s="207"/>
      <c r="AK198" s="207"/>
      <c r="AL198" s="208"/>
      <c r="AM198" s="205"/>
      <c r="AN198" s="541"/>
      <c r="AO198" s="207"/>
      <c r="AP198" s="207"/>
      <c r="AQ198" s="208"/>
      <c r="AR198" s="205"/>
      <c r="AS198" s="541"/>
      <c r="AT198" s="207"/>
      <c r="AU198" s="207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7"/>
      <c r="Q199" s="207"/>
      <c r="R199" s="208"/>
      <c r="S199" s="205"/>
      <c r="T199" s="541"/>
      <c r="U199" s="207"/>
      <c r="V199" s="207"/>
      <c r="W199" s="208"/>
      <c r="X199" s="205"/>
      <c r="Y199" s="541"/>
      <c r="Z199" s="207"/>
      <c r="AA199" s="207"/>
      <c r="AB199" s="208"/>
      <c r="AC199" s="205"/>
      <c r="AD199" s="541"/>
      <c r="AE199" s="207"/>
      <c r="AF199" s="207"/>
      <c r="AG199" s="208"/>
      <c r="AH199" s="205"/>
      <c r="AI199" s="541"/>
      <c r="AJ199" s="207"/>
      <c r="AK199" s="207"/>
      <c r="AL199" s="208"/>
      <c r="AM199" s="205"/>
      <c r="AN199" s="541"/>
      <c r="AO199" s="207"/>
      <c r="AP199" s="207"/>
      <c r="AQ199" s="208"/>
      <c r="AR199" s="205"/>
      <c r="AS199" s="541"/>
      <c r="AT199" s="207"/>
      <c r="AU199" s="207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7"/>
      <c r="W201" s="208"/>
      <c r="X201" s="205"/>
      <c r="Y201" s="541"/>
      <c r="Z201" s="203"/>
      <c r="AA201" s="207"/>
      <c r="AB201" s="208"/>
      <c r="AC201" s="205"/>
      <c r="AD201" s="541"/>
      <c r="AE201" s="203"/>
      <c r="AF201" s="207"/>
      <c r="AG201" s="208"/>
      <c r="AH201" s="205"/>
      <c r="AI201" s="541"/>
      <c r="AJ201" s="203"/>
      <c r="AK201" s="207"/>
      <c r="AL201" s="208"/>
      <c r="AM201" s="205"/>
      <c r="AN201" s="541"/>
      <c r="AO201" s="203"/>
      <c r="AP201" s="207"/>
      <c r="AQ201" s="208"/>
      <c r="AR201" s="205"/>
      <c r="AS201" s="541"/>
      <c r="AT201" s="203"/>
      <c r="AU201" s="207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47">U202+1</f>
        <v>45939</v>
      </c>
      <c r="AA202" s="586"/>
      <c r="AB202" s="586"/>
      <c r="AC202" s="586"/>
      <c r="AD202" s="586"/>
      <c r="AE202" s="587">
        <f t="shared" ref="AE202" si="248">Z202+1</f>
        <v>45940</v>
      </c>
      <c r="AF202" s="588"/>
      <c r="AG202" s="588"/>
      <c r="AH202" s="588"/>
      <c r="AI202" s="588"/>
      <c r="AJ202" s="589">
        <f t="shared" ref="AJ202" si="249">AE202+1</f>
        <v>45941</v>
      </c>
      <c r="AK202" s="590"/>
      <c r="AL202" s="590"/>
      <c r="AM202" s="590"/>
      <c r="AN202" s="591"/>
      <c r="AO202" s="587">
        <f t="shared" ref="AO202" si="250">AJ202+1</f>
        <v>45942</v>
      </c>
      <c r="AP202" s="588"/>
      <c r="AQ202" s="588"/>
      <c r="AR202" s="588"/>
      <c r="AS202" s="588"/>
      <c r="AT202" s="589">
        <f t="shared" ref="AT202" si="251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52">Z202</f>
        <v>45939</v>
      </c>
      <c r="AA203" s="592"/>
      <c r="AB203" s="592"/>
      <c r="AC203" s="592"/>
      <c r="AD203" s="592"/>
      <c r="AE203" s="593">
        <f t="shared" ref="AE203" si="253">AE202</f>
        <v>45940</v>
      </c>
      <c r="AF203" s="593"/>
      <c r="AG203" s="593"/>
      <c r="AH203" s="593"/>
      <c r="AI203" s="593"/>
      <c r="AJ203" s="594">
        <f t="shared" ref="AJ203" si="254">AJ202</f>
        <v>45941</v>
      </c>
      <c r="AK203" s="595"/>
      <c r="AL203" s="595"/>
      <c r="AM203" s="595"/>
      <c r="AN203" s="596"/>
      <c r="AO203" s="593">
        <f t="shared" ref="AO203" si="255">AO202</f>
        <v>45942</v>
      </c>
      <c r="AP203" s="593"/>
      <c r="AQ203" s="593"/>
      <c r="AR203" s="593"/>
      <c r="AS203" s="593"/>
      <c r="AT203" s="594">
        <f t="shared" ref="AT203" si="256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478</v>
      </c>
      <c r="C207" s="203">
        <v>1</v>
      </c>
      <c r="D207" s="206" t="s">
        <v>391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41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42">
        <f>IFERROR(AVERAGE(K207:K221),"-")</f>
        <v>271.466060056961</v>
      </c>
      <c r="M207" s="209">
        <f>RANK(K207, K$207:$K$221)</f>
        <v>3</v>
      </c>
      <c r="N207" s="483"/>
      <c r="O207" s="483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41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41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41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41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41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41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41">
        <f>AVERAGE(AV207:AV221)</f>
        <v>272.06438534565774</v>
      </c>
    </row>
    <row r="208" spans="2:50" ht="14.25" hidden="1" customHeight="1" outlineLevel="1">
      <c r="B208" s="483"/>
      <c r="C208" s="203">
        <v>2</v>
      </c>
      <c r="D208" s="206" t="s">
        <v>393</v>
      </c>
      <c r="E208" s="203">
        <v>17</v>
      </c>
      <c r="F208" s="203">
        <v>3600</v>
      </c>
      <c r="G208" s="208">
        <f t="shared" si="257"/>
        <v>211.76470588235293</v>
      </c>
      <c r="H208" s="541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42"/>
      <c r="M208" s="209">
        <f>RANK(K208, K$207:$K$221)</f>
        <v>7</v>
      </c>
      <c r="N208" s="483"/>
      <c r="O208" s="483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41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41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41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41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41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41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41"/>
    </row>
    <row r="209" spans="2:50" ht="14.25" hidden="1" customHeight="1" outlineLevel="1">
      <c r="B209" s="483"/>
      <c r="C209" s="203">
        <v>3</v>
      </c>
      <c r="D209" s="206" t="s">
        <v>395</v>
      </c>
      <c r="E209" s="203">
        <v>17</v>
      </c>
      <c r="F209" s="203">
        <v>3600</v>
      </c>
      <c r="G209" s="208">
        <f t="shared" si="257"/>
        <v>211.76470588235293</v>
      </c>
      <c r="H209" s="541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42"/>
      <c r="M209" s="209">
        <f>RANK(K209, K$207:$K$221)</f>
        <v>8</v>
      </c>
      <c r="N209" s="483"/>
      <c r="O209" s="483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41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41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41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41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41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41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41"/>
    </row>
    <row r="210" spans="2:50" ht="14.25" hidden="1" customHeight="1" outlineLevel="1">
      <c r="B210" s="483"/>
      <c r="C210" s="203">
        <v>4</v>
      </c>
      <c r="D210" s="206" t="s">
        <v>392</v>
      </c>
      <c r="E210" s="203">
        <v>11</v>
      </c>
      <c r="F210" s="203">
        <v>3600</v>
      </c>
      <c r="G210" s="208">
        <f t="shared" si="257"/>
        <v>327.27272727272725</v>
      </c>
      <c r="H210" s="541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42"/>
      <c r="M210" s="209">
        <f>RANK(K210, K$207:$K$221)</f>
        <v>5</v>
      </c>
      <c r="N210" s="483"/>
      <c r="O210" s="483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41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41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41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41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41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41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41"/>
    </row>
    <row r="211" spans="2:50" ht="14.25" hidden="1" customHeight="1" outlineLevel="1">
      <c r="B211" s="483"/>
      <c r="C211" s="203">
        <v>5</v>
      </c>
      <c r="D211" s="206" t="s">
        <v>643</v>
      </c>
      <c r="E211" s="203">
        <v>6</v>
      </c>
      <c r="F211" s="203">
        <v>2600</v>
      </c>
      <c r="G211" s="208">
        <f t="shared" si="257"/>
        <v>433.33333333333331</v>
      </c>
      <c r="H211" s="541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42"/>
      <c r="M211" s="209">
        <f>RANK(K211, K$207:$K$221)</f>
        <v>2</v>
      </c>
      <c r="N211" s="483"/>
      <c r="O211" s="483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41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41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41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41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41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41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41"/>
    </row>
    <row r="212" spans="2:50" ht="14.25" hidden="1" customHeight="1" outlineLevel="1">
      <c r="B212" s="483"/>
      <c r="C212" s="203">
        <v>6</v>
      </c>
      <c r="D212" s="206" t="s">
        <v>669</v>
      </c>
      <c r="E212" s="203">
        <v>6</v>
      </c>
      <c r="F212" s="203">
        <v>2600</v>
      </c>
      <c r="G212" s="208">
        <f t="shared" si="257"/>
        <v>433.33333333333331</v>
      </c>
      <c r="H212" s="541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42"/>
      <c r="M212" s="209">
        <f>RANK(K212, K$207:$K$221)</f>
        <v>1</v>
      </c>
      <c r="N212" s="483"/>
      <c r="O212" s="483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41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41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41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41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41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41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41"/>
    </row>
    <row r="213" spans="2:50" ht="14.25" hidden="1" customHeight="1" outlineLevel="1">
      <c r="B213" s="483"/>
      <c r="C213" s="203">
        <v>7</v>
      </c>
      <c r="D213" s="206" t="s">
        <v>397</v>
      </c>
      <c r="E213" s="203">
        <v>17</v>
      </c>
      <c r="F213" s="203">
        <v>3600</v>
      </c>
      <c r="G213" s="208">
        <f t="shared" si="257"/>
        <v>211.76470588235293</v>
      </c>
      <c r="H213" s="541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42"/>
      <c r="M213" s="209">
        <f>RANK(K213, K$207:$K$221)</f>
        <v>6</v>
      </c>
      <c r="N213" s="483"/>
      <c r="O213" s="483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41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41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41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41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41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41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41"/>
    </row>
    <row r="214" spans="2:50" ht="14.25" hidden="1" customHeight="1" outlineLevel="1">
      <c r="B214" s="483"/>
      <c r="C214" s="203">
        <v>8</v>
      </c>
      <c r="D214" s="206" t="s">
        <v>398</v>
      </c>
      <c r="E214" s="203">
        <v>17</v>
      </c>
      <c r="F214" s="203">
        <v>3600</v>
      </c>
      <c r="G214" s="208">
        <f t="shared" si="257"/>
        <v>211.76470588235293</v>
      </c>
      <c r="H214" s="541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42"/>
      <c r="M214" s="209">
        <f>RANK(K214, K$207:$K$221)</f>
        <v>9</v>
      </c>
      <c r="N214" s="483"/>
      <c r="O214" s="483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41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41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41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41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41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41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41"/>
    </row>
    <row r="215" spans="2:50" ht="14.25" hidden="1" customHeight="1" outlineLevel="1">
      <c r="B215" s="483"/>
      <c r="C215" s="203">
        <v>9</v>
      </c>
      <c r="D215" s="206" t="s">
        <v>396</v>
      </c>
      <c r="E215" s="203">
        <v>11</v>
      </c>
      <c r="F215" s="203">
        <v>3600</v>
      </c>
      <c r="G215" s="208">
        <f t="shared" si="257"/>
        <v>327.27272727272725</v>
      </c>
      <c r="H215" s="541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42"/>
      <c r="M215" s="209">
        <f>RANK(K215, K$207:$K$221)</f>
        <v>4</v>
      </c>
      <c r="N215" s="483"/>
      <c r="O215" s="483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41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41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41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41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41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41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41"/>
    </row>
    <row r="216" spans="2:50" ht="14.25" hidden="1" customHeight="1" outlineLevel="1">
      <c r="B216" s="483"/>
      <c r="C216" s="203">
        <v>10</v>
      </c>
      <c r="D216" s="206"/>
      <c r="E216" s="203"/>
      <c r="F216" s="203"/>
      <c r="G216" s="208"/>
      <c r="H216" s="541"/>
      <c r="I216" s="209"/>
      <c r="J216" s="209"/>
      <c r="K216" s="210"/>
      <c r="L216" s="542"/>
      <c r="M216" s="209"/>
      <c r="N216" s="483"/>
      <c r="O216" s="483"/>
      <c r="P216" s="203"/>
      <c r="Q216" s="203"/>
      <c r="R216" s="208"/>
      <c r="S216" s="205"/>
      <c r="T216" s="541"/>
      <c r="U216" s="203"/>
      <c r="V216" s="203"/>
      <c r="W216" s="208"/>
      <c r="X216" s="205"/>
      <c r="Y216" s="541"/>
      <c r="Z216" s="203"/>
      <c r="AA216" s="203"/>
      <c r="AB216" s="208"/>
      <c r="AC216" s="205"/>
      <c r="AD216" s="541"/>
      <c r="AE216" s="203"/>
      <c r="AF216" s="203"/>
      <c r="AG216" s="208"/>
      <c r="AH216" s="205"/>
      <c r="AI216" s="541"/>
      <c r="AJ216" s="203"/>
      <c r="AK216" s="203"/>
      <c r="AL216" s="208"/>
      <c r="AM216" s="205"/>
      <c r="AN216" s="541"/>
      <c r="AO216" s="203"/>
      <c r="AP216" s="203"/>
      <c r="AQ216" s="208"/>
      <c r="AR216" s="205"/>
      <c r="AS216" s="541"/>
      <c r="AT216" s="203"/>
      <c r="AU216" s="203"/>
      <c r="AV216" s="208"/>
      <c r="AW216" s="205"/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7"/>
      <c r="W221" s="208"/>
      <c r="X221" s="205"/>
      <c r="Y221" s="541"/>
      <c r="Z221" s="203"/>
      <c r="AA221" s="207"/>
      <c r="AB221" s="208"/>
      <c r="AC221" s="205"/>
      <c r="AD221" s="541"/>
      <c r="AE221" s="203"/>
      <c r="AF221" s="207"/>
      <c r="AG221" s="208"/>
      <c r="AH221" s="205"/>
      <c r="AI221" s="541"/>
      <c r="AJ221" s="203"/>
      <c r="AK221" s="207"/>
      <c r="AL221" s="208"/>
      <c r="AM221" s="205"/>
      <c r="AN221" s="541"/>
      <c r="AO221" s="203"/>
      <c r="AP221" s="207"/>
      <c r="AQ221" s="208"/>
      <c r="AR221" s="205"/>
      <c r="AS221" s="541"/>
      <c r="AT221" s="203"/>
      <c r="AU221" s="207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73">U222+1</f>
        <v>45946</v>
      </c>
      <c r="AA222" s="586"/>
      <c r="AB222" s="586"/>
      <c r="AC222" s="586"/>
      <c r="AD222" s="586"/>
      <c r="AE222" s="587">
        <f t="shared" ref="AE222" si="274">Z222+1</f>
        <v>45947</v>
      </c>
      <c r="AF222" s="588"/>
      <c r="AG222" s="588"/>
      <c r="AH222" s="588"/>
      <c r="AI222" s="588"/>
      <c r="AJ222" s="589">
        <f t="shared" ref="AJ222" si="275">AE222+1</f>
        <v>45948</v>
      </c>
      <c r="AK222" s="590"/>
      <c r="AL222" s="590"/>
      <c r="AM222" s="590"/>
      <c r="AN222" s="591"/>
      <c r="AO222" s="587">
        <f t="shared" ref="AO222" si="276">AJ222+1</f>
        <v>45949</v>
      </c>
      <c r="AP222" s="588"/>
      <c r="AQ222" s="588"/>
      <c r="AR222" s="588"/>
      <c r="AS222" s="588"/>
      <c r="AT222" s="589">
        <f t="shared" ref="AT222" si="277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78">Z222</f>
        <v>45946</v>
      </c>
      <c r="AA223" s="592"/>
      <c r="AB223" s="592"/>
      <c r="AC223" s="592"/>
      <c r="AD223" s="592"/>
      <c r="AE223" s="593">
        <f t="shared" ref="AE223" si="279">AE222</f>
        <v>45947</v>
      </c>
      <c r="AF223" s="593"/>
      <c r="AG223" s="593"/>
      <c r="AH223" s="593"/>
      <c r="AI223" s="593"/>
      <c r="AJ223" s="594">
        <f t="shared" ref="AJ223" si="280">AJ222</f>
        <v>45948</v>
      </c>
      <c r="AK223" s="595"/>
      <c r="AL223" s="595"/>
      <c r="AM223" s="595"/>
      <c r="AN223" s="596"/>
      <c r="AO223" s="593">
        <f t="shared" ref="AO223" si="281">AO222</f>
        <v>45949</v>
      </c>
      <c r="AP223" s="593"/>
      <c r="AQ223" s="593"/>
      <c r="AR223" s="593"/>
      <c r="AS223" s="593"/>
      <c r="AT223" s="594">
        <f t="shared" ref="AT223" si="282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483" t="s">
        <v>478</v>
      </c>
      <c r="C227" s="203">
        <v>1</v>
      </c>
      <c r="D227" s="206" t="s">
        <v>393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41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42">
        <f>IFERROR(AVERAGE(K227:K241),"-")</f>
        <v>279.69772467646743</v>
      </c>
      <c r="M227" s="209">
        <f>RANK(K227, K$227:$K$241)</f>
        <v>8</v>
      </c>
      <c r="N227" s="483"/>
      <c r="O227" s="483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41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41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41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41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41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41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41">
        <f>AVERAGE(AV227:AV241)</f>
        <v>281.90144941036317</v>
      </c>
    </row>
    <row r="228" spans="2:50" ht="14.25" hidden="1" customHeight="1" outlineLevel="1">
      <c r="B228" s="483"/>
      <c r="C228" s="203">
        <v>2</v>
      </c>
      <c r="D228" s="206" t="s">
        <v>395</v>
      </c>
      <c r="E228" s="203">
        <v>17</v>
      </c>
      <c r="F228" s="203">
        <v>3600</v>
      </c>
      <c r="G228" s="208">
        <f t="shared" si="283"/>
        <v>211.76470588235293</v>
      </c>
      <c r="H228" s="541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42"/>
      <c r="M228" s="209">
        <f>RANK(K228, K$227:$K$241)</f>
        <v>10</v>
      </c>
      <c r="N228" s="483"/>
      <c r="O228" s="483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41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41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41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41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41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41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41"/>
    </row>
    <row r="229" spans="2:50" ht="14.25" hidden="1" customHeight="1" outlineLevel="1">
      <c r="B229" s="483"/>
      <c r="C229" s="203">
        <v>3</v>
      </c>
      <c r="D229" s="206" t="s">
        <v>392</v>
      </c>
      <c r="E229" s="203">
        <v>11</v>
      </c>
      <c r="F229" s="203">
        <v>3600</v>
      </c>
      <c r="G229" s="208">
        <f t="shared" si="283"/>
        <v>327.27272727272725</v>
      </c>
      <c r="H229" s="541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42"/>
      <c r="M229" s="209">
        <f>RANK(K229, K$227:$K$241)</f>
        <v>5</v>
      </c>
      <c r="N229" s="483"/>
      <c r="O229" s="483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41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41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41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41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41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41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41"/>
    </row>
    <row r="230" spans="2:50" ht="14.25" hidden="1" customHeight="1" outlineLevel="1">
      <c r="B230" s="483"/>
      <c r="C230" s="203">
        <v>4</v>
      </c>
      <c r="D230" s="206" t="s">
        <v>643</v>
      </c>
      <c r="E230" s="203">
        <v>6</v>
      </c>
      <c r="F230" s="203">
        <v>2600</v>
      </c>
      <c r="G230" s="208">
        <f t="shared" si="283"/>
        <v>433.33333333333331</v>
      </c>
      <c r="H230" s="541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42"/>
      <c r="M230" s="209">
        <f>RANK(K230, K$227:$K$241)</f>
        <v>1</v>
      </c>
      <c r="N230" s="483"/>
      <c r="O230" s="483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41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41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41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41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41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41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41"/>
    </row>
    <row r="231" spans="2:50" ht="14.25" hidden="1" customHeight="1" outlineLevel="1">
      <c r="B231" s="483"/>
      <c r="C231" s="203">
        <v>5</v>
      </c>
      <c r="D231" s="206" t="s">
        <v>669</v>
      </c>
      <c r="E231" s="203">
        <v>6</v>
      </c>
      <c r="F231" s="203">
        <v>2600</v>
      </c>
      <c r="G231" s="208">
        <f t="shared" si="283"/>
        <v>433.33333333333331</v>
      </c>
      <c r="H231" s="541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42"/>
      <c r="M231" s="209">
        <f>RANK(K231, K$227:$K$241)</f>
        <v>2</v>
      </c>
      <c r="N231" s="483"/>
      <c r="O231" s="483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41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41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41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41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41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41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41"/>
    </row>
    <row r="232" spans="2:50" ht="14.25" hidden="1" customHeight="1" outlineLevel="1">
      <c r="B232" s="483"/>
      <c r="C232" s="203">
        <v>6</v>
      </c>
      <c r="D232" s="206" t="s">
        <v>708</v>
      </c>
      <c r="E232" s="203">
        <v>6</v>
      </c>
      <c r="F232" s="203">
        <v>2500</v>
      </c>
      <c r="G232" s="208">
        <f t="shared" si="283"/>
        <v>416.66666666666669</v>
      </c>
      <c r="H232" s="541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42"/>
      <c r="M232" s="209">
        <f>RANK(K232, K$227:$K$241)</f>
        <v>4</v>
      </c>
      <c r="N232" s="483"/>
      <c r="O232" s="483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41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41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41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41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41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41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41"/>
    </row>
    <row r="233" spans="2:50" ht="14.25" hidden="1" customHeight="1" outlineLevel="1">
      <c r="B233" s="483"/>
      <c r="C233" s="203">
        <v>7</v>
      </c>
      <c r="D233" s="206" t="s">
        <v>707</v>
      </c>
      <c r="E233" s="203">
        <v>6</v>
      </c>
      <c r="F233" s="203">
        <v>2600</v>
      </c>
      <c r="G233" s="208">
        <f t="shared" si="283"/>
        <v>433.33333333333331</v>
      </c>
      <c r="H233" s="541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42"/>
      <c r="M233" s="209">
        <f>RANK(K233, K$227:$K$241)</f>
        <v>3</v>
      </c>
      <c r="N233" s="483"/>
      <c r="O233" s="483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41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41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41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41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41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41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41"/>
    </row>
    <row r="234" spans="2:50" ht="14.25" hidden="1" customHeight="1" outlineLevel="1">
      <c r="B234" s="483"/>
      <c r="C234" s="203">
        <v>8</v>
      </c>
      <c r="D234" s="206" t="s">
        <v>397</v>
      </c>
      <c r="E234" s="203">
        <v>17</v>
      </c>
      <c r="F234" s="203">
        <v>3600</v>
      </c>
      <c r="G234" s="208">
        <f t="shared" si="283"/>
        <v>211.76470588235293</v>
      </c>
      <c r="H234" s="541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42"/>
      <c r="M234" s="209">
        <f>RANK(K234, K$227:$K$241)</f>
        <v>7</v>
      </c>
      <c r="N234" s="483"/>
      <c r="O234" s="483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41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41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41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41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41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41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41"/>
    </row>
    <row r="235" spans="2:50" ht="14.25" hidden="1" customHeight="1" outlineLevel="1">
      <c r="B235" s="483"/>
      <c r="C235" s="203">
        <v>9</v>
      </c>
      <c r="D235" s="206" t="s">
        <v>398</v>
      </c>
      <c r="E235" s="203">
        <v>17</v>
      </c>
      <c r="F235" s="203">
        <v>3600</v>
      </c>
      <c r="G235" s="208">
        <f t="shared" si="283"/>
        <v>211.76470588235293</v>
      </c>
      <c r="H235" s="541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42"/>
      <c r="M235" s="209">
        <f>RANK(K235, K$227:$K$241)</f>
        <v>9</v>
      </c>
      <c r="N235" s="483"/>
      <c r="O235" s="483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41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41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41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41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41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41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41"/>
    </row>
    <row r="236" spans="2:50" ht="14.25" hidden="1" customHeight="1" outlineLevel="1">
      <c r="B236" s="483"/>
      <c r="C236" s="203">
        <v>10</v>
      </c>
      <c r="D236" s="206" t="s">
        <v>396</v>
      </c>
      <c r="E236" s="203">
        <v>11</v>
      </c>
      <c r="F236" s="203">
        <v>3600</v>
      </c>
      <c r="G236" s="208">
        <f t="shared" si="283"/>
        <v>327.27272727272725</v>
      </c>
      <c r="H236" s="541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42"/>
      <c r="M236" s="209">
        <f>RANK(K236, K$227:$K$241)</f>
        <v>6</v>
      </c>
      <c r="N236" s="483"/>
      <c r="O236" s="483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41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41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41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41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41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41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41"/>
    </row>
    <row r="237" spans="2:50" ht="14.25" hidden="1" customHeight="1" outlineLevel="1">
      <c r="B237" s="483"/>
      <c r="C237" s="203">
        <v>11</v>
      </c>
      <c r="D237" s="206"/>
      <c r="E237" s="203"/>
      <c r="F237" s="203"/>
      <c r="G237" s="208"/>
      <c r="H237" s="541"/>
      <c r="I237" s="209"/>
      <c r="J237" s="209"/>
      <c r="K237" s="210"/>
      <c r="L237" s="542"/>
      <c r="M237" s="209"/>
      <c r="N237" s="483"/>
      <c r="O237" s="483"/>
      <c r="P237" s="203"/>
      <c r="Q237" s="203"/>
      <c r="R237" s="208"/>
      <c r="S237" s="205"/>
      <c r="T237" s="541"/>
      <c r="U237" s="203"/>
      <c r="V237" s="203"/>
      <c r="W237" s="208"/>
      <c r="X237" s="205"/>
      <c r="Y237" s="541"/>
      <c r="Z237" s="203"/>
      <c r="AA237" s="203"/>
      <c r="AB237" s="208"/>
      <c r="AC237" s="205"/>
      <c r="AD237" s="541"/>
      <c r="AE237" s="203"/>
      <c r="AF237" s="203"/>
      <c r="AG237" s="208"/>
      <c r="AH237" s="205"/>
      <c r="AI237" s="541"/>
      <c r="AJ237" s="203"/>
      <c r="AK237" s="203"/>
      <c r="AL237" s="208"/>
      <c r="AM237" s="205"/>
      <c r="AN237" s="541"/>
      <c r="AO237" s="203"/>
      <c r="AP237" s="203"/>
      <c r="AQ237" s="208"/>
      <c r="AR237" s="205"/>
      <c r="AS237" s="541"/>
      <c r="AT237" s="203"/>
      <c r="AU237" s="203"/>
      <c r="AV237" s="208"/>
      <c r="AW237" s="205"/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7"/>
      <c r="W241" s="208"/>
      <c r="X241" s="205"/>
      <c r="Y241" s="541"/>
      <c r="Z241" s="203"/>
      <c r="AA241" s="207"/>
      <c r="AB241" s="208"/>
      <c r="AC241" s="205"/>
      <c r="AD241" s="541"/>
      <c r="AE241" s="203"/>
      <c r="AF241" s="207"/>
      <c r="AG241" s="208"/>
      <c r="AH241" s="205"/>
      <c r="AI241" s="541"/>
      <c r="AJ241" s="203"/>
      <c r="AK241" s="207"/>
      <c r="AL241" s="208"/>
      <c r="AM241" s="205"/>
      <c r="AN241" s="541"/>
      <c r="AO241" s="203"/>
      <c r="AP241" s="207"/>
      <c r="AQ241" s="208"/>
      <c r="AR241" s="205"/>
      <c r="AS241" s="541"/>
      <c r="AT241" s="203"/>
      <c r="AU241" s="207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299">U242+1</f>
        <v>45953</v>
      </c>
      <c r="AA242" s="586"/>
      <c r="AB242" s="586"/>
      <c r="AC242" s="586"/>
      <c r="AD242" s="586"/>
      <c r="AE242" s="587">
        <f t="shared" ref="AE242" si="300">Z242+1</f>
        <v>45954</v>
      </c>
      <c r="AF242" s="588"/>
      <c r="AG242" s="588"/>
      <c r="AH242" s="588"/>
      <c r="AI242" s="588"/>
      <c r="AJ242" s="589">
        <f t="shared" ref="AJ242" si="301">AE242+1</f>
        <v>45955</v>
      </c>
      <c r="AK242" s="590"/>
      <c r="AL242" s="590"/>
      <c r="AM242" s="590"/>
      <c r="AN242" s="591"/>
      <c r="AO242" s="587">
        <f t="shared" ref="AO242" si="302">AJ242+1</f>
        <v>45956</v>
      </c>
      <c r="AP242" s="588"/>
      <c r="AQ242" s="588"/>
      <c r="AR242" s="588"/>
      <c r="AS242" s="588"/>
      <c r="AT242" s="589">
        <f t="shared" ref="AT242" si="303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304">Z242</f>
        <v>45953</v>
      </c>
      <c r="AA243" s="592"/>
      <c r="AB243" s="592"/>
      <c r="AC243" s="592"/>
      <c r="AD243" s="592"/>
      <c r="AE243" s="593">
        <f t="shared" ref="AE243" si="305">AE242</f>
        <v>45954</v>
      </c>
      <c r="AF243" s="593"/>
      <c r="AG243" s="593"/>
      <c r="AH243" s="593"/>
      <c r="AI243" s="593"/>
      <c r="AJ243" s="594">
        <f t="shared" ref="AJ243" si="306">AJ242</f>
        <v>45955</v>
      </c>
      <c r="AK243" s="595"/>
      <c r="AL243" s="595"/>
      <c r="AM243" s="595"/>
      <c r="AN243" s="596"/>
      <c r="AO243" s="593">
        <f t="shared" ref="AO243" si="307">AO242</f>
        <v>45956</v>
      </c>
      <c r="AP243" s="593"/>
      <c r="AQ243" s="593"/>
      <c r="AR243" s="593"/>
      <c r="AS243" s="593"/>
      <c r="AT243" s="594">
        <f t="shared" ref="AT243" si="308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478</v>
      </c>
      <c r="C247" s="203">
        <v>1</v>
      </c>
      <c r="D247" s="206" t="s">
        <v>393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41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42">
        <f>IFERROR(AVERAGE(K247:K261),"-")</f>
        <v>288.97012662953443</v>
      </c>
      <c r="M247" s="209">
        <f>RANK(K247, K$247:$K$261)</f>
        <v>11</v>
      </c>
      <c r="N247" s="483"/>
      <c r="O247" s="483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41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41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41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41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41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41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41">
        <f>AVERAGE(AV247:AV261)</f>
        <v>290.05281521502985</v>
      </c>
    </row>
    <row r="248" spans="2:50" ht="14.25" hidden="1" customHeight="1" outlineLevel="1">
      <c r="B248" s="483"/>
      <c r="C248" s="203">
        <v>2</v>
      </c>
      <c r="D248" s="206" t="s">
        <v>395</v>
      </c>
      <c r="E248" s="203">
        <v>17</v>
      </c>
      <c r="F248" s="203">
        <v>3600</v>
      </c>
      <c r="G248" s="208">
        <f t="shared" si="309"/>
        <v>211.76470588235293</v>
      </c>
      <c r="H248" s="541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42"/>
      <c r="M248" s="209">
        <f>RANK(K248, K$247:$K$261)</f>
        <v>10</v>
      </c>
      <c r="N248" s="483"/>
      <c r="O248" s="483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41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41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41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41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41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41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41"/>
    </row>
    <row r="249" spans="2:50" ht="14.25" hidden="1" customHeight="1" outlineLevel="1">
      <c r="B249" s="483"/>
      <c r="C249" s="203">
        <v>3</v>
      </c>
      <c r="D249" s="206" t="s">
        <v>392</v>
      </c>
      <c r="E249" s="203">
        <v>11</v>
      </c>
      <c r="F249" s="203">
        <v>3600</v>
      </c>
      <c r="G249" s="208">
        <f t="shared" si="309"/>
        <v>327.27272727272725</v>
      </c>
      <c r="H249" s="541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42"/>
      <c r="M249" s="209">
        <f>RANK(K249, K$247:$K$261)</f>
        <v>6</v>
      </c>
      <c r="N249" s="483"/>
      <c r="O249" s="483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41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41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41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41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41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41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41"/>
    </row>
    <row r="250" spans="2:50" ht="14.25" hidden="1" customHeight="1" outlineLevel="1">
      <c r="B250" s="483"/>
      <c r="C250" s="203">
        <v>4</v>
      </c>
      <c r="D250" s="206" t="s">
        <v>643</v>
      </c>
      <c r="E250" s="203">
        <v>6</v>
      </c>
      <c r="F250" s="203">
        <v>2600</v>
      </c>
      <c r="G250" s="208">
        <f t="shared" si="309"/>
        <v>433.33333333333331</v>
      </c>
      <c r="H250" s="541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42"/>
      <c r="M250" s="209">
        <f>RANK(K250, K$247:$K$261)</f>
        <v>1</v>
      </c>
      <c r="N250" s="483"/>
      <c r="O250" s="483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41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41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41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41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41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41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41"/>
    </row>
    <row r="251" spans="2:50" ht="14.25" hidden="1" customHeight="1" outlineLevel="1">
      <c r="B251" s="483"/>
      <c r="C251" s="203">
        <v>5</v>
      </c>
      <c r="D251" s="206" t="s">
        <v>669</v>
      </c>
      <c r="E251" s="203">
        <v>6</v>
      </c>
      <c r="F251" s="203">
        <v>2600</v>
      </c>
      <c r="G251" s="208">
        <f t="shared" si="309"/>
        <v>433.33333333333331</v>
      </c>
      <c r="H251" s="541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42"/>
      <c r="M251" s="209">
        <f>RANK(K251, K$247:$K$261)</f>
        <v>3</v>
      </c>
      <c r="N251" s="483"/>
      <c r="O251" s="483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41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41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41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41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41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41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41"/>
    </row>
    <row r="252" spans="2:50" ht="14.25" hidden="1" customHeight="1" outlineLevel="1">
      <c r="B252" s="483"/>
      <c r="C252" s="203">
        <v>6</v>
      </c>
      <c r="D252" s="206" t="s">
        <v>714</v>
      </c>
      <c r="E252" s="203">
        <v>6</v>
      </c>
      <c r="F252" s="203">
        <v>2500</v>
      </c>
      <c r="G252" s="208">
        <f t="shared" si="309"/>
        <v>416.66666666666669</v>
      </c>
      <c r="H252" s="541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42"/>
      <c r="M252" s="209">
        <f>RANK(K252, K$247:$K$261)</f>
        <v>5</v>
      </c>
      <c r="N252" s="483"/>
      <c r="O252" s="483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41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41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41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41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41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41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41"/>
    </row>
    <row r="253" spans="2:50" ht="14.25" hidden="1" customHeight="1" outlineLevel="1">
      <c r="B253" s="483"/>
      <c r="C253" s="203">
        <v>7</v>
      </c>
      <c r="D253" s="206" t="s">
        <v>708</v>
      </c>
      <c r="E253" s="203">
        <v>6</v>
      </c>
      <c r="F253" s="203">
        <v>2500</v>
      </c>
      <c r="G253" s="208">
        <f t="shared" si="309"/>
        <v>416.66666666666669</v>
      </c>
      <c r="H253" s="541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42"/>
      <c r="M253" s="209">
        <f>RANK(K253, K$247:$K$261)</f>
        <v>4</v>
      </c>
      <c r="N253" s="483"/>
      <c r="O253" s="483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41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41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41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41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41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41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41"/>
    </row>
    <row r="254" spans="2:50" ht="14.25" hidden="1" customHeight="1" outlineLevel="1">
      <c r="B254" s="483"/>
      <c r="C254" s="203">
        <v>8</v>
      </c>
      <c r="D254" s="206" t="s">
        <v>707</v>
      </c>
      <c r="E254" s="203">
        <v>6</v>
      </c>
      <c r="F254" s="203">
        <v>2600</v>
      </c>
      <c r="G254" s="208">
        <f t="shared" si="309"/>
        <v>433.33333333333331</v>
      </c>
      <c r="H254" s="541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42"/>
      <c r="M254" s="209">
        <f>RANK(K254, K$247:$K$261)</f>
        <v>2</v>
      </c>
      <c r="N254" s="483"/>
      <c r="O254" s="483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41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41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41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41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41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41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41"/>
    </row>
    <row r="255" spans="2:50" ht="14.25" hidden="1" customHeight="1" outlineLevel="1">
      <c r="B255" s="483"/>
      <c r="C255" s="203">
        <v>9</v>
      </c>
      <c r="D255" s="206" t="s">
        <v>397</v>
      </c>
      <c r="E255" s="203">
        <v>17</v>
      </c>
      <c r="F255" s="203">
        <v>3600</v>
      </c>
      <c r="G255" s="208">
        <f t="shared" si="309"/>
        <v>211.76470588235293</v>
      </c>
      <c r="H255" s="541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42"/>
      <c r="M255" s="209">
        <f>RANK(K255, K$247:$K$261)</f>
        <v>8</v>
      </c>
      <c r="N255" s="483"/>
      <c r="O255" s="483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41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41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41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41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41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41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41"/>
    </row>
    <row r="256" spans="2:50" ht="14.25" hidden="1" customHeight="1" outlineLevel="1">
      <c r="B256" s="483"/>
      <c r="C256" s="203">
        <v>10</v>
      </c>
      <c r="D256" s="206" t="s">
        <v>398</v>
      </c>
      <c r="E256" s="203">
        <v>17</v>
      </c>
      <c r="F256" s="203">
        <v>3600</v>
      </c>
      <c r="G256" s="208">
        <f t="shared" si="309"/>
        <v>211.76470588235293</v>
      </c>
      <c r="H256" s="541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42"/>
      <c r="M256" s="209">
        <f>RANK(K256, K$247:$K$261)</f>
        <v>9</v>
      </c>
      <c r="N256" s="483"/>
      <c r="O256" s="483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41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41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41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41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41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41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41"/>
    </row>
    <row r="257" spans="2:50" ht="14.25" hidden="1" customHeight="1" outlineLevel="1">
      <c r="B257" s="483"/>
      <c r="C257" s="203">
        <v>11</v>
      </c>
      <c r="D257" s="206" t="s">
        <v>396</v>
      </c>
      <c r="E257" s="203">
        <v>11</v>
      </c>
      <c r="F257" s="203">
        <v>3600</v>
      </c>
      <c r="G257" s="208">
        <f t="shared" si="309"/>
        <v>327.27272727272725</v>
      </c>
      <c r="H257" s="541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42"/>
      <c r="M257" s="209">
        <f>RANK(K257, K$247:$K$261)</f>
        <v>7</v>
      </c>
      <c r="N257" s="483"/>
      <c r="O257" s="483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41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41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41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41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41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41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7"/>
      <c r="Q258" s="207"/>
      <c r="R258" s="208"/>
      <c r="S258" s="205"/>
      <c r="T258" s="541"/>
      <c r="U258" s="207"/>
      <c r="V258" s="207"/>
      <c r="W258" s="208"/>
      <c r="X258" s="205"/>
      <c r="Y258" s="541"/>
      <c r="Z258" s="207"/>
      <c r="AA258" s="207"/>
      <c r="AB258" s="208"/>
      <c r="AC258" s="205"/>
      <c r="AD258" s="541"/>
      <c r="AE258" s="207"/>
      <c r="AF258" s="207"/>
      <c r="AG258" s="208"/>
      <c r="AH258" s="205"/>
      <c r="AI258" s="541"/>
      <c r="AJ258" s="207"/>
      <c r="AK258" s="207"/>
      <c r="AL258" s="208"/>
      <c r="AM258" s="205"/>
      <c r="AN258" s="541"/>
      <c r="AO258" s="207"/>
      <c r="AP258" s="207"/>
      <c r="AQ258" s="208"/>
      <c r="AR258" s="205"/>
      <c r="AS258" s="541"/>
      <c r="AT258" s="207"/>
      <c r="AU258" s="207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7"/>
      <c r="Q259" s="207"/>
      <c r="R259" s="208"/>
      <c r="S259" s="205"/>
      <c r="T259" s="541"/>
      <c r="U259" s="207"/>
      <c r="V259" s="207"/>
      <c r="W259" s="208"/>
      <c r="X259" s="205"/>
      <c r="Y259" s="541"/>
      <c r="Z259" s="207"/>
      <c r="AA259" s="207"/>
      <c r="AB259" s="208"/>
      <c r="AC259" s="205"/>
      <c r="AD259" s="541"/>
      <c r="AE259" s="207"/>
      <c r="AF259" s="207"/>
      <c r="AG259" s="208"/>
      <c r="AH259" s="205"/>
      <c r="AI259" s="541"/>
      <c r="AJ259" s="207"/>
      <c r="AK259" s="207"/>
      <c r="AL259" s="208"/>
      <c r="AM259" s="205"/>
      <c r="AN259" s="541"/>
      <c r="AO259" s="207"/>
      <c r="AP259" s="207"/>
      <c r="AQ259" s="208"/>
      <c r="AR259" s="205"/>
      <c r="AS259" s="541"/>
      <c r="AT259" s="207"/>
      <c r="AU259" s="207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7"/>
      <c r="Q260" s="207"/>
      <c r="R260" s="208"/>
      <c r="S260" s="205"/>
      <c r="T260" s="541"/>
      <c r="U260" s="207"/>
      <c r="V260" s="207"/>
      <c r="W260" s="208"/>
      <c r="X260" s="205"/>
      <c r="Y260" s="541"/>
      <c r="Z260" s="207"/>
      <c r="AA260" s="207"/>
      <c r="AB260" s="208"/>
      <c r="AC260" s="205"/>
      <c r="AD260" s="541"/>
      <c r="AE260" s="207"/>
      <c r="AF260" s="207"/>
      <c r="AG260" s="208"/>
      <c r="AH260" s="205"/>
      <c r="AI260" s="541"/>
      <c r="AJ260" s="207"/>
      <c r="AK260" s="207"/>
      <c r="AL260" s="208"/>
      <c r="AM260" s="205"/>
      <c r="AN260" s="541"/>
      <c r="AO260" s="207"/>
      <c r="AP260" s="207"/>
      <c r="AQ260" s="208"/>
      <c r="AR260" s="205"/>
      <c r="AS260" s="541"/>
      <c r="AT260" s="207"/>
      <c r="AU260" s="207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7"/>
      <c r="Q261" s="207"/>
      <c r="R261" s="208"/>
      <c r="S261" s="205"/>
      <c r="T261" s="541"/>
      <c r="U261" s="207"/>
      <c r="V261" s="207"/>
      <c r="W261" s="208"/>
      <c r="X261" s="205"/>
      <c r="Y261" s="541"/>
      <c r="Z261" s="207"/>
      <c r="AA261" s="207"/>
      <c r="AB261" s="208"/>
      <c r="AC261" s="205"/>
      <c r="AD261" s="541"/>
      <c r="AE261" s="207"/>
      <c r="AF261" s="207"/>
      <c r="AG261" s="208"/>
      <c r="AH261" s="205"/>
      <c r="AI261" s="541"/>
      <c r="AJ261" s="207"/>
      <c r="AK261" s="207"/>
      <c r="AL261" s="208"/>
      <c r="AM261" s="205"/>
      <c r="AN261" s="541"/>
      <c r="AO261" s="207"/>
      <c r="AP261" s="207"/>
      <c r="AQ261" s="208"/>
      <c r="AR261" s="205"/>
      <c r="AS261" s="541"/>
      <c r="AT261" s="207"/>
      <c r="AU261" s="207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325">U262+1</f>
        <v>45960</v>
      </c>
      <c r="AA262" s="586"/>
      <c r="AB262" s="586"/>
      <c r="AC262" s="586"/>
      <c r="AD262" s="586"/>
      <c r="AE262" s="587">
        <f t="shared" ref="AE262" si="326">Z262+1</f>
        <v>45961</v>
      </c>
      <c r="AF262" s="588"/>
      <c r="AG262" s="588"/>
      <c r="AH262" s="588"/>
      <c r="AI262" s="588"/>
      <c r="AJ262" s="589">
        <f t="shared" ref="AJ262" si="327">AE262+1</f>
        <v>45962</v>
      </c>
      <c r="AK262" s="590"/>
      <c r="AL262" s="590"/>
      <c r="AM262" s="590"/>
      <c r="AN262" s="591"/>
      <c r="AO262" s="587">
        <f t="shared" ref="AO262" si="328">AJ262+1</f>
        <v>45963</v>
      </c>
      <c r="AP262" s="588"/>
      <c r="AQ262" s="588"/>
      <c r="AR262" s="588"/>
      <c r="AS262" s="588"/>
      <c r="AT262" s="589">
        <f t="shared" ref="AT262" si="329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330">Z262</f>
        <v>45960</v>
      </c>
      <c r="AA263" s="592"/>
      <c r="AB263" s="592"/>
      <c r="AC263" s="592"/>
      <c r="AD263" s="592"/>
      <c r="AE263" s="593">
        <f t="shared" ref="AE263" si="331">AE262</f>
        <v>45961</v>
      </c>
      <c r="AF263" s="593"/>
      <c r="AG263" s="593"/>
      <c r="AH263" s="593"/>
      <c r="AI263" s="593"/>
      <c r="AJ263" s="594">
        <f t="shared" ref="AJ263" si="332">AJ262</f>
        <v>45962</v>
      </c>
      <c r="AK263" s="595"/>
      <c r="AL263" s="595"/>
      <c r="AM263" s="595"/>
      <c r="AN263" s="596"/>
      <c r="AO263" s="593">
        <f t="shared" ref="AO263" si="333">AO262</f>
        <v>45963</v>
      </c>
      <c r="AP263" s="593"/>
      <c r="AQ263" s="593"/>
      <c r="AR263" s="593"/>
      <c r="AS263" s="593"/>
      <c r="AT263" s="594">
        <f t="shared" ref="AT263" si="334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478</v>
      </c>
      <c r="C267" s="203">
        <v>1</v>
      </c>
      <c r="D267" s="206" t="s">
        <v>393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41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42">
        <f>IFERROR(AVERAGE(K267:K281),"-")</f>
        <v>290.13306226615288</v>
      </c>
      <c r="M267" s="209">
        <f>RANK(K267, K$267:$K$281)</f>
        <v>9</v>
      </c>
      <c r="N267" s="483"/>
      <c r="O267" s="483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41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41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41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41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41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41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41">
        <f>AVERAGE(AV267:AV281)</f>
        <v>290.20899003025278</v>
      </c>
    </row>
    <row r="268" spans="2:50" ht="14.25" customHeight="1">
      <c r="B268" s="483"/>
      <c r="C268" s="203">
        <v>2</v>
      </c>
      <c r="D268" s="206" t="s">
        <v>395</v>
      </c>
      <c r="E268" s="203">
        <v>17</v>
      </c>
      <c r="F268" s="203">
        <v>3600</v>
      </c>
      <c r="G268" s="208">
        <f t="shared" si="335"/>
        <v>211.76470588235293</v>
      </c>
      <c r="H268" s="541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42"/>
      <c r="M268" s="209">
        <f>RANK(K268, K$267:$K$281)</f>
        <v>10</v>
      </c>
      <c r="N268" s="483"/>
      <c r="O268" s="483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41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41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41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41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41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41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41"/>
    </row>
    <row r="269" spans="2:50" ht="14.25" customHeight="1">
      <c r="B269" s="483"/>
      <c r="C269" s="203">
        <v>3</v>
      </c>
      <c r="D269" s="206" t="s">
        <v>392</v>
      </c>
      <c r="E269" s="203">
        <v>11</v>
      </c>
      <c r="F269" s="203">
        <v>3600</v>
      </c>
      <c r="G269" s="208">
        <f t="shared" si="335"/>
        <v>327.27272727272725</v>
      </c>
      <c r="H269" s="541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42"/>
      <c r="M269" s="209">
        <f>RANK(K269, K$267:$K$281)</f>
        <v>7</v>
      </c>
      <c r="N269" s="483"/>
      <c r="O269" s="483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41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41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41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41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41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41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41"/>
    </row>
    <row r="270" spans="2:50" ht="14.25" customHeight="1">
      <c r="B270" s="483"/>
      <c r="C270" s="203">
        <v>4</v>
      </c>
      <c r="D270" s="206" t="s">
        <v>643</v>
      </c>
      <c r="E270" s="203">
        <v>6</v>
      </c>
      <c r="F270" s="203">
        <v>2600</v>
      </c>
      <c r="G270" s="208">
        <f t="shared" si="335"/>
        <v>433.33333333333331</v>
      </c>
      <c r="H270" s="541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42"/>
      <c r="M270" s="209">
        <f>RANK(K270, K$267:$K$281)</f>
        <v>1</v>
      </c>
      <c r="N270" s="483"/>
      <c r="O270" s="483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41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41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41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41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41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41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41"/>
    </row>
    <row r="271" spans="2:50" ht="14.25" customHeight="1">
      <c r="B271" s="483"/>
      <c r="C271" s="203">
        <v>5</v>
      </c>
      <c r="D271" s="206" t="s">
        <v>669</v>
      </c>
      <c r="E271" s="203">
        <v>6</v>
      </c>
      <c r="F271" s="203">
        <v>2600</v>
      </c>
      <c r="G271" s="208">
        <f t="shared" si="335"/>
        <v>433.33333333333331</v>
      </c>
      <c r="H271" s="541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42"/>
      <c r="M271" s="209">
        <f>RANK(K271, K$267:$K$281)</f>
        <v>2</v>
      </c>
      <c r="N271" s="483"/>
      <c r="O271" s="483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41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41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41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41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41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41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41"/>
    </row>
    <row r="272" spans="2:50" ht="14.25" customHeight="1">
      <c r="B272" s="483"/>
      <c r="C272" s="203">
        <v>6</v>
      </c>
      <c r="D272" s="206" t="s">
        <v>714</v>
      </c>
      <c r="E272" s="203">
        <v>6</v>
      </c>
      <c r="F272" s="203">
        <v>2500</v>
      </c>
      <c r="G272" s="208">
        <f t="shared" si="335"/>
        <v>416.66666666666669</v>
      </c>
      <c r="H272" s="541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42"/>
      <c r="M272" s="209">
        <f>RANK(K272, K$267:$K$281)</f>
        <v>4</v>
      </c>
      <c r="N272" s="483"/>
      <c r="O272" s="483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41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41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41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41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41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41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41"/>
    </row>
    <row r="273" spans="2:50" ht="14.25" customHeight="1">
      <c r="B273" s="483"/>
      <c r="C273" s="203">
        <v>7</v>
      </c>
      <c r="D273" s="206" t="s">
        <v>708</v>
      </c>
      <c r="E273" s="203">
        <v>6</v>
      </c>
      <c r="F273" s="203">
        <v>2500</v>
      </c>
      <c r="G273" s="208">
        <f t="shared" si="335"/>
        <v>416.66666666666669</v>
      </c>
      <c r="H273" s="541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42"/>
      <c r="M273" s="209">
        <f>RANK(K273, K$267:$K$281)</f>
        <v>5</v>
      </c>
      <c r="N273" s="483"/>
      <c r="O273" s="483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41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41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41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41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41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41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41"/>
    </row>
    <row r="274" spans="2:50" ht="14.25" customHeight="1">
      <c r="B274" s="483"/>
      <c r="C274" s="203">
        <v>8</v>
      </c>
      <c r="D274" s="206" t="s">
        <v>707</v>
      </c>
      <c r="E274" s="203">
        <v>6</v>
      </c>
      <c r="F274" s="203">
        <v>2600</v>
      </c>
      <c r="G274" s="208">
        <f t="shared" si="335"/>
        <v>433.33333333333331</v>
      </c>
      <c r="H274" s="541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42"/>
      <c r="M274" s="209">
        <f>RANK(K274, K$267:$K$281)</f>
        <v>3</v>
      </c>
      <c r="N274" s="483"/>
      <c r="O274" s="483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41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41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41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41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41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41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41"/>
    </row>
    <row r="275" spans="2:50" ht="14.25" customHeight="1">
      <c r="B275" s="483"/>
      <c r="C275" s="203">
        <v>9</v>
      </c>
      <c r="D275" s="206" t="s">
        <v>397</v>
      </c>
      <c r="E275" s="203">
        <v>17</v>
      </c>
      <c r="F275" s="203">
        <v>3600</v>
      </c>
      <c r="G275" s="208">
        <f t="shared" si="335"/>
        <v>211.76470588235293</v>
      </c>
      <c r="H275" s="541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42"/>
      <c r="M275" s="209">
        <f>RANK(K275, K$267:$K$281)</f>
        <v>8</v>
      </c>
      <c r="N275" s="483"/>
      <c r="O275" s="483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41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41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41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41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41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41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41"/>
    </row>
    <row r="276" spans="2:50" ht="14.25" customHeight="1">
      <c r="B276" s="483"/>
      <c r="C276" s="203">
        <v>10</v>
      </c>
      <c r="D276" s="206" t="s">
        <v>398</v>
      </c>
      <c r="E276" s="203">
        <v>17</v>
      </c>
      <c r="F276" s="203">
        <v>3600</v>
      </c>
      <c r="G276" s="208">
        <f t="shared" si="335"/>
        <v>211.76470588235293</v>
      </c>
      <c r="H276" s="541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42"/>
      <c r="M276" s="209">
        <f>RANK(K276, K$267:$K$281)</f>
        <v>11</v>
      </c>
      <c r="N276" s="483"/>
      <c r="O276" s="483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41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41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41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41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41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41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41"/>
    </row>
    <row r="277" spans="2:50" ht="14.25" customHeight="1">
      <c r="B277" s="483"/>
      <c r="C277" s="203">
        <v>11</v>
      </c>
      <c r="D277" s="206" t="s">
        <v>396</v>
      </c>
      <c r="E277" s="203">
        <v>11</v>
      </c>
      <c r="F277" s="203">
        <v>3600</v>
      </c>
      <c r="G277" s="208">
        <f t="shared" si="335"/>
        <v>327.27272727272725</v>
      </c>
      <c r="H277" s="541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42"/>
      <c r="M277" s="209">
        <f>RANK(K277, K$267:$K$281)</f>
        <v>6</v>
      </c>
      <c r="N277" s="483"/>
      <c r="O277" s="483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41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41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41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41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41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41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7"/>
      <c r="Q278" s="207"/>
      <c r="R278" s="208"/>
      <c r="S278" s="205"/>
      <c r="T278" s="541"/>
      <c r="U278" s="207"/>
      <c r="V278" s="207"/>
      <c r="W278" s="208"/>
      <c r="X278" s="205"/>
      <c r="Y278" s="541"/>
      <c r="Z278" s="207"/>
      <c r="AA278" s="207"/>
      <c r="AB278" s="208"/>
      <c r="AC278" s="205"/>
      <c r="AD278" s="541"/>
      <c r="AE278" s="207"/>
      <c r="AF278" s="207"/>
      <c r="AG278" s="208"/>
      <c r="AH278" s="205"/>
      <c r="AI278" s="541"/>
      <c r="AJ278" s="207"/>
      <c r="AK278" s="207"/>
      <c r="AL278" s="208"/>
      <c r="AM278" s="205"/>
      <c r="AN278" s="541"/>
      <c r="AO278" s="207"/>
      <c r="AP278" s="207"/>
      <c r="AQ278" s="208"/>
      <c r="AR278" s="205"/>
      <c r="AS278" s="541"/>
      <c r="AT278" s="207"/>
      <c r="AU278" s="207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7"/>
      <c r="Q279" s="207"/>
      <c r="R279" s="208"/>
      <c r="S279" s="205"/>
      <c r="T279" s="541"/>
      <c r="U279" s="207"/>
      <c r="V279" s="207"/>
      <c r="W279" s="208"/>
      <c r="X279" s="205"/>
      <c r="Y279" s="541"/>
      <c r="Z279" s="207"/>
      <c r="AA279" s="207"/>
      <c r="AB279" s="208"/>
      <c r="AC279" s="205"/>
      <c r="AD279" s="541"/>
      <c r="AE279" s="207"/>
      <c r="AF279" s="207"/>
      <c r="AG279" s="208"/>
      <c r="AH279" s="205"/>
      <c r="AI279" s="541"/>
      <c r="AJ279" s="207"/>
      <c r="AK279" s="207"/>
      <c r="AL279" s="208"/>
      <c r="AM279" s="205"/>
      <c r="AN279" s="541"/>
      <c r="AO279" s="207"/>
      <c r="AP279" s="207"/>
      <c r="AQ279" s="208"/>
      <c r="AR279" s="205"/>
      <c r="AS279" s="541"/>
      <c r="AT279" s="207"/>
      <c r="AU279" s="207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7"/>
      <c r="W281" s="208"/>
      <c r="X281" s="205"/>
      <c r="Y281" s="541"/>
      <c r="Z281" s="203"/>
      <c r="AA281" s="207"/>
      <c r="AB281" s="208"/>
      <c r="AC281" s="205"/>
      <c r="AD281" s="541"/>
      <c r="AE281" s="203"/>
      <c r="AF281" s="207"/>
      <c r="AG281" s="208"/>
      <c r="AH281" s="205"/>
      <c r="AI281" s="541"/>
      <c r="AJ281" s="203"/>
      <c r="AK281" s="207"/>
      <c r="AL281" s="208"/>
      <c r="AM281" s="205"/>
      <c r="AN281" s="541"/>
      <c r="AO281" s="203"/>
      <c r="AP281" s="207"/>
      <c r="AQ281" s="208"/>
      <c r="AR281" s="205"/>
      <c r="AS281" s="541"/>
      <c r="AT281" s="203"/>
      <c r="AU281" s="207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351">U282+1</f>
        <v>45967</v>
      </c>
      <c r="AA282" s="586"/>
      <c r="AB282" s="586"/>
      <c r="AC282" s="586"/>
      <c r="AD282" s="586"/>
      <c r="AE282" s="587">
        <f t="shared" ref="AE282" si="352">Z282+1</f>
        <v>45968</v>
      </c>
      <c r="AF282" s="588"/>
      <c r="AG282" s="588"/>
      <c r="AH282" s="588"/>
      <c r="AI282" s="588"/>
      <c r="AJ282" s="589">
        <f t="shared" ref="AJ282" si="353">AE282+1</f>
        <v>45969</v>
      </c>
      <c r="AK282" s="590"/>
      <c r="AL282" s="590"/>
      <c r="AM282" s="590"/>
      <c r="AN282" s="591"/>
      <c r="AO282" s="587">
        <f t="shared" ref="AO282" si="354">AJ282+1</f>
        <v>45970</v>
      </c>
      <c r="AP282" s="588"/>
      <c r="AQ282" s="588"/>
      <c r="AR282" s="588"/>
      <c r="AS282" s="588"/>
      <c r="AT282" s="589">
        <f t="shared" ref="AT282" si="355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356">Z282</f>
        <v>45967</v>
      </c>
      <c r="AA283" s="592"/>
      <c r="AB283" s="592"/>
      <c r="AC283" s="592"/>
      <c r="AD283" s="592"/>
      <c r="AE283" s="593">
        <f t="shared" ref="AE283" si="357">AE282</f>
        <v>45968</v>
      </c>
      <c r="AF283" s="593"/>
      <c r="AG283" s="593"/>
      <c r="AH283" s="593"/>
      <c r="AI283" s="593"/>
      <c r="AJ283" s="594">
        <f t="shared" ref="AJ283" si="358">AJ282</f>
        <v>45969</v>
      </c>
      <c r="AK283" s="595"/>
      <c r="AL283" s="595"/>
      <c r="AM283" s="595"/>
      <c r="AN283" s="596"/>
      <c r="AO283" s="593">
        <f t="shared" ref="AO283" si="359">AO282</f>
        <v>45970</v>
      </c>
      <c r="AP283" s="593"/>
      <c r="AQ283" s="593"/>
      <c r="AR283" s="593"/>
      <c r="AS283" s="593"/>
      <c r="AT283" s="594">
        <f t="shared" ref="AT283" si="360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478</v>
      </c>
      <c r="C287" s="203">
        <v>1</v>
      </c>
      <c r="D287" s="206" t="s">
        <v>393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41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42">
        <f>IFERROR(AVERAGE(K287:K301),"-")</f>
        <v>290.32454375948259</v>
      </c>
      <c r="M287" s="209">
        <f>RANK(K287, K$287:$K$301)</f>
        <v>10</v>
      </c>
      <c r="N287" s="483"/>
      <c r="O287" s="483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41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41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41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41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41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41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41">
        <f>AVERAGE(AV287:AV301)</f>
        <v>290.4035992585604</v>
      </c>
    </row>
    <row r="288" spans="2:50" ht="14.25" customHeight="1">
      <c r="B288" s="483"/>
      <c r="C288" s="203">
        <v>2</v>
      </c>
      <c r="D288" s="206" t="s">
        <v>395</v>
      </c>
      <c r="E288" s="203">
        <v>17</v>
      </c>
      <c r="F288" s="203">
        <v>3600</v>
      </c>
      <c r="G288" s="208">
        <f t="shared" si="361"/>
        <v>211.76470588235293</v>
      </c>
      <c r="H288" s="541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42"/>
      <c r="M288" s="209">
        <f>RANK(K288, K$287:$K$301)</f>
        <v>11</v>
      </c>
      <c r="N288" s="483"/>
      <c r="O288" s="483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41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41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41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41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41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41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41"/>
    </row>
    <row r="289" spans="2:50" ht="14.25" customHeight="1">
      <c r="B289" s="483"/>
      <c r="C289" s="203">
        <v>3</v>
      </c>
      <c r="D289" s="206" t="s">
        <v>392</v>
      </c>
      <c r="E289" s="203">
        <v>11</v>
      </c>
      <c r="F289" s="203">
        <v>3600</v>
      </c>
      <c r="G289" s="208">
        <f t="shared" si="361"/>
        <v>327.27272727272725</v>
      </c>
      <c r="H289" s="541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42"/>
      <c r="M289" s="209">
        <f>RANK(K289, K$287:$K$301)</f>
        <v>7</v>
      </c>
      <c r="N289" s="483"/>
      <c r="O289" s="483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41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41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41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41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41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41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41"/>
    </row>
    <row r="290" spans="2:50" ht="14.25" customHeight="1">
      <c r="B290" s="483"/>
      <c r="C290" s="203">
        <v>4</v>
      </c>
      <c r="D290" s="206" t="s">
        <v>643</v>
      </c>
      <c r="E290" s="203">
        <v>6</v>
      </c>
      <c r="F290" s="203">
        <v>2600</v>
      </c>
      <c r="G290" s="208">
        <f t="shared" si="361"/>
        <v>433.33333333333331</v>
      </c>
      <c r="H290" s="541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42"/>
      <c r="M290" s="209">
        <f>RANK(K290, K$287:$K$301)</f>
        <v>2</v>
      </c>
      <c r="N290" s="483"/>
      <c r="O290" s="483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41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41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41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41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41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41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41"/>
    </row>
    <row r="291" spans="2:50" ht="14.25" customHeight="1">
      <c r="B291" s="483"/>
      <c r="C291" s="203">
        <v>5</v>
      </c>
      <c r="D291" s="206" t="s">
        <v>669</v>
      </c>
      <c r="E291" s="203">
        <v>6</v>
      </c>
      <c r="F291" s="203">
        <v>2600</v>
      </c>
      <c r="G291" s="208">
        <f t="shared" si="361"/>
        <v>433.33333333333331</v>
      </c>
      <c r="H291" s="541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42"/>
      <c r="M291" s="209">
        <f>RANK(K291, K$287:$K$301)</f>
        <v>3</v>
      </c>
      <c r="N291" s="483"/>
      <c r="O291" s="483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41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41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41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41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41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41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41"/>
    </row>
    <row r="292" spans="2:50" ht="14.25" customHeight="1">
      <c r="B292" s="483"/>
      <c r="C292" s="203">
        <v>6</v>
      </c>
      <c r="D292" s="206" t="s">
        <v>714</v>
      </c>
      <c r="E292" s="203">
        <v>6</v>
      </c>
      <c r="F292" s="203">
        <v>2500</v>
      </c>
      <c r="G292" s="208">
        <f t="shared" si="361"/>
        <v>416.66666666666669</v>
      </c>
      <c r="H292" s="541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42"/>
      <c r="M292" s="209">
        <f>RANK(K292, K$287:$K$301)</f>
        <v>4</v>
      </c>
      <c r="N292" s="483"/>
      <c r="O292" s="483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41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41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41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41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41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41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41"/>
    </row>
    <row r="293" spans="2:50" ht="14.25" customHeight="1">
      <c r="B293" s="483"/>
      <c r="C293" s="203">
        <v>7</v>
      </c>
      <c r="D293" s="206" t="s">
        <v>708</v>
      </c>
      <c r="E293" s="203">
        <v>6</v>
      </c>
      <c r="F293" s="203">
        <v>2500</v>
      </c>
      <c r="G293" s="208">
        <f t="shared" si="361"/>
        <v>416.66666666666669</v>
      </c>
      <c r="H293" s="541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42"/>
      <c r="M293" s="209">
        <f>RANK(K293, K$287:$K$301)</f>
        <v>5</v>
      </c>
      <c r="N293" s="483"/>
      <c r="O293" s="483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41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41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41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41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41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41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41"/>
    </row>
    <row r="294" spans="2:50" ht="14.25" customHeight="1">
      <c r="B294" s="483"/>
      <c r="C294" s="203">
        <v>8</v>
      </c>
      <c r="D294" s="206" t="s">
        <v>707</v>
      </c>
      <c r="E294" s="203">
        <v>6</v>
      </c>
      <c r="F294" s="203">
        <v>2600</v>
      </c>
      <c r="G294" s="208">
        <f t="shared" si="361"/>
        <v>433.33333333333331</v>
      </c>
      <c r="H294" s="541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42"/>
      <c r="M294" s="209">
        <f>RANK(K294, K$287:$K$301)</f>
        <v>1</v>
      </c>
      <c r="N294" s="483"/>
      <c r="O294" s="483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41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41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41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41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41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41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41"/>
    </row>
    <row r="295" spans="2:50" ht="14.25" customHeight="1">
      <c r="B295" s="483"/>
      <c r="C295" s="203">
        <v>9</v>
      </c>
      <c r="D295" s="206" t="s">
        <v>397</v>
      </c>
      <c r="E295" s="203">
        <v>17</v>
      </c>
      <c r="F295" s="203">
        <v>3600</v>
      </c>
      <c r="G295" s="208">
        <f t="shared" si="361"/>
        <v>211.76470588235293</v>
      </c>
      <c r="H295" s="541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42"/>
      <c r="M295" s="209">
        <f>RANK(K295, K$287:$K$301)</f>
        <v>9</v>
      </c>
      <c r="N295" s="483"/>
      <c r="O295" s="483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41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41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41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41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41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41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41"/>
    </row>
    <row r="296" spans="2:50" ht="14.25" customHeight="1">
      <c r="B296" s="483"/>
      <c r="C296" s="203">
        <v>10</v>
      </c>
      <c r="D296" s="206" t="s">
        <v>398</v>
      </c>
      <c r="E296" s="203">
        <v>17</v>
      </c>
      <c r="F296" s="203">
        <v>3600</v>
      </c>
      <c r="G296" s="208">
        <f t="shared" si="361"/>
        <v>211.76470588235293</v>
      </c>
      <c r="H296" s="541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42"/>
      <c r="M296" s="209">
        <f>RANK(K296, K$287:$K$301)</f>
        <v>8</v>
      </c>
      <c r="N296" s="483"/>
      <c r="O296" s="483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41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41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41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41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41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41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41"/>
    </row>
    <row r="297" spans="2:50" ht="14.25" customHeight="1">
      <c r="B297" s="483"/>
      <c r="C297" s="203">
        <v>11</v>
      </c>
      <c r="D297" s="206" t="s">
        <v>396</v>
      </c>
      <c r="E297" s="203">
        <v>11</v>
      </c>
      <c r="F297" s="203">
        <v>3600</v>
      </c>
      <c r="G297" s="208">
        <f t="shared" si="361"/>
        <v>327.27272727272725</v>
      </c>
      <c r="H297" s="541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42"/>
      <c r="M297" s="209">
        <f>RANK(K297, K$287:$K$301)</f>
        <v>6</v>
      </c>
      <c r="N297" s="483"/>
      <c r="O297" s="483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41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41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41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41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41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41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7"/>
      <c r="Q298" s="207"/>
      <c r="R298" s="208"/>
      <c r="S298" s="205"/>
      <c r="T298" s="541"/>
      <c r="U298" s="207"/>
      <c r="V298" s="207"/>
      <c r="W298" s="208"/>
      <c r="X298" s="205"/>
      <c r="Y298" s="541"/>
      <c r="Z298" s="207"/>
      <c r="AA298" s="207"/>
      <c r="AB298" s="208"/>
      <c r="AC298" s="205"/>
      <c r="AD298" s="541"/>
      <c r="AE298" s="207"/>
      <c r="AF298" s="207"/>
      <c r="AG298" s="208"/>
      <c r="AH298" s="205"/>
      <c r="AI298" s="541"/>
      <c r="AJ298" s="207"/>
      <c r="AK298" s="207"/>
      <c r="AL298" s="208"/>
      <c r="AM298" s="205"/>
      <c r="AN298" s="541"/>
      <c r="AO298" s="207"/>
      <c r="AP298" s="207"/>
      <c r="AQ298" s="208"/>
      <c r="AR298" s="205"/>
      <c r="AS298" s="541"/>
      <c r="AT298" s="207"/>
      <c r="AU298" s="207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7"/>
      <c r="Q299" s="207"/>
      <c r="R299" s="208"/>
      <c r="S299" s="205"/>
      <c r="T299" s="541"/>
      <c r="U299" s="207"/>
      <c r="V299" s="207"/>
      <c r="W299" s="208"/>
      <c r="X299" s="205"/>
      <c r="Y299" s="541"/>
      <c r="Z299" s="207"/>
      <c r="AA299" s="207"/>
      <c r="AB299" s="208"/>
      <c r="AC299" s="205"/>
      <c r="AD299" s="541"/>
      <c r="AE299" s="207"/>
      <c r="AF299" s="207"/>
      <c r="AG299" s="208"/>
      <c r="AH299" s="205"/>
      <c r="AI299" s="541"/>
      <c r="AJ299" s="207"/>
      <c r="AK299" s="207"/>
      <c r="AL299" s="208"/>
      <c r="AM299" s="205"/>
      <c r="AN299" s="541"/>
      <c r="AO299" s="207"/>
      <c r="AP299" s="207"/>
      <c r="AQ299" s="208"/>
      <c r="AR299" s="205"/>
      <c r="AS299" s="541"/>
      <c r="AT299" s="207"/>
      <c r="AU299" s="207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7"/>
      <c r="W301" s="208"/>
      <c r="X301" s="205"/>
      <c r="Y301" s="541"/>
      <c r="Z301" s="203"/>
      <c r="AA301" s="207"/>
      <c r="AB301" s="208"/>
      <c r="AC301" s="205"/>
      <c r="AD301" s="541"/>
      <c r="AE301" s="203"/>
      <c r="AF301" s="207"/>
      <c r="AG301" s="208"/>
      <c r="AH301" s="205"/>
      <c r="AI301" s="541"/>
      <c r="AJ301" s="203"/>
      <c r="AK301" s="207"/>
      <c r="AL301" s="208"/>
      <c r="AM301" s="205"/>
      <c r="AN301" s="541"/>
      <c r="AO301" s="203"/>
      <c r="AP301" s="207"/>
      <c r="AQ301" s="208"/>
      <c r="AR301" s="205"/>
      <c r="AS301" s="541"/>
      <c r="AT301" s="203"/>
      <c r="AU301" s="207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377">U302+1</f>
        <v>45974</v>
      </c>
      <c r="AA302" s="586"/>
      <c r="AB302" s="586"/>
      <c r="AC302" s="586"/>
      <c r="AD302" s="586"/>
      <c r="AE302" s="587">
        <f t="shared" ref="AE302" si="378">Z302+1</f>
        <v>45975</v>
      </c>
      <c r="AF302" s="588"/>
      <c r="AG302" s="588"/>
      <c r="AH302" s="588"/>
      <c r="AI302" s="588"/>
      <c r="AJ302" s="589">
        <f t="shared" ref="AJ302" si="379">AE302+1</f>
        <v>45976</v>
      </c>
      <c r="AK302" s="590"/>
      <c r="AL302" s="590"/>
      <c r="AM302" s="590"/>
      <c r="AN302" s="591"/>
      <c r="AO302" s="587">
        <f t="shared" ref="AO302" si="380">AJ302+1</f>
        <v>45977</v>
      </c>
      <c r="AP302" s="588"/>
      <c r="AQ302" s="588"/>
      <c r="AR302" s="588"/>
      <c r="AS302" s="588"/>
      <c r="AT302" s="589">
        <f t="shared" ref="AT302" si="381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82">Z302</f>
        <v>45974</v>
      </c>
      <c r="AA303" s="592"/>
      <c r="AB303" s="592"/>
      <c r="AC303" s="592"/>
      <c r="AD303" s="592"/>
      <c r="AE303" s="593">
        <f t="shared" ref="AE303" si="383">AE302</f>
        <v>45975</v>
      </c>
      <c r="AF303" s="593"/>
      <c r="AG303" s="593"/>
      <c r="AH303" s="593"/>
      <c r="AI303" s="593"/>
      <c r="AJ303" s="594">
        <f t="shared" ref="AJ303" si="384">AJ302</f>
        <v>45976</v>
      </c>
      <c r="AK303" s="595"/>
      <c r="AL303" s="595"/>
      <c r="AM303" s="595"/>
      <c r="AN303" s="596"/>
      <c r="AO303" s="593">
        <f t="shared" ref="AO303" si="385">AO302</f>
        <v>45977</v>
      </c>
      <c r="AP303" s="593"/>
      <c r="AQ303" s="593"/>
      <c r="AR303" s="593"/>
      <c r="AS303" s="593"/>
      <c r="AT303" s="594">
        <f t="shared" ref="AT303" si="386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478</v>
      </c>
      <c r="C307" s="203">
        <v>1</v>
      </c>
      <c r="D307" s="206"/>
      <c r="E307" s="203"/>
      <c r="F307" s="203"/>
      <c r="G307" s="208" t="e">
        <f t="shared" ref="G307:G321" si="387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88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89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90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91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92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93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94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87"/>
        <v>#DIV/0!</v>
      </c>
      <c r="H308" s="541"/>
      <c r="I308" s="209" t="e">
        <f t="shared" ref="I308:K321" si="395">AVERAGE(P308,U308,Z308,AE308,AJ308,AO308,AT308)</f>
        <v>#DIV/0!</v>
      </c>
      <c r="J308" s="209" t="e">
        <f t="shared" si="395"/>
        <v>#DIV/0!</v>
      </c>
      <c r="K308" s="210" t="e">
        <f t="shared" si="395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88"/>
        <v>#DIV/0!</v>
      </c>
      <c r="S308" s="205" t="e">
        <f t="shared" ref="S308:S321" si="396">RANK(R308, R$307:R$321)</f>
        <v>#DIV/0!</v>
      </c>
      <c r="T308" s="541"/>
      <c r="U308" s="203"/>
      <c r="V308" s="203"/>
      <c r="W308" s="208" t="e">
        <f t="shared" si="389"/>
        <v>#DIV/0!</v>
      </c>
      <c r="X308" s="205" t="e">
        <f t="shared" ref="X308:X321" si="397">RANK(W308, W$307:W$321)</f>
        <v>#DIV/0!</v>
      </c>
      <c r="Y308" s="541"/>
      <c r="Z308" s="203"/>
      <c r="AA308" s="203"/>
      <c r="AB308" s="208" t="e">
        <f t="shared" si="390"/>
        <v>#DIV/0!</v>
      </c>
      <c r="AC308" s="205" t="e">
        <f t="shared" ref="AC308:AC321" si="398">RANK(AB308, AB$307:AB$321)</f>
        <v>#DIV/0!</v>
      </c>
      <c r="AD308" s="541"/>
      <c r="AE308" s="203"/>
      <c r="AF308" s="203"/>
      <c r="AG308" s="208" t="e">
        <f t="shared" si="391"/>
        <v>#DIV/0!</v>
      </c>
      <c r="AH308" s="205" t="e">
        <f t="shared" ref="AH308:AH321" si="399">RANK(AG308, AG$307:AG$321)</f>
        <v>#DIV/0!</v>
      </c>
      <c r="AI308" s="541"/>
      <c r="AJ308" s="203"/>
      <c r="AK308" s="203"/>
      <c r="AL308" s="208" t="e">
        <f t="shared" si="392"/>
        <v>#DIV/0!</v>
      </c>
      <c r="AM308" s="205" t="e">
        <f t="shared" ref="AM308:AM321" si="400">RANK(AL308, AL$307:AL$321)</f>
        <v>#DIV/0!</v>
      </c>
      <c r="AN308" s="541"/>
      <c r="AO308" s="203"/>
      <c r="AP308" s="203"/>
      <c r="AQ308" s="208" t="e">
        <f t="shared" si="393"/>
        <v>#DIV/0!</v>
      </c>
      <c r="AR308" s="205" t="e">
        <f t="shared" ref="AR308:AR321" si="401">RANK(AQ308, AQ$307:AQ$321)</f>
        <v>#DIV/0!</v>
      </c>
      <c r="AS308" s="541"/>
      <c r="AT308" s="203"/>
      <c r="AU308" s="203"/>
      <c r="AV308" s="208" t="e">
        <f t="shared" si="394"/>
        <v>#DIV/0!</v>
      </c>
      <c r="AW308" s="205" t="e">
        <f t="shared" ref="AW308:AW321" si="402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87"/>
        <v>#DIV/0!</v>
      </c>
      <c r="H309" s="541"/>
      <c r="I309" s="209" t="e">
        <f t="shared" si="395"/>
        <v>#DIV/0!</v>
      </c>
      <c r="J309" s="209" t="e">
        <f t="shared" si="395"/>
        <v>#DIV/0!</v>
      </c>
      <c r="K309" s="210" t="e">
        <f t="shared" si="395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88"/>
        <v>#DIV/0!</v>
      </c>
      <c r="S309" s="205" t="e">
        <f t="shared" si="396"/>
        <v>#DIV/0!</v>
      </c>
      <c r="T309" s="541"/>
      <c r="U309" s="203"/>
      <c r="V309" s="203"/>
      <c r="W309" s="208" t="e">
        <f t="shared" si="389"/>
        <v>#DIV/0!</v>
      </c>
      <c r="X309" s="205" t="e">
        <f t="shared" si="397"/>
        <v>#DIV/0!</v>
      </c>
      <c r="Y309" s="541"/>
      <c r="Z309" s="203"/>
      <c r="AA309" s="203"/>
      <c r="AB309" s="208" t="e">
        <f t="shared" si="390"/>
        <v>#DIV/0!</v>
      </c>
      <c r="AC309" s="205" t="e">
        <f t="shared" si="398"/>
        <v>#DIV/0!</v>
      </c>
      <c r="AD309" s="541"/>
      <c r="AE309" s="203"/>
      <c r="AF309" s="203"/>
      <c r="AG309" s="208" t="e">
        <f t="shared" si="391"/>
        <v>#DIV/0!</v>
      </c>
      <c r="AH309" s="205" t="e">
        <f t="shared" si="399"/>
        <v>#DIV/0!</v>
      </c>
      <c r="AI309" s="541"/>
      <c r="AJ309" s="203"/>
      <c r="AK309" s="203"/>
      <c r="AL309" s="208" t="e">
        <f t="shared" si="392"/>
        <v>#DIV/0!</v>
      </c>
      <c r="AM309" s="205" t="e">
        <f t="shared" si="400"/>
        <v>#DIV/0!</v>
      </c>
      <c r="AN309" s="541"/>
      <c r="AO309" s="203"/>
      <c r="AP309" s="203"/>
      <c r="AQ309" s="208" t="e">
        <f t="shared" si="393"/>
        <v>#DIV/0!</v>
      </c>
      <c r="AR309" s="205" t="e">
        <f t="shared" si="401"/>
        <v>#DIV/0!</v>
      </c>
      <c r="AS309" s="541"/>
      <c r="AT309" s="203"/>
      <c r="AU309" s="203"/>
      <c r="AV309" s="208" t="e">
        <f t="shared" si="394"/>
        <v>#DIV/0!</v>
      </c>
      <c r="AW309" s="205" t="e">
        <f t="shared" si="402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87"/>
        <v>#DIV/0!</v>
      </c>
      <c r="H310" s="541"/>
      <c r="I310" s="209" t="e">
        <f t="shared" si="395"/>
        <v>#DIV/0!</v>
      </c>
      <c r="J310" s="209" t="e">
        <f t="shared" si="395"/>
        <v>#DIV/0!</v>
      </c>
      <c r="K310" s="210" t="e">
        <f t="shared" si="395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88"/>
        <v>#DIV/0!</v>
      </c>
      <c r="S310" s="205" t="e">
        <f t="shared" si="396"/>
        <v>#DIV/0!</v>
      </c>
      <c r="T310" s="541"/>
      <c r="U310" s="203"/>
      <c r="V310" s="203"/>
      <c r="W310" s="208" t="e">
        <f t="shared" si="389"/>
        <v>#DIV/0!</v>
      </c>
      <c r="X310" s="205" t="e">
        <f t="shared" si="397"/>
        <v>#DIV/0!</v>
      </c>
      <c r="Y310" s="541"/>
      <c r="Z310" s="203"/>
      <c r="AA310" s="203"/>
      <c r="AB310" s="208" t="e">
        <f t="shared" si="390"/>
        <v>#DIV/0!</v>
      </c>
      <c r="AC310" s="205" t="e">
        <f t="shared" si="398"/>
        <v>#DIV/0!</v>
      </c>
      <c r="AD310" s="541"/>
      <c r="AE310" s="203"/>
      <c r="AF310" s="203"/>
      <c r="AG310" s="208" t="e">
        <f t="shared" si="391"/>
        <v>#DIV/0!</v>
      </c>
      <c r="AH310" s="205" t="e">
        <f t="shared" si="399"/>
        <v>#DIV/0!</v>
      </c>
      <c r="AI310" s="541"/>
      <c r="AJ310" s="203"/>
      <c r="AK310" s="203"/>
      <c r="AL310" s="208" t="e">
        <f t="shared" si="392"/>
        <v>#DIV/0!</v>
      </c>
      <c r="AM310" s="205" t="e">
        <f t="shared" si="400"/>
        <v>#DIV/0!</v>
      </c>
      <c r="AN310" s="541"/>
      <c r="AO310" s="203"/>
      <c r="AP310" s="203"/>
      <c r="AQ310" s="208" t="e">
        <f t="shared" si="393"/>
        <v>#DIV/0!</v>
      </c>
      <c r="AR310" s="205" t="e">
        <f t="shared" si="401"/>
        <v>#DIV/0!</v>
      </c>
      <c r="AS310" s="541"/>
      <c r="AT310" s="203"/>
      <c r="AU310" s="203"/>
      <c r="AV310" s="208" t="e">
        <f t="shared" si="394"/>
        <v>#DIV/0!</v>
      </c>
      <c r="AW310" s="205" t="e">
        <f t="shared" si="402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87"/>
        <v>#DIV/0!</v>
      </c>
      <c r="H311" s="541"/>
      <c r="I311" s="209" t="e">
        <f t="shared" si="395"/>
        <v>#DIV/0!</v>
      </c>
      <c r="J311" s="209" t="e">
        <f t="shared" si="395"/>
        <v>#DIV/0!</v>
      </c>
      <c r="K311" s="210" t="e">
        <f t="shared" si="395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88"/>
        <v>#DIV/0!</v>
      </c>
      <c r="S311" s="205" t="e">
        <f t="shared" si="396"/>
        <v>#DIV/0!</v>
      </c>
      <c r="T311" s="541"/>
      <c r="U311" s="203"/>
      <c r="V311" s="203"/>
      <c r="W311" s="208" t="e">
        <f t="shared" si="389"/>
        <v>#DIV/0!</v>
      </c>
      <c r="X311" s="205" t="e">
        <f t="shared" si="397"/>
        <v>#DIV/0!</v>
      </c>
      <c r="Y311" s="541"/>
      <c r="Z311" s="203"/>
      <c r="AA311" s="203"/>
      <c r="AB311" s="208" t="e">
        <f t="shared" si="390"/>
        <v>#DIV/0!</v>
      </c>
      <c r="AC311" s="205" t="e">
        <f t="shared" si="398"/>
        <v>#DIV/0!</v>
      </c>
      <c r="AD311" s="541"/>
      <c r="AE311" s="203"/>
      <c r="AF311" s="203"/>
      <c r="AG311" s="208" t="e">
        <f t="shared" si="391"/>
        <v>#DIV/0!</v>
      </c>
      <c r="AH311" s="205" t="e">
        <f t="shared" si="399"/>
        <v>#DIV/0!</v>
      </c>
      <c r="AI311" s="541"/>
      <c r="AJ311" s="203"/>
      <c r="AK311" s="203"/>
      <c r="AL311" s="208" t="e">
        <f t="shared" si="392"/>
        <v>#DIV/0!</v>
      </c>
      <c r="AM311" s="205" t="e">
        <f t="shared" si="400"/>
        <v>#DIV/0!</v>
      </c>
      <c r="AN311" s="541"/>
      <c r="AO311" s="203"/>
      <c r="AP311" s="203"/>
      <c r="AQ311" s="208" t="e">
        <f t="shared" si="393"/>
        <v>#DIV/0!</v>
      </c>
      <c r="AR311" s="205" t="e">
        <f t="shared" si="401"/>
        <v>#DIV/0!</v>
      </c>
      <c r="AS311" s="541"/>
      <c r="AT311" s="203"/>
      <c r="AU311" s="203"/>
      <c r="AV311" s="208" t="e">
        <f t="shared" si="394"/>
        <v>#DIV/0!</v>
      </c>
      <c r="AW311" s="205" t="e">
        <f t="shared" si="402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87"/>
        <v>#DIV/0!</v>
      </c>
      <c r="H312" s="541"/>
      <c r="I312" s="209" t="e">
        <f t="shared" si="395"/>
        <v>#DIV/0!</v>
      </c>
      <c r="J312" s="209" t="e">
        <f t="shared" si="395"/>
        <v>#DIV/0!</v>
      </c>
      <c r="K312" s="210" t="e">
        <f t="shared" si="395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88"/>
        <v>#DIV/0!</v>
      </c>
      <c r="S312" s="205" t="e">
        <f t="shared" si="396"/>
        <v>#DIV/0!</v>
      </c>
      <c r="T312" s="541"/>
      <c r="U312" s="203"/>
      <c r="V312" s="203"/>
      <c r="W312" s="208" t="e">
        <f t="shared" si="389"/>
        <v>#DIV/0!</v>
      </c>
      <c r="X312" s="205" t="e">
        <f t="shared" si="397"/>
        <v>#DIV/0!</v>
      </c>
      <c r="Y312" s="541"/>
      <c r="Z312" s="203"/>
      <c r="AA312" s="203"/>
      <c r="AB312" s="208" t="e">
        <f t="shared" si="390"/>
        <v>#DIV/0!</v>
      </c>
      <c r="AC312" s="205" t="e">
        <f t="shared" si="398"/>
        <v>#DIV/0!</v>
      </c>
      <c r="AD312" s="541"/>
      <c r="AE312" s="203"/>
      <c r="AF312" s="203"/>
      <c r="AG312" s="208" t="e">
        <f t="shared" si="391"/>
        <v>#DIV/0!</v>
      </c>
      <c r="AH312" s="205" t="e">
        <f t="shared" si="399"/>
        <v>#DIV/0!</v>
      </c>
      <c r="AI312" s="541"/>
      <c r="AJ312" s="203"/>
      <c r="AK312" s="203"/>
      <c r="AL312" s="208" t="e">
        <f t="shared" si="392"/>
        <v>#DIV/0!</v>
      </c>
      <c r="AM312" s="205" t="e">
        <f t="shared" si="400"/>
        <v>#DIV/0!</v>
      </c>
      <c r="AN312" s="541"/>
      <c r="AO312" s="203"/>
      <c r="AP312" s="203"/>
      <c r="AQ312" s="208" t="e">
        <f t="shared" si="393"/>
        <v>#DIV/0!</v>
      </c>
      <c r="AR312" s="205" t="e">
        <f t="shared" si="401"/>
        <v>#DIV/0!</v>
      </c>
      <c r="AS312" s="541"/>
      <c r="AT312" s="203"/>
      <c r="AU312" s="203"/>
      <c r="AV312" s="208" t="e">
        <f t="shared" si="394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87"/>
        <v>#DIV/0!</v>
      </c>
      <c r="H313" s="541"/>
      <c r="I313" s="209" t="e">
        <f t="shared" si="395"/>
        <v>#DIV/0!</v>
      </c>
      <c r="J313" s="209" t="e">
        <f t="shared" si="395"/>
        <v>#DIV/0!</v>
      </c>
      <c r="K313" s="210" t="e">
        <f t="shared" si="395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88"/>
        <v>#DIV/0!</v>
      </c>
      <c r="S313" s="205" t="e">
        <f t="shared" si="396"/>
        <v>#DIV/0!</v>
      </c>
      <c r="T313" s="541"/>
      <c r="U313" s="203"/>
      <c r="V313" s="203"/>
      <c r="W313" s="208" t="e">
        <f t="shared" si="389"/>
        <v>#DIV/0!</v>
      </c>
      <c r="X313" s="205" t="e">
        <f t="shared" si="397"/>
        <v>#DIV/0!</v>
      </c>
      <c r="Y313" s="541"/>
      <c r="Z313" s="203"/>
      <c r="AA313" s="203"/>
      <c r="AB313" s="208" t="e">
        <f t="shared" si="390"/>
        <v>#DIV/0!</v>
      </c>
      <c r="AC313" s="205" t="e">
        <f t="shared" si="398"/>
        <v>#DIV/0!</v>
      </c>
      <c r="AD313" s="541"/>
      <c r="AE313" s="203"/>
      <c r="AF313" s="203"/>
      <c r="AG313" s="208" t="e">
        <f t="shared" si="391"/>
        <v>#DIV/0!</v>
      </c>
      <c r="AH313" s="205" t="e">
        <f t="shared" si="399"/>
        <v>#DIV/0!</v>
      </c>
      <c r="AI313" s="541"/>
      <c r="AJ313" s="203"/>
      <c r="AK313" s="203"/>
      <c r="AL313" s="208" t="e">
        <f t="shared" si="392"/>
        <v>#DIV/0!</v>
      </c>
      <c r="AM313" s="205" t="e">
        <f t="shared" si="400"/>
        <v>#DIV/0!</v>
      </c>
      <c r="AN313" s="541"/>
      <c r="AO313" s="203"/>
      <c r="AP313" s="203"/>
      <c r="AQ313" s="208" t="e">
        <f t="shared" si="393"/>
        <v>#DIV/0!</v>
      </c>
      <c r="AR313" s="205" t="e">
        <f t="shared" si="401"/>
        <v>#DIV/0!</v>
      </c>
      <c r="AS313" s="541"/>
      <c r="AT313" s="203"/>
      <c r="AU313" s="203"/>
      <c r="AV313" s="208" t="e">
        <f t="shared" si="394"/>
        <v>#DIV/0!</v>
      </c>
      <c r="AW313" s="205" t="e">
        <f t="shared" si="402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87"/>
        <v>#DIV/0!</v>
      </c>
      <c r="H314" s="541"/>
      <c r="I314" s="209" t="e">
        <f t="shared" si="395"/>
        <v>#DIV/0!</v>
      </c>
      <c r="J314" s="209" t="e">
        <f t="shared" si="395"/>
        <v>#DIV/0!</v>
      </c>
      <c r="K314" s="210" t="e">
        <f t="shared" si="395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88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89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90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91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92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93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94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87"/>
        <v>#DIV/0!</v>
      </c>
      <c r="H315" s="541"/>
      <c r="I315" s="209" t="e">
        <f t="shared" si="395"/>
        <v>#DIV/0!</v>
      </c>
      <c r="J315" s="209" t="e">
        <f t="shared" si="395"/>
        <v>#DIV/0!</v>
      </c>
      <c r="K315" s="210" t="e">
        <f t="shared" si="395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88"/>
        <v>#DIV/0!</v>
      </c>
      <c r="S315" s="205" t="e">
        <f t="shared" si="396"/>
        <v>#DIV/0!</v>
      </c>
      <c r="T315" s="541"/>
      <c r="U315" s="203"/>
      <c r="V315" s="203"/>
      <c r="W315" s="208" t="e">
        <f t="shared" si="389"/>
        <v>#DIV/0!</v>
      </c>
      <c r="X315" s="205" t="e">
        <f t="shared" si="397"/>
        <v>#DIV/0!</v>
      </c>
      <c r="Y315" s="541"/>
      <c r="Z315" s="203"/>
      <c r="AA315" s="203"/>
      <c r="AB315" s="208" t="e">
        <f t="shared" si="390"/>
        <v>#DIV/0!</v>
      </c>
      <c r="AC315" s="205" t="e">
        <f t="shared" si="398"/>
        <v>#DIV/0!</v>
      </c>
      <c r="AD315" s="541"/>
      <c r="AE315" s="203"/>
      <c r="AF315" s="203"/>
      <c r="AG315" s="208" t="e">
        <f t="shared" si="391"/>
        <v>#DIV/0!</v>
      </c>
      <c r="AH315" s="205" t="e">
        <f t="shared" si="399"/>
        <v>#DIV/0!</v>
      </c>
      <c r="AI315" s="541"/>
      <c r="AJ315" s="203"/>
      <c r="AK315" s="203"/>
      <c r="AL315" s="208" t="e">
        <f t="shared" si="392"/>
        <v>#DIV/0!</v>
      </c>
      <c r="AM315" s="205" t="e">
        <f t="shared" si="400"/>
        <v>#DIV/0!</v>
      </c>
      <c r="AN315" s="541"/>
      <c r="AO315" s="203"/>
      <c r="AP315" s="203"/>
      <c r="AQ315" s="208" t="e">
        <f t="shared" si="393"/>
        <v>#DIV/0!</v>
      </c>
      <c r="AR315" s="205" t="e">
        <f t="shared" si="401"/>
        <v>#DIV/0!</v>
      </c>
      <c r="AS315" s="541"/>
      <c r="AT315" s="203"/>
      <c r="AU315" s="203"/>
      <c r="AV315" s="208" t="e">
        <f t="shared" si="394"/>
        <v>#DIV/0!</v>
      </c>
      <c r="AW315" s="205" t="e">
        <f t="shared" si="402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87"/>
        <v>#DIV/0!</v>
      </c>
      <c r="H316" s="541"/>
      <c r="I316" s="209" t="e">
        <f t="shared" si="395"/>
        <v>#DIV/0!</v>
      </c>
      <c r="J316" s="209" t="e">
        <f t="shared" si="395"/>
        <v>#DIV/0!</v>
      </c>
      <c r="K316" s="210" t="e">
        <f t="shared" si="395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88"/>
        <v>#DIV/0!</v>
      </c>
      <c r="S316" s="205" t="e">
        <f t="shared" si="396"/>
        <v>#DIV/0!</v>
      </c>
      <c r="T316" s="541"/>
      <c r="U316" s="203"/>
      <c r="V316" s="203"/>
      <c r="W316" s="208" t="e">
        <f t="shared" si="389"/>
        <v>#DIV/0!</v>
      </c>
      <c r="X316" s="205" t="e">
        <f t="shared" si="397"/>
        <v>#DIV/0!</v>
      </c>
      <c r="Y316" s="541"/>
      <c r="Z316" s="203"/>
      <c r="AA316" s="203"/>
      <c r="AB316" s="208" t="e">
        <f t="shared" si="390"/>
        <v>#DIV/0!</v>
      </c>
      <c r="AC316" s="205" t="e">
        <f t="shared" si="398"/>
        <v>#DIV/0!</v>
      </c>
      <c r="AD316" s="541"/>
      <c r="AE316" s="203"/>
      <c r="AF316" s="203"/>
      <c r="AG316" s="208" t="e">
        <f t="shared" si="391"/>
        <v>#DIV/0!</v>
      </c>
      <c r="AH316" s="205" t="e">
        <f t="shared" si="399"/>
        <v>#DIV/0!</v>
      </c>
      <c r="AI316" s="541"/>
      <c r="AJ316" s="203"/>
      <c r="AK316" s="203"/>
      <c r="AL316" s="208" t="e">
        <f t="shared" si="392"/>
        <v>#DIV/0!</v>
      </c>
      <c r="AM316" s="205" t="e">
        <f t="shared" si="400"/>
        <v>#DIV/0!</v>
      </c>
      <c r="AN316" s="541"/>
      <c r="AO316" s="203"/>
      <c r="AP316" s="203"/>
      <c r="AQ316" s="208" t="e">
        <f t="shared" si="393"/>
        <v>#DIV/0!</v>
      </c>
      <c r="AR316" s="205" t="e">
        <f t="shared" si="401"/>
        <v>#DIV/0!</v>
      </c>
      <c r="AS316" s="541"/>
      <c r="AT316" s="203"/>
      <c r="AU316" s="203"/>
      <c r="AV316" s="208" t="e">
        <f t="shared" si="394"/>
        <v>#DIV/0!</v>
      </c>
      <c r="AW316" s="205" t="e">
        <f t="shared" si="402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87"/>
        <v>#DIV/0!</v>
      </c>
      <c r="H317" s="541"/>
      <c r="I317" s="209" t="e">
        <f t="shared" si="395"/>
        <v>#DIV/0!</v>
      </c>
      <c r="J317" s="209" t="e">
        <f t="shared" si="395"/>
        <v>#DIV/0!</v>
      </c>
      <c r="K317" s="210" t="e">
        <f t="shared" si="395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88"/>
        <v>#DIV/0!</v>
      </c>
      <c r="S317" s="205" t="e">
        <f t="shared" si="396"/>
        <v>#DIV/0!</v>
      </c>
      <c r="T317" s="541"/>
      <c r="U317" s="203"/>
      <c r="V317" s="203"/>
      <c r="W317" s="208" t="e">
        <f t="shared" si="389"/>
        <v>#DIV/0!</v>
      </c>
      <c r="X317" s="205" t="e">
        <f t="shared" si="397"/>
        <v>#DIV/0!</v>
      </c>
      <c r="Y317" s="541"/>
      <c r="Z317" s="203"/>
      <c r="AA317" s="203"/>
      <c r="AB317" s="208" t="e">
        <f t="shared" si="390"/>
        <v>#DIV/0!</v>
      </c>
      <c r="AC317" s="205" t="e">
        <f t="shared" si="398"/>
        <v>#DIV/0!</v>
      </c>
      <c r="AD317" s="541"/>
      <c r="AE317" s="203"/>
      <c r="AF317" s="203"/>
      <c r="AG317" s="208" t="e">
        <f t="shared" si="391"/>
        <v>#DIV/0!</v>
      </c>
      <c r="AH317" s="205" t="e">
        <f t="shared" si="399"/>
        <v>#DIV/0!</v>
      </c>
      <c r="AI317" s="541"/>
      <c r="AJ317" s="203"/>
      <c r="AK317" s="203"/>
      <c r="AL317" s="208" t="e">
        <f t="shared" si="392"/>
        <v>#DIV/0!</v>
      </c>
      <c r="AM317" s="205" t="e">
        <f t="shared" si="400"/>
        <v>#DIV/0!</v>
      </c>
      <c r="AN317" s="541"/>
      <c r="AO317" s="203"/>
      <c r="AP317" s="203"/>
      <c r="AQ317" s="208" t="e">
        <f t="shared" si="393"/>
        <v>#DIV/0!</v>
      </c>
      <c r="AR317" s="205" t="e">
        <f t="shared" si="401"/>
        <v>#DIV/0!</v>
      </c>
      <c r="AS317" s="541"/>
      <c r="AT317" s="203"/>
      <c r="AU317" s="203"/>
      <c r="AV317" s="208" t="e">
        <f t="shared" si="394"/>
        <v>#DIV/0!</v>
      </c>
      <c r="AW317" s="205" t="e">
        <f t="shared" si="402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87"/>
        <v>#DIV/0!</v>
      </c>
      <c r="H318" s="541"/>
      <c r="I318" s="209" t="e">
        <f t="shared" si="395"/>
        <v>#DIV/0!</v>
      </c>
      <c r="J318" s="209" t="e">
        <f t="shared" si="395"/>
        <v>#DIV/0!</v>
      </c>
      <c r="K318" s="210" t="e">
        <f t="shared" si="395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88"/>
        <v>#DIV/0!</v>
      </c>
      <c r="S318" s="205" t="e">
        <f t="shared" si="396"/>
        <v>#DIV/0!</v>
      </c>
      <c r="T318" s="541"/>
      <c r="U318" s="203"/>
      <c r="V318" s="203"/>
      <c r="W318" s="208" t="e">
        <f t="shared" si="389"/>
        <v>#DIV/0!</v>
      </c>
      <c r="X318" s="205" t="e">
        <f t="shared" si="397"/>
        <v>#DIV/0!</v>
      </c>
      <c r="Y318" s="541"/>
      <c r="Z318" s="203"/>
      <c r="AA318" s="203"/>
      <c r="AB318" s="208" t="e">
        <f t="shared" si="390"/>
        <v>#DIV/0!</v>
      </c>
      <c r="AC318" s="205" t="e">
        <f t="shared" si="398"/>
        <v>#DIV/0!</v>
      </c>
      <c r="AD318" s="541"/>
      <c r="AE318" s="203"/>
      <c r="AF318" s="203"/>
      <c r="AG318" s="208" t="e">
        <f t="shared" si="391"/>
        <v>#DIV/0!</v>
      </c>
      <c r="AH318" s="205" t="e">
        <f t="shared" si="399"/>
        <v>#DIV/0!</v>
      </c>
      <c r="AI318" s="541"/>
      <c r="AJ318" s="203"/>
      <c r="AK318" s="203"/>
      <c r="AL318" s="208" t="e">
        <f t="shared" si="392"/>
        <v>#DIV/0!</v>
      </c>
      <c r="AM318" s="205" t="e">
        <f t="shared" si="400"/>
        <v>#DIV/0!</v>
      </c>
      <c r="AN318" s="541"/>
      <c r="AO318" s="203"/>
      <c r="AP318" s="203"/>
      <c r="AQ318" s="208" t="e">
        <f t="shared" si="393"/>
        <v>#DIV/0!</v>
      </c>
      <c r="AR318" s="205" t="e">
        <f t="shared" si="401"/>
        <v>#DIV/0!</v>
      </c>
      <c r="AS318" s="541"/>
      <c r="AT318" s="203"/>
      <c r="AU318" s="203"/>
      <c r="AV318" s="208" t="e">
        <f t="shared" si="394"/>
        <v>#DIV/0!</v>
      </c>
      <c r="AW318" s="205" t="e">
        <f t="shared" si="402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87"/>
        <v>#DIV/0!</v>
      </c>
      <c r="H319" s="541"/>
      <c r="I319" s="209" t="e">
        <f t="shared" si="395"/>
        <v>#DIV/0!</v>
      </c>
      <c r="J319" s="209" t="e">
        <f t="shared" si="395"/>
        <v>#DIV/0!</v>
      </c>
      <c r="K319" s="210" t="e">
        <f t="shared" si="395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88"/>
        <v>#DIV/0!</v>
      </c>
      <c r="S319" s="205" t="e">
        <f t="shared" si="396"/>
        <v>#DIV/0!</v>
      </c>
      <c r="T319" s="541"/>
      <c r="U319" s="203"/>
      <c r="V319" s="203"/>
      <c r="W319" s="208" t="e">
        <f t="shared" si="389"/>
        <v>#DIV/0!</v>
      </c>
      <c r="X319" s="205" t="e">
        <f t="shared" si="397"/>
        <v>#DIV/0!</v>
      </c>
      <c r="Y319" s="541"/>
      <c r="Z319" s="203"/>
      <c r="AA319" s="203"/>
      <c r="AB319" s="208" t="e">
        <f t="shared" si="390"/>
        <v>#DIV/0!</v>
      </c>
      <c r="AC319" s="205" t="e">
        <f t="shared" si="398"/>
        <v>#DIV/0!</v>
      </c>
      <c r="AD319" s="541"/>
      <c r="AE319" s="203"/>
      <c r="AF319" s="203"/>
      <c r="AG319" s="208" t="e">
        <f t="shared" si="391"/>
        <v>#DIV/0!</v>
      </c>
      <c r="AH319" s="205" t="e">
        <f t="shared" si="399"/>
        <v>#DIV/0!</v>
      </c>
      <c r="AI319" s="541"/>
      <c r="AJ319" s="203"/>
      <c r="AK319" s="203"/>
      <c r="AL319" s="208" t="e">
        <f t="shared" si="392"/>
        <v>#DIV/0!</v>
      </c>
      <c r="AM319" s="205" t="e">
        <f t="shared" si="400"/>
        <v>#DIV/0!</v>
      </c>
      <c r="AN319" s="541"/>
      <c r="AO319" s="203"/>
      <c r="AP319" s="203"/>
      <c r="AQ319" s="208" t="e">
        <f t="shared" si="393"/>
        <v>#DIV/0!</v>
      </c>
      <c r="AR319" s="205" t="e">
        <f t="shared" si="401"/>
        <v>#DIV/0!</v>
      </c>
      <c r="AS319" s="541"/>
      <c r="AT319" s="203"/>
      <c r="AU319" s="203"/>
      <c r="AV319" s="208" t="e">
        <f t="shared" si="394"/>
        <v>#DIV/0!</v>
      </c>
      <c r="AW319" s="205" t="e">
        <f t="shared" si="402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87"/>
        <v>#DIV/0!</v>
      </c>
      <c r="H320" s="541"/>
      <c r="I320" s="209" t="e">
        <f t="shared" si="395"/>
        <v>#DIV/0!</v>
      </c>
      <c r="J320" s="209" t="e">
        <f t="shared" si="395"/>
        <v>#DIV/0!</v>
      </c>
      <c r="K320" s="210" t="e">
        <f t="shared" si="395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88"/>
        <v>#DIV/0!</v>
      </c>
      <c r="S320" s="205" t="e">
        <f t="shared" si="396"/>
        <v>#DIV/0!</v>
      </c>
      <c r="T320" s="541"/>
      <c r="U320" s="203"/>
      <c r="V320" s="203"/>
      <c r="W320" s="208" t="e">
        <f t="shared" si="389"/>
        <v>#DIV/0!</v>
      </c>
      <c r="X320" s="205" t="e">
        <f t="shared" si="397"/>
        <v>#DIV/0!</v>
      </c>
      <c r="Y320" s="541"/>
      <c r="Z320" s="203"/>
      <c r="AA320" s="203"/>
      <c r="AB320" s="208" t="e">
        <f t="shared" si="390"/>
        <v>#DIV/0!</v>
      </c>
      <c r="AC320" s="205" t="e">
        <f t="shared" si="398"/>
        <v>#DIV/0!</v>
      </c>
      <c r="AD320" s="541"/>
      <c r="AE320" s="203"/>
      <c r="AF320" s="203"/>
      <c r="AG320" s="208" t="e">
        <f t="shared" si="391"/>
        <v>#DIV/0!</v>
      </c>
      <c r="AH320" s="205" t="e">
        <f t="shared" si="399"/>
        <v>#DIV/0!</v>
      </c>
      <c r="AI320" s="541"/>
      <c r="AJ320" s="203"/>
      <c r="AK320" s="203"/>
      <c r="AL320" s="208" t="e">
        <f t="shared" si="392"/>
        <v>#DIV/0!</v>
      </c>
      <c r="AM320" s="205" t="e">
        <f t="shared" si="400"/>
        <v>#DIV/0!</v>
      </c>
      <c r="AN320" s="541"/>
      <c r="AO320" s="203"/>
      <c r="AP320" s="203"/>
      <c r="AQ320" s="208" t="e">
        <f t="shared" si="393"/>
        <v>#DIV/0!</v>
      </c>
      <c r="AR320" s="205" t="e">
        <f t="shared" si="401"/>
        <v>#DIV/0!</v>
      </c>
      <c r="AS320" s="541"/>
      <c r="AT320" s="203"/>
      <c r="AU320" s="203"/>
      <c r="AV320" s="208" t="e">
        <f t="shared" si="394"/>
        <v>#DIV/0!</v>
      </c>
      <c r="AW320" s="205" t="e">
        <f t="shared" si="402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87"/>
        <v>#DIV/0!</v>
      </c>
      <c r="H321" s="541"/>
      <c r="I321" s="209" t="e">
        <f t="shared" si="395"/>
        <v>#DIV/0!</v>
      </c>
      <c r="J321" s="209" t="e">
        <f t="shared" si="395"/>
        <v>#DIV/0!</v>
      </c>
      <c r="K321" s="210" t="e">
        <f t="shared" si="395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96"/>
        <v>#DIV/0!</v>
      </c>
      <c r="T321" s="541"/>
      <c r="U321" s="203"/>
      <c r="V321" s="203"/>
      <c r="W321" s="208" t="e">
        <f>V321/U321</f>
        <v>#DIV/0!</v>
      </c>
      <c r="X321" s="205" t="e">
        <f t="shared" si="397"/>
        <v>#DIV/0!</v>
      </c>
      <c r="Y321" s="541"/>
      <c r="Z321" s="203"/>
      <c r="AA321" s="203"/>
      <c r="AB321" s="208" t="e">
        <f>AA321/Z321</f>
        <v>#DIV/0!</v>
      </c>
      <c r="AC321" s="205" t="e">
        <f t="shared" si="398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399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400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401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402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321"/>
  <sheetViews>
    <sheetView zoomScaleNormal="100" workbookViewId="0">
      <pane xSplit="13" ySplit="3" topLeftCell="N280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767</v>
      </c>
      <c r="C1" s="198">
        <f>AVERAGE(L267,L287,L307)</f>
        <v>331.67457257733901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480</v>
      </c>
      <c r="C7" s="203">
        <v>1</v>
      </c>
      <c r="D7" s="206" t="s">
        <v>481</v>
      </c>
      <c r="E7" s="207">
        <v>12</v>
      </c>
      <c r="F7" s="203">
        <v>3273</v>
      </c>
      <c r="G7" s="208">
        <f>F7/E7</f>
        <v>272.75</v>
      </c>
      <c r="H7" s="541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42">
        <f>IFERROR(AVERAGE(K7:K21),"-")</f>
        <v>245.25098652372125</v>
      </c>
      <c r="M7" s="209">
        <f>RANK(K7, K$7:$K$21)</f>
        <v>4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41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41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41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41">
        <f>AVERAGE(AV7:AV21)</f>
        <v>245.32725057368592</v>
      </c>
    </row>
    <row r="8" spans="1:50" ht="14.25" hidden="1" customHeight="1" outlineLevel="1">
      <c r="B8" s="483"/>
      <c r="C8" s="203">
        <v>2</v>
      </c>
      <c r="D8" s="206" t="s">
        <v>482</v>
      </c>
      <c r="E8" s="207">
        <v>11</v>
      </c>
      <c r="F8" s="203">
        <v>3000</v>
      </c>
      <c r="G8" s="208">
        <f t="shared" ref="G8:G13" si="7">F8/E8</f>
        <v>272.72727272727275</v>
      </c>
      <c r="H8" s="541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42"/>
      <c r="M8" s="209">
        <f>RANK(K8, K$7:$K$21)</f>
        <v>5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41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41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41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41"/>
    </row>
    <row r="9" spans="1:50" ht="14.25" hidden="1" customHeight="1" outlineLevel="1">
      <c r="B9" s="483"/>
      <c r="C9" s="203">
        <v>3</v>
      </c>
      <c r="D9" s="206" t="s">
        <v>483</v>
      </c>
      <c r="E9" s="207">
        <v>11</v>
      </c>
      <c r="F9" s="203">
        <v>3273</v>
      </c>
      <c r="G9" s="208">
        <f t="shared" si="7"/>
        <v>297.54545454545456</v>
      </c>
      <c r="H9" s="541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42"/>
      <c r="M9" s="209">
        <f>RANK(K9, K$7:$K$21)</f>
        <v>3</v>
      </c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41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41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41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41"/>
    </row>
    <row r="10" spans="1:50" ht="14.25" hidden="1" customHeight="1" outlineLevel="1">
      <c r="B10" s="483"/>
      <c r="C10" s="203">
        <v>4</v>
      </c>
      <c r="D10" s="206" t="s">
        <v>484</v>
      </c>
      <c r="E10" s="207">
        <v>16</v>
      </c>
      <c r="F10" s="203">
        <v>3000</v>
      </c>
      <c r="G10" s="208">
        <f t="shared" si="7"/>
        <v>187.5</v>
      </c>
      <c r="H10" s="541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42"/>
      <c r="M10" s="209">
        <f>RANK(K10, K$7:$K$21)</f>
        <v>6</v>
      </c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41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41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41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41"/>
    </row>
    <row r="11" spans="1:50" ht="14.25" hidden="1" customHeight="1" outlineLevel="1">
      <c r="B11" s="483"/>
      <c r="C11" s="203">
        <v>5</v>
      </c>
      <c r="D11" s="206" t="s">
        <v>485</v>
      </c>
      <c r="E11" s="207">
        <v>6</v>
      </c>
      <c r="F11" s="203">
        <v>2600</v>
      </c>
      <c r="G11" s="208">
        <f t="shared" si="7"/>
        <v>433.33333333333331</v>
      </c>
      <c r="H11" s="541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42"/>
      <c r="M11" s="209">
        <f>RANK(K11, K$7:$K$21)</f>
        <v>1</v>
      </c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41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41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41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41"/>
    </row>
    <row r="12" spans="1:50" ht="14.25" hidden="1" customHeight="1" outlineLevel="1">
      <c r="B12" s="483"/>
      <c r="C12" s="203">
        <v>6</v>
      </c>
      <c r="D12" s="206" t="s">
        <v>486</v>
      </c>
      <c r="E12" s="207">
        <v>20</v>
      </c>
      <c r="F12" s="203">
        <v>2600</v>
      </c>
      <c r="G12" s="208">
        <f t="shared" si="7"/>
        <v>130</v>
      </c>
      <c r="H12" s="541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42"/>
      <c r="M12" s="209">
        <f>RANK(K12, K$7:$K$21)</f>
        <v>7</v>
      </c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41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41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41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41"/>
    </row>
    <row r="13" spans="1:50" ht="14.25" hidden="1" customHeight="1" outlineLevel="1">
      <c r="B13" s="483"/>
      <c r="C13" s="203">
        <v>7</v>
      </c>
      <c r="D13" s="206" t="s">
        <v>487</v>
      </c>
      <c r="E13" s="207">
        <v>6</v>
      </c>
      <c r="F13" s="203">
        <v>2600</v>
      </c>
      <c r="G13" s="208">
        <f t="shared" si="7"/>
        <v>433.33333333333331</v>
      </c>
      <c r="H13" s="541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42"/>
      <c r="M13" s="209">
        <f>RANK(K13, K$7:$K$21)</f>
        <v>2</v>
      </c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41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41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41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41"/>
    </row>
    <row r="14" spans="1:50" ht="14.25" hidden="1" customHeight="1" outlineLevel="1">
      <c r="B14" s="483"/>
      <c r="C14" s="203">
        <v>8</v>
      </c>
      <c r="D14" s="206"/>
      <c r="E14" s="207"/>
      <c r="F14" s="203"/>
      <c r="G14" s="208"/>
      <c r="H14" s="541"/>
      <c r="I14" s="209"/>
      <c r="J14" s="209"/>
      <c r="K14" s="210"/>
      <c r="L14" s="542"/>
      <c r="M14" s="209"/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/>
      <c r="AF14" s="207"/>
      <c r="AG14" s="208"/>
      <c r="AH14" s="205"/>
      <c r="AI14" s="541"/>
      <c r="AJ14" s="203"/>
      <c r="AK14" s="207"/>
      <c r="AL14" s="208"/>
      <c r="AM14" s="205"/>
      <c r="AN14" s="541"/>
      <c r="AO14" s="203"/>
      <c r="AP14" s="207"/>
      <c r="AQ14" s="208"/>
      <c r="AR14" s="205"/>
      <c r="AS14" s="541"/>
      <c r="AT14" s="203"/>
      <c r="AU14" s="207"/>
      <c r="AV14" s="208"/>
      <c r="AW14" s="205"/>
      <c r="AX14" s="541"/>
    </row>
    <row r="15" spans="1:50" ht="14.25" hidden="1" customHeight="1" outlineLevel="1">
      <c r="B15" s="483"/>
      <c r="C15" s="203">
        <v>9</v>
      </c>
      <c r="D15" s="206"/>
      <c r="E15" s="207"/>
      <c r="F15" s="203"/>
      <c r="G15" s="208"/>
      <c r="H15" s="541"/>
      <c r="I15" s="209"/>
      <c r="J15" s="209"/>
      <c r="K15" s="210"/>
      <c r="L15" s="542"/>
      <c r="M15" s="209"/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/>
      <c r="AF15" s="207"/>
      <c r="AG15" s="208"/>
      <c r="AH15" s="205"/>
      <c r="AI15" s="541"/>
      <c r="AJ15" s="203"/>
      <c r="AK15" s="207"/>
      <c r="AL15" s="208"/>
      <c r="AM15" s="205"/>
      <c r="AN15" s="541"/>
      <c r="AO15" s="203"/>
      <c r="AP15" s="207"/>
      <c r="AQ15" s="208"/>
      <c r="AR15" s="205"/>
      <c r="AS15" s="541"/>
      <c r="AT15" s="203"/>
      <c r="AU15" s="207"/>
      <c r="AV15" s="208"/>
      <c r="AW15" s="205"/>
      <c r="AX15" s="541"/>
    </row>
    <row r="16" spans="1:50" ht="14.25" hidden="1" customHeight="1" outlineLevel="1">
      <c r="B16" s="483"/>
      <c r="C16" s="203">
        <v>10</v>
      </c>
      <c r="D16" s="206"/>
      <c r="E16" s="207"/>
      <c r="F16" s="203"/>
      <c r="G16" s="208"/>
      <c r="H16" s="541"/>
      <c r="I16" s="209"/>
      <c r="J16" s="209"/>
      <c r="K16" s="210"/>
      <c r="L16" s="542"/>
      <c r="M16" s="209"/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/>
      <c r="AF16" s="207"/>
      <c r="AG16" s="208"/>
      <c r="AH16" s="205"/>
      <c r="AI16" s="541"/>
      <c r="AJ16" s="203"/>
      <c r="AK16" s="207"/>
      <c r="AL16" s="208"/>
      <c r="AM16" s="205"/>
      <c r="AN16" s="541"/>
      <c r="AO16" s="203"/>
      <c r="AP16" s="207"/>
      <c r="AQ16" s="208"/>
      <c r="AR16" s="205"/>
      <c r="AS16" s="541"/>
      <c r="AT16" s="203"/>
      <c r="AU16" s="207"/>
      <c r="AV16" s="208"/>
      <c r="AW16" s="205"/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7"/>
      <c r="AV17" s="208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7"/>
      <c r="AV18" s="208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7"/>
      <c r="AV19" s="208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7"/>
      <c r="AV20" s="208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9">U22+1</f>
        <v>45876</v>
      </c>
      <c r="AA22" s="586"/>
      <c r="AB22" s="586"/>
      <c r="AC22" s="586"/>
      <c r="AD22" s="586"/>
      <c r="AE22" s="587">
        <f t="shared" ref="AE22" si="10">Z22+1</f>
        <v>45877</v>
      </c>
      <c r="AF22" s="588"/>
      <c r="AG22" s="588"/>
      <c r="AH22" s="588"/>
      <c r="AI22" s="588"/>
      <c r="AJ22" s="585">
        <f t="shared" ref="AJ22" si="11">AE22+1</f>
        <v>45878</v>
      </c>
      <c r="AK22" s="585"/>
      <c r="AL22" s="585"/>
      <c r="AM22" s="585"/>
      <c r="AN22" s="585"/>
      <c r="AO22" s="587">
        <f t="shared" ref="AO22" si="12">AJ22+1</f>
        <v>45879</v>
      </c>
      <c r="AP22" s="588"/>
      <c r="AQ22" s="588"/>
      <c r="AR22" s="588"/>
      <c r="AS22" s="588"/>
      <c r="AT22" s="585">
        <f t="shared" ref="AT22" si="13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4">Z22</f>
        <v>45876</v>
      </c>
      <c r="AA23" s="592"/>
      <c r="AB23" s="592"/>
      <c r="AC23" s="592"/>
      <c r="AD23" s="592"/>
      <c r="AE23" s="593">
        <f t="shared" ref="AE23" si="15">AE22</f>
        <v>45877</v>
      </c>
      <c r="AF23" s="593"/>
      <c r="AG23" s="593"/>
      <c r="AH23" s="593"/>
      <c r="AI23" s="593"/>
      <c r="AJ23" s="592">
        <f t="shared" ref="AJ23" si="16">AJ22</f>
        <v>45878</v>
      </c>
      <c r="AK23" s="592"/>
      <c r="AL23" s="592"/>
      <c r="AM23" s="592"/>
      <c r="AN23" s="592"/>
      <c r="AO23" s="593">
        <f t="shared" ref="AO23" si="17">AO22</f>
        <v>45879</v>
      </c>
      <c r="AP23" s="593"/>
      <c r="AQ23" s="593"/>
      <c r="AR23" s="593"/>
      <c r="AS23" s="593"/>
      <c r="AT23" s="592">
        <f t="shared" ref="AT23" si="18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480</v>
      </c>
      <c r="C27" s="203">
        <v>1</v>
      </c>
      <c r="D27" s="206" t="s">
        <v>399</v>
      </c>
      <c r="E27" s="207">
        <v>12</v>
      </c>
      <c r="F27" s="203">
        <v>3273</v>
      </c>
      <c r="G27" s="208">
        <f t="shared" ref="G27:G35" si="19">F27/E27</f>
        <v>272.75</v>
      </c>
      <c r="H27" s="541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42">
        <f>IFERROR(AVERAGE(K27:K41),"-")</f>
        <v>257.78040449276642</v>
      </c>
      <c r="M27" s="209">
        <f>RANK(K27, K$27:$K$41)</f>
        <v>6</v>
      </c>
      <c r="N27" s="483"/>
      <c r="O27" s="483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41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41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41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41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41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41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41">
        <f>AVERAGE(AV27:AV41)</f>
        <v>258.62717127142724</v>
      </c>
    </row>
    <row r="28" spans="2:50" ht="14.25" hidden="1" customHeight="1" outlineLevel="1">
      <c r="B28" s="483"/>
      <c r="C28" s="203">
        <v>2</v>
      </c>
      <c r="D28" s="206" t="s">
        <v>400</v>
      </c>
      <c r="E28" s="207">
        <v>11</v>
      </c>
      <c r="F28" s="203">
        <v>3000</v>
      </c>
      <c r="G28" s="208">
        <f t="shared" si="19"/>
        <v>272.72727272727275</v>
      </c>
      <c r="H28" s="541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42"/>
      <c r="M28" s="209">
        <f>RANK(K28, K$27:$K$41)</f>
        <v>7</v>
      </c>
      <c r="N28" s="483"/>
      <c r="O28" s="483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41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41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41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41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41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41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41"/>
    </row>
    <row r="29" spans="2:50" ht="14.25" hidden="1" customHeight="1" outlineLevel="1">
      <c r="B29" s="483"/>
      <c r="C29" s="203">
        <v>3</v>
      </c>
      <c r="D29" s="206" t="s">
        <v>401</v>
      </c>
      <c r="E29" s="207">
        <v>11</v>
      </c>
      <c r="F29" s="203">
        <v>3273</v>
      </c>
      <c r="G29" s="208">
        <f t="shared" si="19"/>
        <v>297.54545454545456</v>
      </c>
      <c r="H29" s="541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42"/>
      <c r="M29" s="209">
        <f>RANK(K29, K$27:$K$41)</f>
        <v>4</v>
      </c>
      <c r="N29" s="483"/>
      <c r="O29" s="483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41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41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41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41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41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41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41"/>
    </row>
    <row r="30" spans="2:50" ht="14.25" hidden="1" customHeight="1" outlineLevel="1">
      <c r="B30" s="483"/>
      <c r="C30" s="203">
        <v>4</v>
      </c>
      <c r="D30" s="206" t="s">
        <v>402</v>
      </c>
      <c r="E30" s="207">
        <v>16</v>
      </c>
      <c r="F30" s="203">
        <v>3000</v>
      </c>
      <c r="G30" s="208">
        <f t="shared" si="19"/>
        <v>187.5</v>
      </c>
      <c r="H30" s="541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42"/>
      <c r="M30" s="209">
        <f>RANK(K30, K$27:$K$41)</f>
        <v>8</v>
      </c>
      <c r="N30" s="483"/>
      <c r="O30" s="483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41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41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41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41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41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41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41"/>
    </row>
    <row r="31" spans="2:50" ht="14.25" hidden="1" customHeight="1" outlineLevel="1">
      <c r="B31" s="483"/>
      <c r="C31" s="203">
        <v>5</v>
      </c>
      <c r="D31" s="206" t="s">
        <v>403</v>
      </c>
      <c r="E31" s="207">
        <v>6</v>
      </c>
      <c r="F31" s="203">
        <v>2600</v>
      </c>
      <c r="G31" s="208">
        <f t="shared" si="19"/>
        <v>433.33333333333331</v>
      </c>
      <c r="H31" s="541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42"/>
      <c r="M31" s="209">
        <f>RANK(K31, K$27:$K$41)</f>
        <v>2</v>
      </c>
      <c r="N31" s="483"/>
      <c r="O31" s="483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41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41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41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41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41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41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41"/>
    </row>
    <row r="32" spans="2:50" ht="14.25" hidden="1" customHeight="1" outlineLevel="1">
      <c r="B32" s="483"/>
      <c r="C32" s="203">
        <v>6</v>
      </c>
      <c r="D32" s="206" t="s">
        <v>404</v>
      </c>
      <c r="E32" s="207">
        <v>20</v>
      </c>
      <c r="F32" s="203">
        <v>2600</v>
      </c>
      <c r="G32" s="208">
        <f t="shared" si="19"/>
        <v>130</v>
      </c>
      <c r="H32" s="541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42"/>
      <c r="M32" s="209">
        <f>RANK(K32, K$27:$K$41)</f>
        <v>9</v>
      </c>
      <c r="N32" s="483"/>
      <c r="O32" s="483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41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41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41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41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41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41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41"/>
    </row>
    <row r="33" spans="1:50" ht="14.25" hidden="1" customHeight="1" outlineLevel="1">
      <c r="B33" s="483"/>
      <c r="C33" s="203">
        <v>7</v>
      </c>
      <c r="D33" s="206" t="s">
        <v>556</v>
      </c>
      <c r="E33" s="207">
        <v>6</v>
      </c>
      <c r="F33" s="203">
        <v>2600</v>
      </c>
      <c r="G33" s="208">
        <f t="shared" si="19"/>
        <v>433.33333333333331</v>
      </c>
      <c r="H33" s="541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42"/>
      <c r="M33" s="209">
        <f>RANK(K33, K$27:$K$41)</f>
        <v>1</v>
      </c>
      <c r="N33" s="483"/>
      <c r="O33" s="483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41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41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41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41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41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41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41"/>
    </row>
    <row r="34" spans="1:50" ht="14.25" hidden="1" customHeight="1" outlineLevel="1">
      <c r="B34" s="483"/>
      <c r="C34" s="203">
        <v>8</v>
      </c>
      <c r="D34" s="206" t="s">
        <v>533</v>
      </c>
      <c r="E34" s="207">
        <v>9</v>
      </c>
      <c r="F34" s="203">
        <v>2600</v>
      </c>
      <c r="G34" s="208">
        <f t="shared" si="19"/>
        <v>288.88888888888891</v>
      </c>
      <c r="H34" s="541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42"/>
      <c r="M34" s="209">
        <f>RANK(K34, K$27:$K$41)</f>
        <v>5</v>
      </c>
      <c r="N34" s="483"/>
      <c r="O34" s="483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41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41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41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41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41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41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41"/>
    </row>
    <row r="35" spans="1:50" ht="14.25" hidden="1" customHeight="1" outlineLevel="1">
      <c r="B35" s="483"/>
      <c r="C35" s="203">
        <v>9</v>
      </c>
      <c r="D35" s="206" t="s">
        <v>405</v>
      </c>
      <c r="E35" s="207">
        <v>6</v>
      </c>
      <c r="F35" s="203">
        <v>2600</v>
      </c>
      <c r="G35" s="208">
        <f t="shared" si="19"/>
        <v>433.33333333333331</v>
      </c>
      <c r="H35" s="541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42"/>
      <c r="M35" s="209">
        <f>RANK(K35, K$27:$K$41)</f>
        <v>3</v>
      </c>
      <c r="N35" s="483"/>
      <c r="O35" s="483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41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41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41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41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41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41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41"/>
    </row>
    <row r="36" spans="1:50" ht="14.25" hidden="1" customHeight="1" outlineLevel="1">
      <c r="B36" s="483"/>
      <c r="C36" s="203">
        <v>10</v>
      </c>
      <c r="D36" s="206"/>
      <c r="E36" s="207"/>
      <c r="F36" s="203"/>
      <c r="G36" s="208"/>
      <c r="H36" s="541"/>
      <c r="I36" s="209"/>
      <c r="J36" s="209"/>
      <c r="K36" s="210"/>
      <c r="L36" s="542"/>
      <c r="M36" s="209"/>
      <c r="N36" s="483"/>
      <c r="O36" s="483"/>
      <c r="P36" s="203"/>
      <c r="Q36" s="207"/>
      <c r="R36" s="203"/>
      <c r="S36" s="205"/>
      <c r="T36" s="541"/>
      <c r="U36" s="203"/>
      <c r="V36" s="207"/>
      <c r="W36" s="208"/>
      <c r="X36" s="205"/>
      <c r="Y36" s="541"/>
      <c r="Z36" s="203"/>
      <c r="AA36" s="207"/>
      <c r="AB36" s="208"/>
      <c r="AC36" s="205"/>
      <c r="AD36" s="541"/>
      <c r="AE36" s="203"/>
      <c r="AF36" s="207"/>
      <c r="AG36" s="208"/>
      <c r="AH36" s="205"/>
      <c r="AI36" s="541"/>
      <c r="AJ36" s="203"/>
      <c r="AK36" s="207"/>
      <c r="AL36" s="208"/>
      <c r="AM36" s="205"/>
      <c r="AN36" s="541"/>
      <c r="AO36" s="203"/>
      <c r="AP36" s="207"/>
      <c r="AQ36" s="208"/>
      <c r="AR36" s="205"/>
      <c r="AS36" s="541"/>
      <c r="AT36" s="203"/>
      <c r="AU36" s="207"/>
      <c r="AV36" s="208"/>
      <c r="AW36" s="205"/>
      <c r="AX36" s="541"/>
    </row>
    <row r="37" spans="1:50" ht="14.25" hidden="1" customHeight="1" outlineLevel="1">
      <c r="B37" s="483"/>
      <c r="C37" s="203">
        <v>11</v>
      </c>
      <c r="D37" s="206"/>
      <c r="E37" s="207"/>
      <c r="F37" s="203"/>
      <c r="G37" s="208"/>
      <c r="H37" s="541"/>
      <c r="I37" s="209"/>
      <c r="J37" s="209"/>
      <c r="K37" s="210"/>
      <c r="L37" s="542"/>
      <c r="M37" s="209"/>
      <c r="N37" s="483"/>
      <c r="O37" s="483"/>
      <c r="P37" s="203"/>
      <c r="Q37" s="207"/>
      <c r="R37" s="203"/>
      <c r="S37" s="205"/>
      <c r="T37" s="541"/>
      <c r="U37" s="203"/>
      <c r="V37" s="207"/>
      <c r="W37" s="208"/>
      <c r="X37" s="205"/>
      <c r="Y37" s="541"/>
      <c r="Z37" s="203"/>
      <c r="AA37" s="207"/>
      <c r="AB37" s="208"/>
      <c r="AC37" s="205"/>
      <c r="AD37" s="541"/>
      <c r="AE37" s="203"/>
      <c r="AF37" s="207"/>
      <c r="AG37" s="208"/>
      <c r="AH37" s="205"/>
      <c r="AI37" s="541"/>
      <c r="AJ37" s="203"/>
      <c r="AK37" s="207"/>
      <c r="AL37" s="208"/>
      <c r="AM37" s="205"/>
      <c r="AN37" s="541"/>
      <c r="AO37" s="203"/>
      <c r="AP37" s="207"/>
      <c r="AQ37" s="208"/>
      <c r="AR37" s="205"/>
      <c r="AS37" s="541"/>
      <c r="AT37" s="203"/>
      <c r="AU37" s="207"/>
      <c r="AV37" s="208"/>
      <c r="AW37" s="205"/>
      <c r="AX37" s="541"/>
    </row>
    <row r="38" spans="1:50" ht="14.25" hidden="1" customHeight="1" outlineLevel="1">
      <c r="B38" s="483"/>
      <c r="C38" s="203">
        <v>12</v>
      </c>
      <c r="D38" s="206"/>
      <c r="E38" s="207"/>
      <c r="F38" s="203"/>
      <c r="G38" s="208"/>
      <c r="H38" s="541"/>
      <c r="I38" s="209"/>
      <c r="J38" s="209"/>
      <c r="K38" s="210"/>
      <c r="L38" s="542"/>
      <c r="M38" s="209"/>
      <c r="N38" s="483"/>
      <c r="O38" s="483"/>
      <c r="P38" s="203"/>
      <c r="Q38" s="207"/>
      <c r="R38" s="203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/>
      <c r="AK38" s="207"/>
      <c r="AL38" s="208"/>
      <c r="AM38" s="205"/>
      <c r="AN38" s="541"/>
      <c r="AO38" s="203"/>
      <c r="AP38" s="207"/>
      <c r="AQ38" s="208"/>
      <c r="AR38" s="205"/>
      <c r="AS38" s="541"/>
      <c r="AT38" s="203"/>
      <c r="AU38" s="207"/>
      <c r="AV38" s="208"/>
      <c r="AW38" s="205"/>
      <c r="AX38" s="541"/>
    </row>
    <row r="39" spans="1:50" ht="14.25" hidden="1" customHeight="1" outlineLevel="1">
      <c r="B39" s="483"/>
      <c r="C39" s="203">
        <v>13</v>
      </c>
      <c r="D39" s="206"/>
      <c r="E39" s="207"/>
      <c r="F39" s="203"/>
      <c r="G39" s="208"/>
      <c r="H39" s="541"/>
      <c r="I39" s="209"/>
      <c r="J39" s="209"/>
      <c r="K39" s="210"/>
      <c r="L39" s="542"/>
      <c r="M39" s="209"/>
      <c r="N39" s="483"/>
      <c r="O39" s="483"/>
      <c r="P39" s="203"/>
      <c r="Q39" s="207"/>
      <c r="R39" s="203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7"/>
      <c r="AL39" s="208"/>
      <c r="AM39" s="205"/>
      <c r="AN39" s="541"/>
      <c r="AO39" s="203"/>
      <c r="AP39" s="207"/>
      <c r="AQ39" s="208"/>
      <c r="AR39" s="205"/>
      <c r="AS39" s="541"/>
      <c r="AT39" s="203"/>
      <c r="AU39" s="207"/>
      <c r="AV39" s="208"/>
      <c r="AW39" s="205"/>
      <c r="AX39" s="541"/>
    </row>
    <row r="40" spans="1:50" ht="14.25" hidden="1" customHeight="1" outlineLevel="1">
      <c r="B40" s="483"/>
      <c r="C40" s="203">
        <v>14</v>
      </c>
      <c r="D40" s="206"/>
      <c r="E40" s="207"/>
      <c r="F40" s="203"/>
      <c r="G40" s="208"/>
      <c r="H40" s="541"/>
      <c r="I40" s="209"/>
      <c r="J40" s="209"/>
      <c r="K40" s="210"/>
      <c r="L40" s="542"/>
      <c r="M40" s="209"/>
      <c r="N40" s="483"/>
      <c r="O40" s="483"/>
      <c r="P40" s="203"/>
      <c r="Q40" s="207"/>
      <c r="R40" s="203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7"/>
      <c r="AL40" s="208"/>
      <c r="AM40" s="205"/>
      <c r="AN40" s="541"/>
      <c r="AO40" s="203"/>
      <c r="AP40" s="207"/>
      <c r="AQ40" s="208"/>
      <c r="AR40" s="205"/>
      <c r="AS40" s="541"/>
      <c r="AT40" s="203"/>
      <c r="AU40" s="207"/>
      <c r="AV40" s="208"/>
      <c r="AW40" s="205"/>
      <c r="AX40" s="541"/>
    </row>
    <row r="41" spans="1:50" ht="14.25" hidden="1" customHeight="1" outlineLevel="1">
      <c r="B41" s="483"/>
      <c r="C41" s="203">
        <v>15</v>
      </c>
      <c r="D41" s="206"/>
      <c r="E41" s="207"/>
      <c r="F41" s="203"/>
      <c r="G41" s="208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1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5">U42+1</f>
        <v>45883</v>
      </c>
      <c r="AA42" s="586"/>
      <c r="AB42" s="586"/>
      <c r="AC42" s="586"/>
      <c r="AD42" s="586"/>
      <c r="AE42" s="587">
        <f t="shared" ref="AE42" si="36">Z42+1</f>
        <v>45884</v>
      </c>
      <c r="AF42" s="588"/>
      <c r="AG42" s="588"/>
      <c r="AH42" s="588"/>
      <c r="AI42" s="588"/>
      <c r="AJ42" s="589">
        <f t="shared" ref="AJ42" si="37">AE42+1</f>
        <v>45885</v>
      </c>
      <c r="AK42" s="590"/>
      <c r="AL42" s="590"/>
      <c r="AM42" s="590"/>
      <c r="AN42" s="591"/>
      <c r="AO42" s="587">
        <f t="shared" ref="AO42" si="38">AJ42+1</f>
        <v>45886</v>
      </c>
      <c r="AP42" s="588"/>
      <c r="AQ42" s="588"/>
      <c r="AR42" s="588"/>
      <c r="AS42" s="588"/>
      <c r="AT42" s="589">
        <f t="shared" ref="AT42" si="39">AO42+1</f>
        <v>45887</v>
      </c>
      <c r="AU42" s="590"/>
      <c r="AV42" s="590"/>
      <c r="AW42" s="590"/>
      <c r="AX42" s="591"/>
    </row>
    <row r="43" spans="1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40">Z42</f>
        <v>45883</v>
      </c>
      <c r="AA43" s="592"/>
      <c r="AB43" s="592"/>
      <c r="AC43" s="592"/>
      <c r="AD43" s="592"/>
      <c r="AE43" s="593">
        <f t="shared" ref="AE43" si="41">AE42</f>
        <v>45884</v>
      </c>
      <c r="AF43" s="593"/>
      <c r="AG43" s="593"/>
      <c r="AH43" s="593"/>
      <c r="AI43" s="593"/>
      <c r="AJ43" s="594">
        <f t="shared" ref="AJ43" si="42">AJ42</f>
        <v>45885</v>
      </c>
      <c r="AK43" s="595"/>
      <c r="AL43" s="595"/>
      <c r="AM43" s="595"/>
      <c r="AN43" s="596"/>
      <c r="AO43" s="593">
        <f t="shared" ref="AO43" si="43">AO42</f>
        <v>45886</v>
      </c>
      <c r="AP43" s="593"/>
      <c r="AQ43" s="593"/>
      <c r="AR43" s="593"/>
      <c r="AS43" s="593"/>
      <c r="AT43" s="594">
        <f t="shared" ref="AT43" si="44">AT42</f>
        <v>45887</v>
      </c>
      <c r="AU43" s="595"/>
      <c r="AV43" s="595"/>
      <c r="AW43" s="595"/>
      <c r="AX43" s="596"/>
    </row>
    <row r="44" spans="1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1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1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1:50" ht="14.25" hidden="1" customHeight="1" outlineLevel="1">
      <c r="A47" s="281"/>
      <c r="B47" s="483" t="s">
        <v>480</v>
      </c>
      <c r="C47" s="203">
        <v>1</v>
      </c>
      <c r="D47" s="206" t="s">
        <v>404</v>
      </c>
      <c r="E47" s="203">
        <v>20</v>
      </c>
      <c r="F47" s="203">
        <v>2600</v>
      </c>
      <c r="G47" s="208">
        <f t="shared" ref="G47:G55" si="45">F47/E47</f>
        <v>130</v>
      </c>
      <c r="H47" s="541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42">
        <f>IFERROR(AVERAGE(K47:K61),"-")</f>
        <v>258.51878343874165</v>
      </c>
      <c r="M47" s="209">
        <f>RANK(K47, K$47:$K$61)</f>
        <v>9</v>
      </c>
      <c r="N47" s="483"/>
      <c r="O47" s="483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41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41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41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41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41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41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41">
        <f>AVERAGE(AV47:AV61)</f>
        <v>258.53618610766472</v>
      </c>
    </row>
    <row r="48" spans="1:50" ht="14.25" hidden="1" customHeight="1" outlineLevel="1">
      <c r="A48" s="281"/>
      <c r="B48" s="483"/>
      <c r="C48" s="203">
        <v>2</v>
      </c>
      <c r="D48" s="206" t="s">
        <v>402</v>
      </c>
      <c r="E48" s="203">
        <v>16</v>
      </c>
      <c r="F48" s="203">
        <v>3000</v>
      </c>
      <c r="G48" s="208">
        <f t="shared" si="45"/>
        <v>187.5</v>
      </c>
      <c r="H48" s="541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42"/>
      <c r="M48" s="209">
        <f>RANK(K48, K$47:$K$61)</f>
        <v>8</v>
      </c>
      <c r="N48" s="483"/>
      <c r="O48" s="483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41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41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41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41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41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41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41"/>
    </row>
    <row r="49" spans="1:50" ht="14.25" hidden="1" customHeight="1" outlineLevel="1">
      <c r="A49" s="281"/>
      <c r="B49" s="483"/>
      <c r="C49" s="203">
        <v>3</v>
      </c>
      <c r="D49" s="206" t="s">
        <v>403</v>
      </c>
      <c r="E49" s="203">
        <v>6</v>
      </c>
      <c r="F49" s="203">
        <v>2600</v>
      </c>
      <c r="G49" s="208">
        <f t="shared" si="45"/>
        <v>433.33333333333331</v>
      </c>
      <c r="H49" s="541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42"/>
      <c r="M49" s="209">
        <f>RANK(K49, K$47:$K$61)</f>
        <v>2</v>
      </c>
      <c r="N49" s="483"/>
      <c r="O49" s="483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41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41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41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41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41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41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41"/>
    </row>
    <row r="50" spans="1:50" ht="14.25" hidden="1" customHeight="1" outlineLevel="1">
      <c r="A50" s="281"/>
      <c r="B50" s="483"/>
      <c r="C50" s="203">
        <v>4</v>
      </c>
      <c r="D50" s="206" t="s">
        <v>405</v>
      </c>
      <c r="E50" s="203">
        <v>6</v>
      </c>
      <c r="F50" s="203">
        <v>2600</v>
      </c>
      <c r="G50" s="208">
        <f t="shared" si="45"/>
        <v>433.33333333333331</v>
      </c>
      <c r="H50" s="541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42"/>
      <c r="M50" s="209">
        <f>RANK(K50, K$47:$K$61)</f>
        <v>3</v>
      </c>
      <c r="N50" s="483"/>
      <c r="O50" s="483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41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41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41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41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41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41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41"/>
    </row>
    <row r="51" spans="1:50" ht="14.25" hidden="1" customHeight="1" outlineLevel="1">
      <c r="A51" s="281"/>
      <c r="B51" s="483"/>
      <c r="C51" s="203">
        <v>5</v>
      </c>
      <c r="D51" s="206" t="s">
        <v>401</v>
      </c>
      <c r="E51" s="203">
        <v>11</v>
      </c>
      <c r="F51" s="203">
        <v>3273</v>
      </c>
      <c r="G51" s="208">
        <f t="shared" si="45"/>
        <v>297.54545454545456</v>
      </c>
      <c r="H51" s="541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42"/>
      <c r="M51" s="209">
        <f>RANK(K51, K$47:$K$61)</f>
        <v>4</v>
      </c>
      <c r="N51" s="483"/>
      <c r="O51" s="483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41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41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41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41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41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41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41"/>
    </row>
    <row r="52" spans="1:50" ht="14.25" hidden="1" customHeight="1" outlineLevel="1">
      <c r="A52" s="281"/>
      <c r="B52" s="483"/>
      <c r="C52" s="203">
        <v>6</v>
      </c>
      <c r="D52" s="206" t="s">
        <v>399</v>
      </c>
      <c r="E52" s="203">
        <v>12</v>
      </c>
      <c r="F52" s="203">
        <v>3273</v>
      </c>
      <c r="G52" s="208">
        <f t="shared" si="45"/>
        <v>272.75</v>
      </c>
      <c r="H52" s="541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42"/>
      <c r="M52" s="209">
        <f>RANK(K52, K$47:$K$61)</f>
        <v>6</v>
      </c>
      <c r="N52" s="483"/>
      <c r="O52" s="483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41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41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41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41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41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41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41"/>
    </row>
    <row r="53" spans="1:50" ht="14.25" hidden="1" customHeight="1" outlineLevel="1">
      <c r="A53" s="281"/>
      <c r="B53" s="483"/>
      <c r="C53" s="203">
        <v>7</v>
      </c>
      <c r="D53" s="206" t="s">
        <v>400</v>
      </c>
      <c r="E53" s="203">
        <v>11</v>
      </c>
      <c r="F53" s="203">
        <v>3000</v>
      </c>
      <c r="G53" s="208">
        <f t="shared" si="45"/>
        <v>272.72727272727275</v>
      </c>
      <c r="H53" s="541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42"/>
      <c r="M53" s="209">
        <f>RANK(K53, K$47:$K$61)</f>
        <v>7</v>
      </c>
      <c r="N53" s="483"/>
      <c r="O53" s="483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41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41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41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41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41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41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41"/>
    </row>
    <row r="54" spans="1:50" ht="14.25" hidden="1" customHeight="1" outlineLevel="1">
      <c r="A54" s="281"/>
      <c r="B54" s="483"/>
      <c r="C54" s="203">
        <v>8</v>
      </c>
      <c r="D54" s="206" t="s">
        <v>556</v>
      </c>
      <c r="E54" s="203">
        <v>6</v>
      </c>
      <c r="F54" s="203">
        <v>2600</v>
      </c>
      <c r="G54" s="208">
        <f t="shared" si="45"/>
        <v>433.33333333333331</v>
      </c>
      <c r="H54" s="541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42"/>
      <c r="M54" s="209">
        <f>RANK(K54, K$47:$K$61)</f>
        <v>1</v>
      </c>
      <c r="N54" s="483"/>
      <c r="O54" s="483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41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41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41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41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41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41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41"/>
    </row>
    <row r="55" spans="1:50" ht="14.25" hidden="1" customHeight="1" outlineLevel="1">
      <c r="A55" s="281"/>
      <c r="B55" s="483"/>
      <c r="C55" s="203">
        <v>9</v>
      </c>
      <c r="D55" s="206" t="s">
        <v>533</v>
      </c>
      <c r="E55" s="203">
        <v>9</v>
      </c>
      <c r="F55" s="203">
        <v>2600</v>
      </c>
      <c r="G55" s="208">
        <f t="shared" si="45"/>
        <v>288.88888888888891</v>
      </c>
      <c r="H55" s="541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42"/>
      <c r="M55" s="209">
        <f>RANK(K55, K$47:$K$61)</f>
        <v>5</v>
      </c>
      <c r="N55" s="483"/>
      <c r="O55" s="483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41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41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41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41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41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41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41"/>
    </row>
    <row r="56" spans="1:50" ht="14.25" hidden="1" customHeight="1" outlineLevel="1">
      <c r="A56" s="281"/>
      <c r="B56" s="483"/>
      <c r="C56" s="203">
        <v>10</v>
      </c>
      <c r="D56" s="206"/>
      <c r="E56" s="203"/>
      <c r="F56" s="203"/>
      <c r="G56" s="203"/>
      <c r="H56" s="541"/>
      <c r="I56" s="209"/>
      <c r="J56" s="209"/>
      <c r="K56" s="210"/>
      <c r="L56" s="542"/>
      <c r="M56" s="209"/>
      <c r="N56" s="483"/>
      <c r="O56" s="483"/>
      <c r="P56" s="203"/>
      <c r="Q56" s="207"/>
      <c r="R56" s="208"/>
      <c r="S56" s="205"/>
      <c r="T56" s="541"/>
      <c r="U56" s="203"/>
      <c r="V56" s="207"/>
      <c r="W56" s="208"/>
      <c r="X56" s="205"/>
      <c r="Y56" s="541"/>
      <c r="Z56" s="203"/>
      <c r="AA56" s="207"/>
      <c r="AB56" s="208"/>
      <c r="AC56" s="205"/>
      <c r="AD56" s="541"/>
      <c r="AE56" s="203"/>
      <c r="AF56" s="207"/>
      <c r="AG56" s="208"/>
      <c r="AH56" s="205"/>
      <c r="AI56" s="541"/>
      <c r="AJ56" s="203"/>
      <c r="AK56" s="207"/>
      <c r="AL56" s="208"/>
      <c r="AM56" s="205"/>
      <c r="AN56" s="541"/>
      <c r="AO56" s="203"/>
      <c r="AP56" s="207"/>
      <c r="AQ56" s="208"/>
      <c r="AR56" s="205"/>
      <c r="AS56" s="541"/>
      <c r="AT56" s="203"/>
      <c r="AU56" s="207"/>
      <c r="AV56" s="208"/>
      <c r="AW56" s="205"/>
      <c r="AX56" s="541"/>
    </row>
    <row r="57" spans="1:50" ht="14.25" hidden="1" customHeight="1" outlineLevel="1">
      <c r="A57" s="281"/>
      <c r="B57" s="483"/>
      <c r="C57" s="203">
        <v>11</v>
      </c>
      <c r="D57" s="206"/>
      <c r="E57" s="203"/>
      <c r="F57" s="203"/>
      <c r="G57" s="203"/>
      <c r="H57" s="541"/>
      <c r="I57" s="209"/>
      <c r="J57" s="209"/>
      <c r="K57" s="210"/>
      <c r="L57" s="542"/>
      <c r="M57" s="209"/>
      <c r="N57" s="483"/>
      <c r="O57" s="483"/>
      <c r="P57" s="203"/>
      <c r="Q57" s="207"/>
      <c r="R57" s="208"/>
      <c r="S57" s="205"/>
      <c r="T57" s="541"/>
      <c r="U57" s="203"/>
      <c r="V57" s="207"/>
      <c r="W57" s="208"/>
      <c r="X57" s="205"/>
      <c r="Y57" s="541"/>
      <c r="Z57" s="203"/>
      <c r="AA57" s="207"/>
      <c r="AB57" s="208"/>
      <c r="AC57" s="205"/>
      <c r="AD57" s="541"/>
      <c r="AE57" s="203"/>
      <c r="AF57" s="207"/>
      <c r="AG57" s="208"/>
      <c r="AH57" s="205"/>
      <c r="AI57" s="541"/>
      <c r="AJ57" s="203"/>
      <c r="AK57" s="207"/>
      <c r="AL57" s="208"/>
      <c r="AM57" s="205"/>
      <c r="AN57" s="541"/>
      <c r="AO57" s="203"/>
      <c r="AP57" s="207"/>
      <c r="AQ57" s="208"/>
      <c r="AR57" s="205"/>
      <c r="AS57" s="541"/>
      <c r="AT57" s="203"/>
      <c r="AU57" s="207"/>
      <c r="AV57" s="208"/>
      <c r="AW57" s="205"/>
      <c r="AX57" s="541"/>
    </row>
    <row r="58" spans="1:50" ht="14.25" hidden="1" customHeight="1" outlineLevel="1">
      <c r="A58" s="281"/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7"/>
      <c r="R58" s="208"/>
      <c r="S58" s="205"/>
      <c r="T58" s="541"/>
      <c r="U58" s="203"/>
      <c r="V58" s="207"/>
      <c r="W58" s="208"/>
      <c r="X58" s="205"/>
      <c r="Y58" s="541"/>
      <c r="Z58" s="203"/>
      <c r="AA58" s="207"/>
      <c r="AB58" s="208"/>
      <c r="AC58" s="205"/>
      <c r="AD58" s="541"/>
      <c r="AE58" s="203"/>
      <c r="AF58" s="207"/>
      <c r="AG58" s="208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1:50" ht="14.25" hidden="1" customHeight="1" outlineLevel="1">
      <c r="A59" s="281"/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7"/>
      <c r="R59" s="208"/>
      <c r="S59" s="205"/>
      <c r="T59" s="541"/>
      <c r="U59" s="203"/>
      <c r="V59" s="207"/>
      <c r="W59" s="208"/>
      <c r="X59" s="205"/>
      <c r="Y59" s="541"/>
      <c r="Z59" s="203"/>
      <c r="AA59" s="207"/>
      <c r="AB59" s="208"/>
      <c r="AC59" s="205"/>
      <c r="AD59" s="541"/>
      <c r="AE59" s="203"/>
      <c r="AF59" s="207"/>
      <c r="AG59" s="208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1:50" ht="14.25" hidden="1" customHeight="1" outlineLevel="1">
      <c r="A60" s="281"/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7"/>
      <c r="R60" s="208"/>
      <c r="S60" s="205"/>
      <c r="T60" s="541"/>
      <c r="U60" s="203"/>
      <c r="V60" s="207"/>
      <c r="W60" s="208"/>
      <c r="X60" s="205"/>
      <c r="Y60" s="541"/>
      <c r="Z60" s="203"/>
      <c r="AA60" s="207"/>
      <c r="AB60" s="208"/>
      <c r="AC60" s="205"/>
      <c r="AD60" s="541"/>
      <c r="AE60" s="203"/>
      <c r="AF60" s="207"/>
      <c r="AG60" s="208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1:50" ht="14.25" hidden="1" customHeight="1" outlineLevel="1">
      <c r="A61" s="281"/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7"/>
      <c r="AB61" s="208"/>
      <c r="AC61" s="205"/>
      <c r="AD61" s="541"/>
      <c r="AE61" s="203"/>
      <c r="AF61" s="207"/>
      <c r="AG61" s="208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1:50" ht="14.25" hidden="1" customHeight="1" outlineLevel="1" collapsed="1">
      <c r="B62" s="525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1">U62+1</f>
        <v>45890</v>
      </c>
      <c r="AA62" s="586"/>
      <c r="AB62" s="586"/>
      <c r="AC62" s="586"/>
      <c r="AD62" s="586"/>
      <c r="AE62" s="587">
        <f t="shared" ref="AE62" si="62">Z62+1</f>
        <v>45891</v>
      </c>
      <c r="AF62" s="588"/>
      <c r="AG62" s="588"/>
      <c r="AH62" s="588"/>
      <c r="AI62" s="588"/>
      <c r="AJ62" s="589">
        <f t="shared" ref="AJ62" si="63">AE62+1</f>
        <v>45892</v>
      </c>
      <c r="AK62" s="590"/>
      <c r="AL62" s="590"/>
      <c r="AM62" s="590"/>
      <c r="AN62" s="591"/>
      <c r="AO62" s="587">
        <f t="shared" ref="AO62" si="64">AJ62+1</f>
        <v>45893</v>
      </c>
      <c r="AP62" s="588"/>
      <c r="AQ62" s="588"/>
      <c r="AR62" s="588"/>
      <c r="AS62" s="588"/>
      <c r="AT62" s="589">
        <f t="shared" ref="AT62" si="65">AO62+1</f>
        <v>45894</v>
      </c>
      <c r="AU62" s="590"/>
      <c r="AV62" s="590"/>
      <c r="AW62" s="590"/>
      <c r="AX62" s="591"/>
    </row>
    <row r="63" spans="1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66">Z62</f>
        <v>45890</v>
      </c>
      <c r="AA63" s="592"/>
      <c r="AB63" s="592"/>
      <c r="AC63" s="592"/>
      <c r="AD63" s="592"/>
      <c r="AE63" s="593">
        <f t="shared" ref="AE63" si="67">AE62</f>
        <v>45891</v>
      </c>
      <c r="AF63" s="593"/>
      <c r="AG63" s="593"/>
      <c r="AH63" s="593"/>
      <c r="AI63" s="593"/>
      <c r="AJ63" s="594">
        <f t="shared" ref="AJ63" si="68">AJ62</f>
        <v>45892</v>
      </c>
      <c r="AK63" s="595"/>
      <c r="AL63" s="595"/>
      <c r="AM63" s="595"/>
      <c r="AN63" s="596"/>
      <c r="AO63" s="593">
        <f t="shared" ref="AO63" si="69">AO62</f>
        <v>45893</v>
      </c>
      <c r="AP63" s="593"/>
      <c r="AQ63" s="593"/>
      <c r="AR63" s="593"/>
      <c r="AS63" s="593"/>
      <c r="AT63" s="594">
        <f t="shared" ref="AT63" si="70">AT62</f>
        <v>45894</v>
      </c>
      <c r="AU63" s="595"/>
      <c r="AV63" s="595"/>
      <c r="AW63" s="595"/>
      <c r="AX63" s="596"/>
    </row>
    <row r="64" spans="1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480</v>
      </c>
      <c r="C67" s="203">
        <v>1</v>
      </c>
      <c r="D67" s="206" t="s">
        <v>404</v>
      </c>
      <c r="E67" s="203">
        <v>20</v>
      </c>
      <c r="F67" s="203">
        <v>2600</v>
      </c>
      <c r="G67" s="208">
        <f t="shared" ref="G67:G75" si="71">F67/E67</f>
        <v>130</v>
      </c>
      <c r="H67" s="541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42">
        <f>IFERROR(AVERAGE(K67:K81),"-")</f>
        <v>259.22581799231625</v>
      </c>
      <c r="M67" s="209">
        <f>RANK(K67, K$67:$K$81)</f>
        <v>9</v>
      </c>
      <c r="N67" s="483"/>
      <c r="O67" s="483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41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41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41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41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41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41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41">
        <f>AVERAGE(AV67:AV81)</f>
        <v>259.69288047005307</v>
      </c>
    </row>
    <row r="68" spans="2:50" ht="14.25" hidden="1" customHeight="1" outlineLevel="1">
      <c r="B68" s="483"/>
      <c r="C68" s="203">
        <v>2</v>
      </c>
      <c r="D68" s="206" t="s">
        <v>402</v>
      </c>
      <c r="E68" s="203">
        <v>16</v>
      </c>
      <c r="F68" s="203">
        <v>3000</v>
      </c>
      <c r="G68" s="208">
        <f t="shared" si="71"/>
        <v>187.5</v>
      </c>
      <c r="H68" s="541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42"/>
      <c r="M68" s="209">
        <f>RANK(K68, K$67:$K$81)</f>
        <v>8</v>
      </c>
      <c r="N68" s="483"/>
      <c r="O68" s="483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41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41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41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41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41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41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41"/>
    </row>
    <row r="69" spans="2:50" ht="14.25" hidden="1" customHeight="1" outlineLevel="1">
      <c r="B69" s="483"/>
      <c r="C69" s="203">
        <v>3</v>
      </c>
      <c r="D69" s="206" t="s">
        <v>403</v>
      </c>
      <c r="E69" s="203">
        <v>6</v>
      </c>
      <c r="F69" s="203">
        <v>2600</v>
      </c>
      <c r="G69" s="208">
        <f t="shared" si="71"/>
        <v>433.33333333333331</v>
      </c>
      <c r="H69" s="541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42"/>
      <c r="M69" s="209">
        <f>RANK(K69, K$67:$K$81)</f>
        <v>2</v>
      </c>
      <c r="N69" s="483"/>
      <c r="O69" s="483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41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41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41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41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41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41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41"/>
    </row>
    <row r="70" spans="2:50" ht="14.25" hidden="1" customHeight="1" outlineLevel="1">
      <c r="B70" s="483"/>
      <c r="C70" s="203">
        <v>4</v>
      </c>
      <c r="D70" s="206" t="s">
        <v>405</v>
      </c>
      <c r="E70" s="203">
        <v>6</v>
      </c>
      <c r="F70" s="203">
        <v>2600</v>
      </c>
      <c r="G70" s="208">
        <f t="shared" si="71"/>
        <v>433.33333333333331</v>
      </c>
      <c r="H70" s="541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42"/>
      <c r="M70" s="209">
        <f>RANK(K70, K$67:$K$81)</f>
        <v>3</v>
      </c>
      <c r="N70" s="483"/>
      <c r="O70" s="483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41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41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41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41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41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41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41"/>
    </row>
    <row r="71" spans="2:50" ht="14.25" hidden="1" customHeight="1" outlineLevel="1">
      <c r="B71" s="483"/>
      <c r="C71" s="203">
        <v>5</v>
      </c>
      <c r="D71" s="206" t="s">
        <v>401</v>
      </c>
      <c r="E71" s="203">
        <v>11</v>
      </c>
      <c r="F71" s="203">
        <v>3273</v>
      </c>
      <c r="G71" s="208">
        <f t="shared" si="71"/>
        <v>297.54545454545456</v>
      </c>
      <c r="H71" s="541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42"/>
      <c r="M71" s="209">
        <f>RANK(K71, K$67:$K$81)</f>
        <v>4</v>
      </c>
      <c r="N71" s="483"/>
      <c r="O71" s="483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41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41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41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41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41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41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41"/>
    </row>
    <row r="72" spans="2:50" ht="14.25" hidden="1" customHeight="1" outlineLevel="1">
      <c r="B72" s="483"/>
      <c r="C72" s="203">
        <v>6</v>
      </c>
      <c r="D72" s="206" t="s">
        <v>399</v>
      </c>
      <c r="E72" s="203">
        <v>12</v>
      </c>
      <c r="F72" s="203">
        <v>3273</v>
      </c>
      <c r="G72" s="208">
        <f t="shared" si="71"/>
        <v>272.75</v>
      </c>
      <c r="H72" s="541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42"/>
      <c r="M72" s="209">
        <f>RANK(K72, K$67:$K$81)</f>
        <v>6</v>
      </c>
      <c r="N72" s="483"/>
      <c r="O72" s="483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41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41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41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41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41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41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41"/>
    </row>
    <row r="73" spans="2:50" ht="14.25" hidden="1" customHeight="1" outlineLevel="1">
      <c r="B73" s="483"/>
      <c r="C73" s="203">
        <v>7</v>
      </c>
      <c r="D73" s="206" t="s">
        <v>400</v>
      </c>
      <c r="E73" s="203">
        <v>11</v>
      </c>
      <c r="F73" s="203">
        <v>3000</v>
      </c>
      <c r="G73" s="208">
        <f t="shared" si="71"/>
        <v>272.72727272727275</v>
      </c>
      <c r="H73" s="541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42"/>
      <c r="M73" s="209">
        <f>RANK(K73, K$67:$K$81)</f>
        <v>7</v>
      </c>
      <c r="N73" s="483"/>
      <c r="O73" s="483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41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41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41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41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41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41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41"/>
    </row>
    <row r="74" spans="2:50" ht="14.25" hidden="1" customHeight="1" outlineLevel="1">
      <c r="B74" s="483"/>
      <c r="C74" s="203">
        <v>8</v>
      </c>
      <c r="D74" s="206" t="s">
        <v>556</v>
      </c>
      <c r="E74" s="203">
        <v>6</v>
      </c>
      <c r="F74" s="203">
        <v>2600</v>
      </c>
      <c r="G74" s="208">
        <f t="shared" si="71"/>
        <v>433.33333333333331</v>
      </c>
      <c r="H74" s="541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42"/>
      <c r="M74" s="209">
        <f>RANK(K74, K$67:$K$81)</f>
        <v>1</v>
      </c>
      <c r="N74" s="483"/>
      <c r="O74" s="483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41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41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41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41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41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41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41"/>
    </row>
    <row r="75" spans="2:50" ht="14.25" hidden="1" customHeight="1" outlineLevel="1">
      <c r="B75" s="483"/>
      <c r="C75" s="203">
        <v>9</v>
      </c>
      <c r="D75" s="206" t="s">
        <v>533</v>
      </c>
      <c r="E75" s="203">
        <v>9</v>
      </c>
      <c r="F75" s="203">
        <v>2600</v>
      </c>
      <c r="G75" s="208">
        <f t="shared" si="71"/>
        <v>288.88888888888891</v>
      </c>
      <c r="H75" s="541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42"/>
      <c r="M75" s="209">
        <f>RANK(K75, K$67:$K$81)</f>
        <v>5</v>
      </c>
      <c r="N75" s="483"/>
      <c r="O75" s="483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41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41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41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41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41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41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41"/>
    </row>
    <row r="76" spans="2:50" ht="14.25" hidden="1" customHeight="1" outlineLevel="1">
      <c r="B76" s="483"/>
      <c r="C76" s="203">
        <v>10</v>
      </c>
      <c r="D76" s="206"/>
      <c r="E76" s="203"/>
      <c r="F76" s="203"/>
      <c r="G76" s="208"/>
      <c r="H76" s="541"/>
      <c r="I76" s="209"/>
      <c r="J76" s="209"/>
      <c r="K76" s="210"/>
      <c r="L76" s="542"/>
      <c r="M76" s="209"/>
      <c r="N76" s="483"/>
      <c r="O76" s="483"/>
      <c r="P76" s="203"/>
      <c r="Q76" s="207"/>
      <c r="R76" s="208"/>
      <c r="S76" s="205"/>
      <c r="T76" s="541"/>
      <c r="U76" s="203"/>
      <c r="V76" s="207"/>
      <c r="W76" s="208"/>
      <c r="X76" s="205"/>
      <c r="Y76" s="541"/>
      <c r="Z76" s="203"/>
      <c r="AA76" s="207"/>
      <c r="AB76" s="208"/>
      <c r="AC76" s="205"/>
      <c r="AD76" s="541"/>
      <c r="AE76" s="203"/>
      <c r="AF76" s="207"/>
      <c r="AG76" s="208"/>
      <c r="AH76" s="205"/>
      <c r="AI76" s="541"/>
      <c r="AJ76" s="203"/>
      <c r="AK76" s="207"/>
      <c r="AL76" s="208"/>
      <c r="AM76" s="205"/>
      <c r="AN76" s="541"/>
      <c r="AO76" s="203"/>
      <c r="AP76" s="207"/>
      <c r="AQ76" s="208"/>
      <c r="AR76" s="205"/>
      <c r="AS76" s="541"/>
      <c r="AT76" s="203"/>
      <c r="AU76" s="207"/>
      <c r="AV76" s="208"/>
      <c r="AW76" s="205"/>
      <c r="AX76" s="541"/>
    </row>
    <row r="77" spans="2:50" ht="14.25" hidden="1" customHeight="1" outlineLevel="1">
      <c r="B77" s="483"/>
      <c r="C77" s="203">
        <v>11</v>
      </c>
      <c r="D77" s="206"/>
      <c r="E77" s="203"/>
      <c r="F77" s="203"/>
      <c r="G77" s="208"/>
      <c r="H77" s="541"/>
      <c r="I77" s="209"/>
      <c r="J77" s="209"/>
      <c r="K77" s="210"/>
      <c r="L77" s="542"/>
      <c r="M77" s="209"/>
      <c r="N77" s="483"/>
      <c r="O77" s="483"/>
      <c r="P77" s="203"/>
      <c r="Q77" s="207"/>
      <c r="R77" s="208"/>
      <c r="S77" s="205"/>
      <c r="T77" s="541"/>
      <c r="U77" s="203"/>
      <c r="V77" s="207"/>
      <c r="W77" s="208"/>
      <c r="X77" s="205"/>
      <c r="Y77" s="541"/>
      <c r="Z77" s="203"/>
      <c r="AA77" s="207"/>
      <c r="AB77" s="208"/>
      <c r="AC77" s="205"/>
      <c r="AD77" s="541"/>
      <c r="AE77" s="203"/>
      <c r="AF77" s="207"/>
      <c r="AG77" s="208"/>
      <c r="AH77" s="205"/>
      <c r="AI77" s="541"/>
      <c r="AJ77" s="203"/>
      <c r="AK77" s="207"/>
      <c r="AL77" s="208"/>
      <c r="AM77" s="205"/>
      <c r="AN77" s="541"/>
      <c r="AO77" s="203"/>
      <c r="AP77" s="207"/>
      <c r="AQ77" s="208"/>
      <c r="AR77" s="205"/>
      <c r="AS77" s="541"/>
      <c r="AT77" s="203"/>
      <c r="AU77" s="207"/>
      <c r="AV77" s="208"/>
      <c r="AW77" s="205"/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87">U82+1</f>
        <v>45897</v>
      </c>
      <c r="AA82" s="586"/>
      <c r="AB82" s="586"/>
      <c r="AC82" s="586"/>
      <c r="AD82" s="586"/>
      <c r="AE82" s="587">
        <f t="shared" ref="AE82" si="88">Z82+1</f>
        <v>45898</v>
      </c>
      <c r="AF82" s="588"/>
      <c r="AG82" s="588"/>
      <c r="AH82" s="588"/>
      <c r="AI82" s="588"/>
      <c r="AJ82" s="589">
        <f t="shared" ref="AJ82" si="89">AE82+1</f>
        <v>45899</v>
      </c>
      <c r="AK82" s="590"/>
      <c r="AL82" s="590"/>
      <c r="AM82" s="590"/>
      <c r="AN82" s="591"/>
      <c r="AO82" s="587">
        <f t="shared" ref="AO82" si="90">AJ82+1</f>
        <v>45900</v>
      </c>
      <c r="AP82" s="588"/>
      <c r="AQ82" s="588"/>
      <c r="AR82" s="588"/>
      <c r="AS82" s="588"/>
      <c r="AT82" s="589">
        <f t="shared" ref="AT82" si="91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2">Z82</f>
        <v>45897</v>
      </c>
      <c r="AA83" s="592"/>
      <c r="AB83" s="592"/>
      <c r="AC83" s="592"/>
      <c r="AD83" s="592"/>
      <c r="AE83" s="593">
        <f t="shared" ref="AE83" si="93">AE82</f>
        <v>45898</v>
      </c>
      <c r="AF83" s="593"/>
      <c r="AG83" s="593"/>
      <c r="AH83" s="593"/>
      <c r="AI83" s="593"/>
      <c r="AJ83" s="594">
        <f t="shared" ref="AJ83" si="94">AJ82</f>
        <v>45899</v>
      </c>
      <c r="AK83" s="595"/>
      <c r="AL83" s="595"/>
      <c r="AM83" s="595"/>
      <c r="AN83" s="596"/>
      <c r="AO83" s="593">
        <f t="shared" ref="AO83" si="95">AO82</f>
        <v>45900</v>
      </c>
      <c r="AP83" s="593"/>
      <c r="AQ83" s="593"/>
      <c r="AR83" s="593"/>
      <c r="AS83" s="593"/>
      <c r="AT83" s="594">
        <f t="shared" ref="AT83" si="96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480</v>
      </c>
      <c r="C87" s="203">
        <v>1</v>
      </c>
      <c r="D87" s="206" t="s">
        <v>404</v>
      </c>
      <c r="E87" s="203">
        <v>20</v>
      </c>
      <c r="F87" s="203">
        <v>2600</v>
      </c>
      <c r="G87" s="208">
        <f t="shared" ref="G87:G95" si="97">F87/E87</f>
        <v>130</v>
      </c>
      <c r="H87" s="541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42">
        <f>IFERROR(AVERAGE(K87:K101),"-")</f>
        <v>260.9392513999432</v>
      </c>
      <c r="M87" s="209">
        <f>RANK(K87, K$87:$K$101)</f>
        <v>9</v>
      </c>
      <c r="N87" s="483"/>
      <c r="O87" s="483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41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41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41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41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41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41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41">
        <f>AVERAGE(AV87:AV101)</f>
        <v>263.87255743684619</v>
      </c>
    </row>
    <row r="88" spans="2:50" ht="14.25" hidden="1" customHeight="1" outlineLevel="1">
      <c r="B88" s="483"/>
      <c r="C88" s="203">
        <v>2</v>
      </c>
      <c r="D88" s="206" t="s">
        <v>402</v>
      </c>
      <c r="E88" s="203">
        <v>16</v>
      </c>
      <c r="F88" s="203">
        <v>3000</v>
      </c>
      <c r="G88" s="208">
        <f t="shared" si="97"/>
        <v>187.5</v>
      </c>
      <c r="H88" s="541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42"/>
      <c r="M88" s="209">
        <f>RANK(K88, K$87:$K$101)</f>
        <v>8</v>
      </c>
      <c r="N88" s="483"/>
      <c r="O88" s="483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41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41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41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41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41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41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41"/>
    </row>
    <row r="89" spans="2:50" ht="14.25" hidden="1" customHeight="1" outlineLevel="1">
      <c r="B89" s="483"/>
      <c r="C89" s="203">
        <v>3</v>
      </c>
      <c r="D89" s="206" t="s">
        <v>403</v>
      </c>
      <c r="E89" s="203">
        <v>6</v>
      </c>
      <c r="F89" s="203">
        <v>2600</v>
      </c>
      <c r="G89" s="208">
        <f t="shared" si="97"/>
        <v>433.33333333333331</v>
      </c>
      <c r="H89" s="541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42"/>
      <c r="M89" s="209">
        <f>RANK(K89, K$87:$K$101)</f>
        <v>2</v>
      </c>
      <c r="N89" s="483"/>
      <c r="O89" s="483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41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41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41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41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41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41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41"/>
    </row>
    <row r="90" spans="2:50" ht="14.25" hidden="1" customHeight="1" outlineLevel="1">
      <c r="B90" s="483"/>
      <c r="C90" s="203">
        <v>4</v>
      </c>
      <c r="D90" s="206" t="s">
        <v>405</v>
      </c>
      <c r="E90" s="203">
        <v>6</v>
      </c>
      <c r="F90" s="203">
        <v>2600</v>
      </c>
      <c r="G90" s="208">
        <f t="shared" si="97"/>
        <v>433.33333333333331</v>
      </c>
      <c r="H90" s="541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42"/>
      <c r="M90" s="209">
        <f>RANK(K90, K$87:$K$101)</f>
        <v>3</v>
      </c>
      <c r="N90" s="483"/>
      <c r="O90" s="483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41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41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41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41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41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41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41"/>
    </row>
    <row r="91" spans="2:50" ht="14.25" hidden="1" customHeight="1" outlineLevel="1">
      <c r="B91" s="483"/>
      <c r="C91" s="203">
        <v>5</v>
      </c>
      <c r="D91" s="206" t="s">
        <v>401</v>
      </c>
      <c r="E91" s="203">
        <v>11</v>
      </c>
      <c r="F91" s="203">
        <v>3273</v>
      </c>
      <c r="G91" s="208">
        <f t="shared" si="97"/>
        <v>297.54545454545456</v>
      </c>
      <c r="H91" s="541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42"/>
      <c r="M91" s="209">
        <f>RANK(K91, K$87:$K$101)</f>
        <v>4</v>
      </c>
      <c r="N91" s="483"/>
      <c r="O91" s="483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41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41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41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41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41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41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41"/>
    </row>
    <row r="92" spans="2:50" ht="14.25" hidden="1" customHeight="1" outlineLevel="1">
      <c r="B92" s="483"/>
      <c r="C92" s="203">
        <v>6</v>
      </c>
      <c r="D92" s="206" t="s">
        <v>399</v>
      </c>
      <c r="E92" s="203">
        <v>12</v>
      </c>
      <c r="F92" s="203">
        <v>3273</v>
      </c>
      <c r="G92" s="208">
        <f t="shared" si="97"/>
        <v>272.75</v>
      </c>
      <c r="H92" s="541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42"/>
      <c r="M92" s="209">
        <f>RANK(K92, K$87:$K$101)</f>
        <v>6</v>
      </c>
      <c r="N92" s="483"/>
      <c r="O92" s="483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41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41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41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41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41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41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41"/>
    </row>
    <row r="93" spans="2:50" ht="14.25" hidden="1" customHeight="1" outlineLevel="1">
      <c r="B93" s="483"/>
      <c r="C93" s="203">
        <v>7</v>
      </c>
      <c r="D93" s="206" t="s">
        <v>400</v>
      </c>
      <c r="E93" s="203">
        <v>11</v>
      </c>
      <c r="F93" s="203">
        <v>3000</v>
      </c>
      <c r="G93" s="208">
        <f t="shared" si="97"/>
        <v>272.72727272727275</v>
      </c>
      <c r="H93" s="541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42"/>
      <c r="M93" s="209">
        <f>RANK(K93, K$87:$K$101)</f>
        <v>7</v>
      </c>
      <c r="N93" s="483"/>
      <c r="O93" s="483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41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41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41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41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41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41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41"/>
    </row>
    <row r="94" spans="2:50" ht="14.25" hidden="1" customHeight="1" outlineLevel="1">
      <c r="B94" s="483"/>
      <c r="C94" s="203">
        <v>8</v>
      </c>
      <c r="D94" s="206" t="s">
        <v>556</v>
      </c>
      <c r="E94" s="203">
        <v>6</v>
      </c>
      <c r="F94" s="203">
        <v>2600</v>
      </c>
      <c r="G94" s="208">
        <f t="shared" si="97"/>
        <v>433.33333333333331</v>
      </c>
      <c r="H94" s="541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42"/>
      <c r="M94" s="209">
        <f>RANK(K94, K$87:$K$101)</f>
        <v>1</v>
      </c>
      <c r="N94" s="483"/>
      <c r="O94" s="483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41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41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41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41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41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41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41"/>
    </row>
    <row r="95" spans="2:50" ht="14.25" hidden="1" customHeight="1" outlineLevel="1">
      <c r="B95" s="483"/>
      <c r="C95" s="203">
        <v>9</v>
      </c>
      <c r="D95" s="206" t="s">
        <v>533</v>
      </c>
      <c r="E95" s="203">
        <v>9</v>
      </c>
      <c r="F95" s="203">
        <v>2600</v>
      </c>
      <c r="G95" s="208">
        <f t="shared" si="97"/>
        <v>288.88888888888891</v>
      </c>
      <c r="H95" s="541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42"/>
      <c r="M95" s="209">
        <f>RANK(K95, K$87:$K$101)</f>
        <v>5</v>
      </c>
      <c r="N95" s="483"/>
      <c r="O95" s="483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41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41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41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41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41"/>
      <c r="AO95" s="207"/>
      <c r="AP95" s="207"/>
      <c r="AQ95" s="208"/>
      <c r="AR95" s="205"/>
      <c r="AS95" s="541"/>
      <c r="AT95" s="207"/>
      <c r="AU95" s="207"/>
      <c r="AV95" s="208"/>
      <c r="AW95" s="205"/>
      <c r="AX95" s="541"/>
    </row>
    <row r="96" spans="2:50" ht="14.25" hidden="1" customHeight="1" outlineLevel="1">
      <c r="B96" s="483"/>
      <c r="C96" s="203">
        <v>10</v>
      </c>
      <c r="D96" s="206"/>
      <c r="E96" s="203"/>
      <c r="F96" s="203"/>
      <c r="G96" s="208"/>
      <c r="H96" s="541"/>
      <c r="I96" s="209"/>
      <c r="J96" s="209"/>
      <c r="K96" s="210"/>
      <c r="L96" s="542"/>
      <c r="M96" s="209"/>
      <c r="N96" s="483"/>
      <c r="O96" s="483"/>
      <c r="P96" s="203"/>
      <c r="Q96" s="203"/>
      <c r="R96" s="208"/>
      <c r="S96" s="205"/>
      <c r="T96" s="541"/>
      <c r="U96" s="203"/>
      <c r="V96" s="203"/>
      <c r="W96" s="208"/>
      <c r="X96" s="205"/>
      <c r="Y96" s="541"/>
      <c r="Z96" s="203"/>
      <c r="AA96" s="203"/>
      <c r="AB96" s="208"/>
      <c r="AC96" s="205"/>
      <c r="AD96" s="541"/>
      <c r="AE96" s="203"/>
      <c r="AF96" s="203"/>
      <c r="AG96" s="208"/>
      <c r="AH96" s="205"/>
      <c r="AI96" s="541"/>
      <c r="AJ96" s="203"/>
      <c r="AK96" s="203"/>
      <c r="AL96" s="208"/>
      <c r="AM96" s="205"/>
      <c r="AN96" s="541"/>
      <c r="AO96" s="203"/>
      <c r="AP96" s="203"/>
      <c r="AQ96" s="208"/>
      <c r="AR96" s="205"/>
      <c r="AS96" s="541"/>
      <c r="AT96" s="203"/>
      <c r="AU96" s="203"/>
      <c r="AV96" s="208"/>
      <c r="AW96" s="205"/>
      <c r="AX96" s="541"/>
    </row>
    <row r="97" spans="2:50" ht="14.25" hidden="1" customHeight="1" outlineLevel="1">
      <c r="B97" s="483"/>
      <c r="C97" s="203">
        <v>11</v>
      </c>
      <c r="D97" s="206"/>
      <c r="E97" s="203"/>
      <c r="F97" s="203"/>
      <c r="G97" s="208"/>
      <c r="H97" s="541"/>
      <c r="I97" s="209"/>
      <c r="J97" s="209"/>
      <c r="K97" s="210"/>
      <c r="L97" s="542"/>
      <c r="M97" s="209"/>
      <c r="N97" s="483"/>
      <c r="O97" s="483"/>
      <c r="P97" s="203"/>
      <c r="Q97" s="203"/>
      <c r="R97" s="208"/>
      <c r="S97" s="205"/>
      <c r="T97" s="541"/>
      <c r="U97" s="203"/>
      <c r="V97" s="203"/>
      <c r="W97" s="208"/>
      <c r="X97" s="205"/>
      <c r="Y97" s="541"/>
      <c r="Z97" s="203"/>
      <c r="AA97" s="203"/>
      <c r="AB97" s="208"/>
      <c r="AC97" s="205"/>
      <c r="AD97" s="541"/>
      <c r="AE97" s="203"/>
      <c r="AF97" s="203"/>
      <c r="AG97" s="208"/>
      <c r="AH97" s="205"/>
      <c r="AI97" s="541"/>
      <c r="AJ97" s="203"/>
      <c r="AK97" s="203"/>
      <c r="AL97" s="208"/>
      <c r="AM97" s="205"/>
      <c r="AN97" s="541"/>
      <c r="AO97" s="203"/>
      <c r="AP97" s="203"/>
      <c r="AQ97" s="208"/>
      <c r="AR97" s="205"/>
      <c r="AS97" s="541"/>
      <c r="AT97" s="203"/>
      <c r="AU97" s="203"/>
      <c r="AV97" s="208"/>
      <c r="AW97" s="205"/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3">U102+1</f>
        <v>45904</v>
      </c>
      <c r="AA102" s="586"/>
      <c r="AB102" s="586"/>
      <c r="AC102" s="586"/>
      <c r="AD102" s="586"/>
      <c r="AE102" s="587">
        <f t="shared" ref="AE102" si="114">Z102+1</f>
        <v>45905</v>
      </c>
      <c r="AF102" s="588"/>
      <c r="AG102" s="588"/>
      <c r="AH102" s="588"/>
      <c r="AI102" s="588"/>
      <c r="AJ102" s="589">
        <f t="shared" ref="AJ102" si="115">AE102+1</f>
        <v>45906</v>
      </c>
      <c r="AK102" s="590"/>
      <c r="AL102" s="590"/>
      <c r="AM102" s="590"/>
      <c r="AN102" s="591"/>
      <c r="AO102" s="587">
        <f t="shared" ref="AO102" si="116">AJ102+1</f>
        <v>45907</v>
      </c>
      <c r="AP102" s="588"/>
      <c r="AQ102" s="588"/>
      <c r="AR102" s="588"/>
      <c r="AS102" s="588"/>
      <c r="AT102" s="589">
        <f t="shared" ref="AT102" si="117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18">Z102</f>
        <v>45904</v>
      </c>
      <c r="AA103" s="592"/>
      <c r="AB103" s="592"/>
      <c r="AC103" s="592"/>
      <c r="AD103" s="592"/>
      <c r="AE103" s="593">
        <f t="shared" ref="AE103" si="119">AE102</f>
        <v>45905</v>
      </c>
      <c r="AF103" s="593"/>
      <c r="AG103" s="593"/>
      <c r="AH103" s="593"/>
      <c r="AI103" s="593"/>
      <c r="AJ103" s="594">
        <f t="shared" ref="AJ103" si="120">AJ102</f>
        <v>45906</v>
      </c>
      <c r="AK103" s="595"/>
      <c r="AL103" s="595"/>
      <c r="AM103" s="595"/>
      <c r="AN103" s="596"/>
      <c r="AO103" s="593">
        <f t="shared" ref="AO103" si="121">AO102</f>
        <v>45907</v>
      </c>
      <c r="AP103" s="593"/>
      <c r="AQ103" s="593"/>
      <c r="AR103" s="593"/>
      <c r="AS103" s="593"/>
      <c r="AT103" s="594">
        <f t="shared" ref="AT103" si="122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598" t="s">
        <v>625</v>
      </c>
      <c r="C107" s="203">
        <v>1</v>
      </c>
      <c r="D107" s="206" t="s">
        <v>404</v>
      </c>
      <c r="E107" s="203">
        <v>20</v>
      </c>
      <c r="F107" s="203">
        <v>2600</v>
      </c>
      <c r="G107" s="208">
        <f t="shared" ref="G107:G114" si="123">F107/E107</f>
        <v>130</v>
      </c>
      <c r="H107" s="541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42">
        <f>IFERROR(AVERAGE(K107:K121),"-")</f>
        <v>264.65059155273951</v>
      </c>
      <c r="M107" s="209">
        <f>RANK(K107, K$107:$K$121)</f>
        <v>8</v>
      </c>
      <c r="N107" s="483"/>
      <c r="O107" s="483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41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41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41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41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41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41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41">
        <f>AVERAGE(AV107:AV121)</f>
        <v>264.99945263990958</v>
      </c>
    </row>
    <row r="108" spans="2:50" ht="14.25" hidden="1" customHeight="1" outlineLevel="1">
      <c r="B108" s="483"/>
      <c r="C108" s="203">
        <v>2</v>
      </c>
      <c r="D108" s="206" t="s">
        <v>402</v>
      </c>
      <c r="E108" s="203">
        <v>16</v>
      </c>
      <c r="F108" s="203">
        <v>3000</v>
      </c>
      <c r="G108" s="208">
        <f t="shared" si="123"/>
        <v>187.5</v>
      </c>
      <c r="H108" s="541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42"/>
      <c r="M108" s="209">
        <f>RANK(K108, K$107:$K$121)</f>
        <v>7</v>
      </c>
      <c r="N108" s="483"/>
      <c r="O108" s="483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41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41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41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41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41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41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41"/>
    </row>
    <row r="109" spans="2:50" ht="14.25" hidden="1" customHeight="1" outlineLevel="1">
      <c r="B109" s="483"/>
      <c r="C109" s="203">
        <v>3</v>
      </c>
      <c r="D109" s="206" t="s">
        <v>403</v>
      </c>
      <c r="E109" s="203">
        <v>6</v>
      </c>
      <c r="F109" s="203">
        <v>2600</v>
      </c>
      <c r="G109" s="208">
        <f t="shared" si="123"/>
        <v>433.33333333333331</v>
      </c>
      <c r="H109" s="541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42"/>
      <c r="M109" s="209">
        <f>RANK(K109, K$107:$K$121)</f>
        <v>1</v>
      </c>
      <c r="N109" s="483"/>
      <c r="O109" s="483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41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41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41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41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41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41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41"/>
    </row>
    <row r="110" spans="2:50" ht="14.25" hidden="1" customHeight="1" outlineLevel="1">
      <c r="B110" s="483"/>
      <c r="C110" s="203">
        <v>4</v>
      </c>
      <c r="D110" s="206" t="s">
        <v>405</v>
      </c>
      <c r="E110" s="203">
        <v>6</v>
      </c>
      <c r="F110" s="203">
        <v>2600</v>
      </c>
      <c r="G110" s="208">
        <f t="shared" si="123"/>
        <v>433.33333333333331</v>
      </c>
      <c r="H110" s="541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42"/>
      <c r="M110" s="209">
        <f>RANK(K110, K$107:$K$121)</f>
        <v>3</v>
      </c>
      <c r="N110" s="483"/>
      <c r="O110" s="483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41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41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41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41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41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41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41"/>
    </row>
    <row r="111" spans="2:50" ht="14.25" hidden="1" customHeight="1" outlineLevel="1">
      <c r="B111" s="483"/>
      <c r="C111" s="203">
        <v>5</v>
      </c>
      <c r="D111" s="206" t="s">
        <v>401</v>
      </c>
      <c r="E111" s="203">
        <v>11</v>
      </c>
      <c r="F111" s="203">
        <v>3273</v>
      </c>
      <c r="G111" s="208">
        <f t="shared" si="123"/>
        <v>297.54545454545456</v>
      </c>
      <c r="H111" s="541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42"/>
      <c r="M111" s="209">
        <f>RANK(K111, K$107:$K$121)</f>
        <v>4</v>
      </c>
      <c r="N111" s="483"/>
      <c r="O111" s="483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41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41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41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41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41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41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41"/>
    </row>
    <row r="112" spans="2:50" ht="14.25" hidden="1" customHeight="1" outlineLevel="1">
      <c r="B112" s="483"/>
      <c r="C112" s="203">
        <v>6</v>
      </c>
      <c r="D112" s="206" t="s">
        <v>399</v>
      </c>
      <c r="E112" s="203">
        <v>12</v>
      </c>
      <c r="F112" s="203">
        <v>3273</v>
      </c>
      <c r="G112" s="208">
        <f t="shared" si="123"/>
        <v>272.75</v>
      </c>
      <c r="H112" s="541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42"/>
      <c r="M112" s="209">
        <f>RANK(K112, K$107:$K$121)</f>
        <v>5</v>
      </c>
      <c r="N112" s="483"/>
      <c r="O112" s="483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41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41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41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41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41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41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41"/>
    </row>
    <row r="113" spans="2:50" ht="14.25" hidden="1" customHeight="1" outlineLevel="1">
      <c r="B113" s="483"/>
      <c r="C113" s="203">
        <v>7</v>
      </c>
      <c r="D113" s="206" t="s">
        <v>400</v>
      </c>
      <c r="E113" s="203">
        <v>11</v>
      </c>
      <c r="F113" s="203">
        <v>3000</v>
      </c>
      <c r="G113" s="208">
        <f t="shared" si="123"/>
        <v>272.72727272727275</v>
      </c>
      <c r="H113" s="541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42"/>
      <c r="M113" s="209">
        <f>RANK(K113, K$107:$K$121)</f>
        <v>6</v>
      </c>
      <c r="N113" s="483"/>
      <c r="O113" s="483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41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41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41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41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41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41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41"/>
    </row>
    <row r="114" spans="2:50" ht="14.25" hidden="1" customHeight="1" outlineLevel="1">
      <c r="B114" s="483"/>
      <c r="C114" s="203">
        <v>8</v>
      </c>
      <c r="D114" s="206" t="s">
        <v>556</v>
      </c>
      <c r="E114" s="203">
        <v>6</v>
      </c>
      <c r="F114" s="203">
        <v>2600</v>
      </c>
      <c r="G114" s="208">
        <f t="shared" si="123"/>
        <v>433.33333333333331</v>
      </c>
      <c r="H114" s="541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42"/>
      <c r="M114" s="209">
        <f>RANK(K114, K$107:$K$121)</f>
        <v>2</v>
      </c>
      <c r="N114" s="483"/>
      <c r="O114" s="483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41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41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41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41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41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41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41"/>
    </row>
    <row r="115" spans="2:50" ht="14.25" hidden="1" customHeight="1" outlineLevel="1">
      <c r="B115" s="483"/>
      <c r="C115" s="203">
        <v>9</v>
      </c>
      <c r="D115" s="206"/>
      <c r="E115" s="203"/>
      <c r="F115" s="203"/>
      <c r="G115" s="208"/>
      <c r="H115" s="541"/>
      <c r="I115" s="209"/>
      <c r="J115" s="209"/>
      <c r="K115" s="210"/>
      <c r="L115" s="542"/>
      <c r="M115" s="209"/>
      <c r="N115" s="483"/>
      <c r="O115" s="483"/>
      <c r="P115" s="203"/>
      <c r="Q115" s="203"/>
      <c r="R115" s="208"/>
      <c r="S115" s="205"/>
      <c r="T115" s="541"/>
      <c r="U115" s="203"/>
      <c r="V115" s="203"/>
      <c r="W115" s="208"/>
      <c r="X115" s="205"/>
      <c r="Y115" s="541"/>
      <c r="Z115" s="203"/>
      <c r="AA115" s="203"/>
      <c r="AB115" s="208"/>
      <c r="AC115" s="205"/>
      <c r="AD115" s="541"/>
      <c r="AE115" s="203"/>
      <c r="AF115" s="203"/>
      <c r="AG115" s="208"/>
      <c r="AH115" s="205"/>
      <c r="AI115" s="541"/>
      <c r="AJ115" s="203"/>
      <c r="AK115" s="203"/>
      <c r="AL115" s="208"/>
      <c r="AM115" s="205"/>
      <c r="AN115" s="541"/>
      <c r="AO115" s="203"/>
      <c r="AP115" s="203"/>
      <c r="AQ115" s="208"/>
      <c r="AR115" s="205"/>
      <c r="AS115" s="541"/>
      <c r="AT115" s="203"/>
      <c r="AU115" s="203"/>
      <c r="AV115" s="208"/>
      <c r="AW115" s="205"/>
      <c r="AX115" s="541"/>
    </row>
    <row r="116" spans="2:50" ht="14.25" hidden="1" customHeight="1" outlineLevel="1">
      <c r="B116" s="483"/>
      <c r="C116" s="203">
        <v>10</v>
      </c>
      <c r="D116" s="206"/>
      <c r="E116" s="203"/>
      <c r="F116" s="203"/>
      <c r="G116" s="208"/>
      <c r="H116" s="541"/>
      <c r="I116" s="209"/>
      <c r="J116" s="209"/>
      <c r="K116" s="210"/>
      <c r="L116" s="542"/>
      <c r="M116" s="209"/>
      <c r="N116" s="483"/>
      <c r="O116" s="483"/>
      <c r="P116" s="203"/>
      <c r="Q116" s="203"/>
      <c r="R116" s="208"/>
      <c r="S116" s="205"/>
      <c r="T116" s="541"/>
      <c r="U116" s="203"/>
      <c r="V116" s="203"/>
      <c r="W116" s="208"/>
      <c r="X116" s="205"/>
      <c r="Y116" s="541"/>
      <c r="Z116" s="203"/>
      <c r="AA116" s="203"/>
      <c r="AB116" s="208"/>
      <c r="AC116" s="205"/>
      <c r="AD116" s="541"/>
      <c r="AE116" s="203"/>
      <c r="AF116" s="203"/>
      <c r="AG116" s="208"/>
      <c r="AH116" s="205"/>
      <c r="AI116" s="541"/>
      <c r="AJ116" s="203"/>
      <c r="AK116" s="203"/>
      <c r="AL116" s="208"/>
      <c r="AM116" s="205"/>
      <c r="AN116" s="541"/>
      <c r="AO116" s="203"/>
      <c r="AP116" s="203"/>
      <c r="AQ116" s="208"/>
      <c r="AR116" s="205"/>
      <c r="AS116" s="541"/>
      <c r="AT116" s="203"/>
      <c r="AU116" s="203"/>
      <c r="AV116" s="208"/>
      <c r="AW116" s="205"/>
      <c r="AX116" s="541"/>
    </row>
    <row r="117" spans="2:50" ht="14.25" hidden="1" customHeight="1" outlineLevel="1">
      <c r="B117" s="483"/>
      <c r="C117" s="203">
        <v>11</v>
      </c>
      <c r="D117" s="206"/>
      <c r="E117" s="203"/>
      <c r="F117" s="203"/>
      <c r="G117" s="208"/>
      <c r="H117" s="541"/>
      <c r="I117" s="209"/>
      <c r="J117" s="209"/>
      <c r="K117" s="210"/>
      <c r="L117" s="542"/>
      <c r="M117" s="209"/>
      <c r="N117" s="483"/>
      <c r="O117" s="483"/>
      <c r="P117" s="203"/>
      <c r="Q117" s="203"/>
      <c r="R117" s="208"/>
      <c r="S117" s="205"/>
      <c r="T117" s="541"/>
      <c r="U117" s="203"/>
      <c r="V117" s="203"/>
      <c r="W117" s="208"/>
      <c r="X117" s="205"/>
      <c r="Y117" s="541"/>
      <c r="Z117" s="203"/>
      <c r="AA117" s="203"/>
      <c r="AB117" s="208"/>
      <c r="AC117" s="205"/>
      <c r="AD117" s="541"/>
      <c r="AE117" s="203"/>
      <c r="AF117" s="203"/>
      <c r="AG117" s="208"/>
      <c r="AH117" s="205"/>
      <c r="AI117" s="541"/>
      <c r="AJ117" s="203"/>
      <c r="AK117" s="203"/>
      <c r="AL117" s="208"/>
      <c r="AM117" s="205"/>
      <c r="AN117" s="541"/>
      <c r="AO117" s="203"/>
      <c r="AP117" s="203"/>
      <c r="AQ117" s="208"/>
      <c r="AR117" s="205"/>
      <c r="AS117" s="541"/>
      <c r="AT117" s="203"/>
      <c r="AU117" s="203"/>
      <c r="AV117" s="208"/>
      <c r="AW117" s="205"/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7"/>
      <c r="W121" s="208"/>
      <c r="X121" s="205"/>
      <c r="Y121" s="541"/>
      <c r="Z121" s="203"/>
      <c r="AA121" s="207"/>
      <c r="AB121" s="208"/>
      <c r="AC121" s="205"/>
      <c r="AD121" s="541"/>
      <c r="AE121" s="203"/>
      <c r="AF121" s="207"/>
      <c r="AG121" s="208"/>
      <c r="AH121" s="205"/>
      <c r="AI121" s="541"/>
      <c r="AJ121" s="203"/>
      <c r="AK121" s="207"/>
      <c r="AL121" s="208"/>
      <c r="AM121" s="205"/>
      <c r="AN121" s="541"/>
      <c r="AO121" s="203"/>
      <c r="AP121" s="207"/>
      <c r="AQ121" s="208"/>
      <c r="AR121" s="205"/>
      <c r="AS121" s="541"/>
      <c r="AT121" s="203"/>
      <c r="AU121" s="207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39">U122+1</f>
        <v>45911</v>
      </c>
      <c r="AA122" s="586"/>
      <c r="AB122" s="586"/>
      <c r="AC122" s="586"/>
      <c r="AD122" s="586"/>
      <c r="AE122" s="587">
        <f t="shared" ref="AE122" si="140">Z122+1</f>
        <v>45912</v>
      </c>
      <c r="AF122" s="588"/>
      <c r="AG122" s="588"/>
      <c r="AH122" s="588"/>
      <c r="AI122" s="588"/>
      <c r="AJ122" s="589">
        <f t="shared" ref="AJ122" si="141">AE122+1</f>
        <v>45913</v>
      </c>
      <c r="AK122" s="590"/>
      <c r="AL122" s="590"/>
      <c r="AM122" s="590"/>
      <c r="AN122" s="591"/>
      <c r="AO122" s="587">
        <f t="shared" ref="AO122" si="142">AJ122+1</f>
        <v>45914</v>
      </c>
      <c r="AP122" s="588"/>
      <c r="AQ122" s="588"/>
      <c r="AR122" s="588"/>
      <c r="AS122" s="588"/>
      <c r="AT122" s="589">
        <f t="shared" ref="AT122" si="143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4">Z122</f>
        <v>45911</v>
      </c>
      <c r="AA123" s="592"/>
      <c r="AB123" s="592"/>
      <c r="AC123" s="592"/>
      <c r="AD123" s="592"/>
      <c r="AE123" s="593">
        <f t="shared" ref="AE123" si="145">AE122</f>
        <v>45912</v>
      </c>
      <c r="AF123" s="593"/>
      <c r="AG123" s="593"/>
      <c r="AH123" s="593"/>
      <c r="AI123" s="593"/>
      <c r="AJ123" s="594">
        <f t="shared" ref="AJ123" si="146">AJ122</f>
        <v>45913</v>
      </c>
      <c r="AK123" s="595"/>
      <c r="AL123" s="595"/>
      <c r="AM123" s="595"/>
      <c r="AN123" s="596"/>
      <c r="AO123" s="593">
        <f t="shared" ref="AO123" si="147">AO122</f>
        <v>45914</v>
      </c>
      <c r="AP123" s="593"/>
      <c r="AQ123" s="593"/>
      <c r="AR123" s="593"/>
      <c r="AS123" s="593"/>
      <c r="AT123" s="594">
        <f t="shared" ref="AT123" si="148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598" t="s">
        <v>625</v>
      </c>
      <c r="C127" s="203">
        <v>1</v>
      </c>
      <c r="D127" s="206" t="s">
        <v>404</v>
      </c>
      <c r="E127" s="203">
        <v>20</v>
      </c>
      <c r="F127" s="203">
        <v>2600</v>
      </c>
      <c r="G127" s="208">
        <f t="shared" ref="G127:G134" si="149">F127/E127</f>
        <v>130</v>
      </c>
      <c r="H127" s="541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42">
        <f>IFERROR(AVERAGE(K127:K141),"-")</f>
        <v>265.95335423128131</v>
      </c>
      <c r="M127" s="209">
        <f>RANK(K127, K$127:$K$141)</f>
        <v>8</v>
      </c>
      <c r="N127" s="483"/>
      <c r="O127" s="483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41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41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41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41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41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41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41">
        <f>AVERAGE(AV127:AV141)</f>
        <v>266.59936670049257</v>
      </c>
    </row>
    <row r="128" spans="2:50" ht="14.25" hidden="1" customHeight="1" outlineLevel="1">
      <c r="B128" s="483"/>
      <c r="C128" s="203">
        <v>2</v>
      </c>
      <c r="D128" s="206" t="s">
        <v>402</v>
      </c>
      <c r="E128" s="203">
        <v>16</v>
      </c>
      <c r="F128" s="203">
        <v>3000</v>
      </c>
      <c r="G128" s="208">
        <f t="shared" si="149"/>
        <v>187.5</v>
      </c>
      <c r="H128" s="541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42"/>
      <c r="M128" s="209">
        <f>RANK(K128, K$127:$K$141)</f>
        <v>7</v>
      </c>
      <c r="N128" s="483"/>
      <c r="O128" s="483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41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41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41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41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41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41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41"/>
    </row>
    <row r="129" spans="2:50" ht="14.25" hidden="1" customHeight="1" outlineLevel="1">
      <c r="B129" s="483"/>
      <c r="C129" s="203">
        <v>3</v>
      </c>
      <c r="D129" s="206" t="s">
        <v>403</v>
      </c>
      <c r="E129" s="203">
        <v>6</v>
      </c>
      <c r="F129" s="203">
        <v>2600</v>
      </c>
      <c r="G129" s="208">
        <f t="shared" si="149"/>
        <v>433.33333333333331</v>
      </c>
      <c r="H129" s="541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42"/>
      <c r="M129" s="209">
        <f>RANK(K129, K$127:$K$141)</f>
        <v>1</v>
      </c>
      <c r="N129" s="483"/>
      <c r="O129" s="483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41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41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41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41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41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41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41"/>
    </row>
    <row r="130" spans="2:50" ht="14.25" hidden="1" customHeight="1" outlineLevel="1">
      <c r="B130" s="483"/>
      <c r="C130" s="203">
        <v>4</v>
      </c>
      <c r="D130" s="206" t="s">
        <v>405</v>
      </c>
      <c r="E130" s="203">
        <v>6</v>
      </c>
      <c r="F130" s="203">
        <v>2600</v>
      </c>
      <c r="G130" s="208">
        <f t="shared" si="149"/>
        <v>433.33333333333331</v>
      </c>
      <c r="H130" s="541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42"/>
      <c r="M130" s="209">
        <f>RANK(K130, K$127:$K$141)</f>
        <v>3</v>
      </c>
      <c r="N130" s="483"/>
      <c r="O130" s="483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41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41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41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41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41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41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41"/>
    </row>
    <row r="131" spans="2:50" ht="14.25" hidden="1" customHeight="1" outlineLevel="1">
      <c r="B131" s="483"/>
      <c r="C131" s="203">
        <v>5</v>
      </c>
      <c r="D131" s="206" t="s">
        <v>401</v>
      </c>
      <c r="E131" s="203">
        <v>11</v>
      </c>
      <c r="F131" s="203">
        <v>3273</v>
      </c>
      <c r="G131" s="208">
        <f t="shared" si="149"/>
        <v>297.54545454545456</v>
      </c>
      <c r="H131" s="541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42"/>
      <c r="M131" s="209">
        <f>RANK(K131, K$127:$K$141)</f>
        <v>4</v>
      </c>
      <c r="N131" s="483"/>
      <c r="O131" s="483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41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41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41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41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41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41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41"/>
    </row>
    <row r="132" spans="2:50" ht="14.25" hidden="1" customHeight="1" outlineLevel="1">
      <c r="B132" s="483"/>
      <c r="C132" s="203">
        <v>6</v>
      </c>
      <c r="D132" s="206" t="s">
        <v>399</v>
      </c>
      <c r="E132" s="203">
        <v>12</v>
      </c>
      <c r="F132" s="203">
        <v>3273</v>
      </c>
      <c r="G132" s="208">
        <f t="shared" si="149"/>
        <v>272.75</v>
      </c>
      <c r="H132" s="541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42"/>
      <c r="M132" s="209">
        <f>RANK(K132, K$127:$K$141)</f>
        <v>5</v>
      </c>
      <c r="N132" s="483"/>
      <c r="O132" s="483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41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41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41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41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41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41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41"/>
    </row>
    <row r="133" spans="2:50" ht="14.25" hidden="1" customHeight="1" outlineLevel="1">
      <c r="B133" s="483"/>
      <c r="C133" s="203">
        <v>7</v>
      </c>
      <c r="D133" s="206" t="s">
        <v>400</v>
      </c>
      <c r="E133" s="203">
        <v>11</v>
      </c>
      <c r="F133" s="203">
        <v>3000</v>
      </c>
      <c r="G133" s="208">
        <f t="shared" si="149"/>
        <v>272.72727272727275</v>
      </c>
      <c r="H133" s="541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42"/>
      <c r="M133" s="209">
        <f>RANK(K133, K$127:$K$141)</f>
        <v>6</v>
      </c>
      <c r="N133" s="483"/>
      <c r="O133" s="483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41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41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41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41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41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41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41"/>
    </row>
    <row r="134" spans="2:50" ht="14.25" hidden="1" customHeight="1" outlineLevel="1">
      <c r="B134" s="483"/>
      <c r="C134" s="203">
        <v>8</v>
      </c>
      <c r="D134" s="206" t="s">
        <v>556</v>
      </c>
      <c r="E134" s="203">
        <v>6</v>
      </c>
      <c r="F134" s="203">
        <v>2600</v>
      </c>
      <c r="G134" s="208">
        <f t="shared" si="149"/>
        <v>433.33333333333331</v>
      </c>
      <c r="H134" s="541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42"/>
      <c r="M134" s="209">
        <f>RANK(K134, K$127:$K$141)</f>
        <v>2</v>
      </c>
      <c r="N134" s="483"/>
      <c r="O134" s="483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41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41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41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41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41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41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41"/>
    </row>
    <row r="135" spans="2:50" ht="14.25" hidden="1" customHeight="1" outlineLevel="1">
      <c r="B135" s="483"/>
      <c r="C135" s="203">
        <v>9</v>
      </c>
      <c r="D135" s="206"/>
      <c r="E135" s="203"/>
      <c r="F135" s="203"/>
      <c r="G135" s="208"/>
      <c r="H135" s="541"/>
      <c r="I135" s="209"/>
      <c r="J135" s="209"/>
      <c r="K135" s="210"/>
      <c r="L135" s="542"/>
      <c r="M135" s="209"/>
      <c r="N135" s="483"/>
      <c r="O135" s="483"/>
      <c r="P135" s="203"/>
      <c r="Q135" s="203"/>
      <c r="R135" s="208"/>
      <c r="S135" s="205"/>
      <c r="T135" s="541"/>
      <c r="U135" s="203"/>
      <c r="V135" s="203"/>
      <c r="W135" s="208"/>
      <c r="X135" s="205"/>
      <c r="Y135" s="541"/>
      <c r="Z135" s="203"/>
      <c r="AA135" s="203"/>
      <c r="AB135" s="208"/>
      <c r="AC135" s="205"/>
      <c r="AD135" s="541"/>
      <c r="AE135" s="203"/>
      <c r="AF135" s="203"/>
      <c r="AG135" s="208"/>
      <c r="AH135" s="205"/>
      <c r="AI135" s="541"/>
      <c r="AJ135" s="203"/>
      <c r="AK135" s="203"/>
      <c r="AL135" s="208"/>
      <c r="AM135" s="205"/>
      <c r="AN135" s="541"/>
      <c r="AO135" s="203"/>
      <c r="AP135" s="203"/>
      <c r="AQ135" s="208"/>
      <c r="AR135" s="205"/>
      <c r="AS135" s="541"/>
      <c r="AT135" s="203"/>
      <c r="AU135" s="203"/>
      <c r="AV135" s="208"/>
      <c r="AW135" s="205"/>
      <c r="AX135" s="541"/>
    </row>
    <row r="136" spans="2:50" ht="14.25" hidden="1" customHeight="1" outlineLevel="1">
      <c r="B136" s="483"/>
      <c r="C136" s="203">
        <v>10</v>
      </c>
      <c r="D136" s="206"/>
      <c r="E136" s="203"/>
      <c r="F136" s="203"/>
      <c r="G136" s="208"/>
      <c r="H136" s="541"/>
      <c r="I136" s="209"/>
      <c r="J136" s="209"/>
      <c r="K136" s="210"/>
      <c r="L136" s="542"/>
      <c r="M136" s="209"/>
      <c r="N136" s="483"/>
      <c r="O136" s="483"/>
      <c r="P136" s="203"/>
      <c r="Q136" s="203"/>
      <c r="R136" s="208"/>
      <c r="S136" s="205"/>
      <c r="T136" s="541"/>
      <c r="U136" s="203"/>
      <c r="V136" s="203"/>
      <c r="W136" s="208"/>
      <c r="X136" s="205"/>
      <c r="Y136" s="541"/>
      <c r="Z136" s="203"/>
      <c r="AA136" s="203"/>
      <c r="AB136" s="208"/>
      <c r="AC136" s="205"/>
      <c r="AD136" s="541"/>
      <c r="AE136" s="203"/>
      <c r="AF136" s="203"/>
      <c r="AG136" s="208"/>
      <c r="AH136" s="205"/>
      <c r="AI136" s="541"/>
      <c r="AJ136" s="203"/>
      <c r="AK136" s="203"/>
      <c r="AL136" s="208"/>
      <c r="AM136" s="205"/>
      <c r="AN136" s="541"/>
      <c r="AO136" s="203"/>
      <c r="AP136" s="203"/>
      <c r="AQ136" s="208"/>
      <c r="AR136" s="205"/>
      <c r="AS136" s="541"/>
      <c r="AT136" s="203"/>
      <c r="AU136" s="203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5">U142+1</f>
        <v>45918</v>
      </c>
      <c r="AA142" s="586"/>
      <c r="AB142" s="586"/>
      <c r="AC142" s="586"/>
      <c r="AD142" s="586"/>
      <c r="AE142" s="587">
        <f t="shared" ref="AE142" si="166">Z142+1</f>
        <v>45919</v>
      </c>
      <c r="AF142" s="588"/>
      <c r="AG142" s="588"/>
      <c r="AH142" s="588"/>
      <c r="AI142" s="588"/>
      <c r="AJ142" s="589">
        <f t="shared" ref="AJ142" si="167">AE142+1</f>
        <v>45920</v>
      </c>
      <c r="AK142" s="590"/>
      <c r="AL142" s="590"/>
      <c r="AM142" s="590"/>
      <c r="AN142" s="591"/>
      <c r="AO142" s="587">
        <f t="shared" ref="AO142" si="168">AJ142+1</f>
        <v>45921</v>
      </c>
      <c r="AP142" s="588"/>
      <c r="AQ142" s="588"/>
      <c r="AR142" s="588"/>
      <c r="AS142" s="588"/>
      <c r="AT142" s="589">
        <f t="shared" ref="AT142" si="169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70">Z142</f>
        <v>45918</v>
      </c>
      <c r="AA143" s="592"/>
      <c r="AB143" s="592"/>
      <c r="AC143" s="592"/>
      <c r="AD143" s="592"/>
      <c r="AE143" s="593">
        <f t="shared" ref="AE143" si="171">AE142</f>
        <v>45919</v>
      </c>
      <c r="AF143" s="593"/>
      <c r="AG143" s="593"/>
      <c r="AH143" s="593"/>
      <c r="AI143" s="593"/>
      <c r="AJ143" s="594">
        <f t="shared" ref="AJ143" si="172">AJ142</f>
        <v>45920</v>
      </c>
      <c r="AK143" s="595"/>
      <c r="AL143" s="595"/>
      <c r="AM143" s="595"/>
      <c r="AN143" s="596"/>
      <c r="AO143" s="593">
        <f t="shared" ref="AO143" si="173">AO142</f>
        <v>45921</v>
      </c>
      <c r="AP143" s="593"/>
      <c r="AQ143" s="593"/>
      <c r="AR143" s="593"/>
      <c r="AS143" s="593"/>
      <c r="AT143" s="594">
        <f t="shared" ref="AT143" si="174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598" t="s">
        <v>625</v>
      </c>
      <c r="C147" s="203">
        <v>1</v>
      </c>
      <c r="D147" s="206" t="s">
        <v>404</v>
      </c>
      <c r="E147" s="203">
        <v>20</v>
      </c>
      <c r="F147" s="203">
        <v>2600</v>
      </c>
      <c r="G147" s="208">
        <f t="shared" ref="G147:G155" si="175">F147/E147</f>
        <v>130</v>
      </c>
      <c r="H147" s="541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42">
        <f>IFERROR(AVERAGE(K147:K161),"-")</f>
        <v>344.76783509639409</v>
      </c>
      <c r="M147" s="209">
        <f>RANK(K147, K$147:$K$161)</f>
        <v>9</v>
      </c>
      <c r="N147" s="483"/>
      <c r="O147" s="483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41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41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41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41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41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41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41">
        <f>AVERAGE(AV147:AV161)</f>
        <v>352.08491251738224</v>
      </c>
    </row>
    <row r="148" spans="2:50" ht="14.25" hidden="1" customHeight="1" outlineLevel="1">
      <c r="B148" s="483"/>
      <c r="C148" s="203">
        <v>2</v>
      </c>
      <c r="D148" s="206" t="s">
        <v>402</v>
      </c>
      <c r="E148" s="203">
        <v>16</v>
      </c>
      <c r="F148" s="203">
        <v>3000</v>
      </c>
      <c r="G148" s="208">
        <f t="shared" si="175"/>
        <v>187.5</v>
      </c>
      <c r="H148" s="541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42"/>
      <c r="M148" s="209">
        <f>RANK(K148, K$147:$K$161)</f>
        <v>8</v>
      </c>
      <c r="N148" s="483"/>
      <c r="O148" s="483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41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41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41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41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41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41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41"/>
    </row>
    <row r="149" spans="2:50" ht="14.25" hidden="1" customHeight="1" outlineLevel="1">
      <c r="B149" s="483"/>
      <c r="C149" s="203">
        <v>3</v>
      </c>
      <c r="D149" s="206" t="s">
        <v>403</v>
      </c>
      <c r="E149" s="203">
        <v>6</v>
      </c>
      <c r="F149" s="203">
        <v>3600</v>
      </c>
      <c r="G149" s="208">
        <f t="shared" si="175"/>
        <v>600</v>
      </c>
      <c r="H149" s="541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42"/>
      <c r="M149" s="209">
        <f>RANK(K149, K$147:$K$161)</f>
        <v>1</v>
      </c>
      <c r="N149" s="483"/>
      <c r="O149" s="483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41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41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41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41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41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41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41"/>
    </row>
    <row r="150" spans="2:50" ht="14.25" hidden="1" customHeight="1" outlineLevel="1">
      <c r="B150" s="483"/>
      <c r="C150" s="203">
        <v>4</v>
      </c>
      <c r="D150" s="206" t="s">
        <v>405</v>
      </c>
      <c r="E150" s="203">
        <v>6</v>
      </c>
      <c r="F150" s="203">
        <v>3600</v>
      </c>
      <c r="G150" s="208">
        <f t="shared" si="175"/>
        <v>600</v>
      </c>
      <c r="H150" s="541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42"/>
      <c r="M150" s="209">
        <f>RANK(K150, K$147:$K$161)</f>
        <v>3</v>
      </c>
      <c r="N150" s="483"/>
      <c r="O150" s="483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41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41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41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41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41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41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41"/>
    </row>
    <row r="151" spans="2:50" ht="14.25" hidden="1" customHeight="1" outlineLevel="1">
      <c r="B151" s="483"/>
      <c r="C151" s="203">
        <v>5</v>
      </c>
      <c r="D151" s="206" t="s">
        <v>401</v>
      </c>
      <c r="E151" s="203">
        <v>11</v>
      </c>
      <c r="F151" s="203">
        <v>3273</v>
      </c>
      <c r="G151" s="208">
        <f t="shared" si="175"/>
        <v>297.54545454545456</v>
      </c>
      <c r="H151" s="541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42"/>
      <c r="M151" s="209">
        <f>RANK(K151, K$147:$K$161)</f>
        <v>5</v>
      </c>
      <c r="N151" s="483"/>
      <c r="O151" s="483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41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41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41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41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41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41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41"/>
    </row>
    <row r="152" spans="2:50" ht="14.25" hidden="1" customHeight="1" outlineLevel="1">
      <c r="B152" s="483"/>
      <c r="C152" s="203">
        <v>6</v>
      </c>
      <c r="D152" s="206" t="s">
        <v>399</v>
      </c>
      <c r="E152" s="203">
        <v>12</v>
      </c>
      <c r="F152" s="203">
        <v>3273</v>
      </c>
      <c r="G152" s="208">
        <f t="shared" si="175"/>
        <v>272.75</v>
      </c>
      <c r="H152" s="541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42"/>
      <c r="M152" s="209">
        <f>RANK(K152, K$147:$K$161)</f>
        <v>6</v>
      </c>
      <c r="N152" s="483"/>
      <c r="O152" s="483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41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41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41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41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41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41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41"/>
    </row>
    <row r="153" spans="2:50" ht="14.25" hidden="1" customHeight="1" outlineLevel="1">
      <c r="B153" s="483"/>
      <c r="C153" s="203">
        <v>7</v>
      </c>
      <c r="D153" s="206" t="s">
        <v>400</v>
      </c>
      <c r="E153" s="203">
        <v>11</v>
      </c>
      <c r="F153" s="203">
        <v>3000</v>
      </c>
      <c r="G153" s="208">
        <f t="shared" si="175"/>
        <v>272.72727272727275</v>
      </c>
      <c r="H153" s="541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42"/>
      <c r="M153" s="209">
        <f>RANK(K153, K$147:$K$161)</f>
        <v>7</v>
      </c>
      <c r="N153" s="483"/>
      <c r="O153" s="483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41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41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41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41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41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41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41"/>
    </row>
    <row r="154" spans="2:50" ht="14.25" hidden="1" customHeight="1" outlineLevel="1">
      <c r="B154" s="483"/>
      <c r="C154" s="203">
        <v>8</v>
      </c>
      <c r="D154" s="206" t="s">
        <v>556</v>
      </c>
      <c r="E154" s="203">
        <v>6</v>
      </c>
      <c r="F154" s="203">
        <v>3600</v>
      </c>
      <c r="G154" s="208">
        <f t="shared" si="175"/>
        <v>600</v>
      </c>
      <c r="H154" s="541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42"/>
      <c r="M154" s="209">
        <f>RANK(K154, K$147:$K$161)</f>
        <v>2</v>
      </c>
      <c r="N154" s="483"/>
      <c r="O154" s="483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41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41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41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41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41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41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41"/>
    </row>
    <row r="155" spans="2:50" ht="14.25" hidden="1" customHeight="1" outlineLevel="1">
      <c r="B155" s="483"/>
      <c r="C155" s="203">
        <v>9</v>
      </c>
      <c r="D155" s="206" t="s">
        <v>644</v>
      </c>
      <c r="E155" s="203">
        <v>6</v>
      </c>
      <c r="F155" s="203">
        <v>3600</v>
      </c>
      <c r="G155" s="208">
        <f t="shared" si="175"/>
        <v>600</v>
      </c>
      <c r="H155" s="541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42"/>
      <c r="M155" s="209">
        <f>RANK(K155, K$147:$K$161)</f>
        <v>4</v>
      </c>
      <c r="N155" s="483"/>
      <c r="O155" s="483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41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41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41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41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41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41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41"/>
    </row>
    <row r="156" spans="2:50" ht="14.25" hidden="1" customHeight="1" outlineLevel="1">
      <c r="B156" s="483"/>
      <c r="C156" s="203">
        <v>10</v>
      </c>
      <c r="D156" s="206"/>
      <c r="E156" s="203"/>
      <c r="F156" s="203"/>
      <c r="G156" s="208"/>
      <c r="H156" s="541"/>
      <c r="I156" s="209"/>
      <c r="J156" s="209"/>
      <c r="K156" s="210"/>
      <c r="L156" s="542"/>
      <c r="M156" s="209"/>
      <c r="N156" s="483"/>
      <c r="O156" s="483"/>
      <c r="P156" s="207"/>
      <c r="Q156" s="207"/>
      <c r="R156" s="208"/>
      <c r="S156" s="205"/>
      <c r="T156" s="541"/>
      <c r="U156" s="207"/>
      <c r="V156" s="207"/>
      <c r="W156" s="208"/>
      <c r="X156" s="205"/>
      <c r="Y156" s="541"/>
      <c r="Z156" s="207"/>
      <c r="AA156" s="207"/>
      <c r="AB156" s="208"/>
      <c r="AC156" s="205"/>
      <c r="AD156" s="541"/>
      <c r="AE156" s="207"/>
      <c r="AF156" s="207"/>
      <c r="AG156" s="208"/>
      <c r="AH156" s="205"/>
      <c r="AI156" s="541"/>
      <c r="AJ156" s="207"/>
      <c r="AK156" s="207"/>
      <c r="AL156" s="208"/>
      <c r="AM156" s="205"/>
      <c r="AN156" s="541"/>
      <c r="AO156" s="207"/>
      <c r="AP156" s="207"/>
      <c r="AQ156" s="208"/>
      <c r="AR156" s="205"/>
      <c r="AS156" s="541"/>
      <c r="AT156" s="207"/>
      <c r="AU156" s="207"/>
      <c r="AV156" s="208"/>
      <c r="AW156" s="205"/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7"/>
      <c r="Q157" s="207"/>
      <c r="R157" s="208"/>
      <c r="S157" s="205"/>
      <c r="T157" s="541"/>
      <c r="U157" s="207"/>
      <c r="V157" s="207"/>
      <c r="W157" s="208"/>
      <c r="X157" s="205"/>
      <c r="Y157" s="541"/>
      <c r="Z157" s="207"/>
      <c r="AA157" s="207"/>
      <c r="AB157" s="208"/>
      <c r="AC157" s="205"/>
      <c r="AD157" s="541"/>
      <c r="AE157" s="207"/>
      <c r="AF157" s="207"/>
      <c r="AG157" s="208"/>
      <c r="AH157" s="205"/>
      <c r="AI157" s="541"/>
      <c r="AJ157" s="207"/>
      <c r="AK157" s="207"/>
      <c r="AL157" s="208"/>
      <c r="AM157" s="205"/>
      <c r="AN157" s="541"/>
      <c r="AO157" s="207"/>
      <c r="AP157" s="207"/>
      <c r="AQ157" s="208"/>
      <c r="AR157" s="205"/>
      <c r="AS157" s="541"/>
      <c r="AT157" s="207"/>
      <c r="AU157" s="207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7"/>
      <c r="Q158" s="207"/>
      <c r="R158" s="208"/>
      <c r="S158" s="205"/>
      <c r="T158" s="541"/>
      <c r="U158" s="207"/>
      <c r="V158" s="207"/>
      <c r="W158" s="208"/>
      <c r="X158" s="205"/>
      <c r="Y158" s="541"/>
      <c r="Z158" s="207"/>
      <c r="AA158" s="207"/>
      <c r="AB158" s="208"/>
      <c r="AC158" s="205"/>
      <c r="AD158" s="541"/>
      <c r="AE158" s="207"/>
      <c r="AF158" s="207"/>
      <c r="AG158" s="208"/>
      <c r="AH158" s="205"/>
      <c r="AI158" s="541"/>
      <c r="AJ158" s="207"/>
      <c r="AK158" s="207"/>
      <c r="AL158" s="208"/>
      <c r="AM158" s="205"/>
      <c r="AN158" s="541"/>
      <c r="AO158" s="207"/>
      <c r="AP158" s="207"/>
      <c r="AQ158" s="208"/>
      <c r="AR158" s="205"/>
      <c r="AS158" s="541"/>
      <c r="AT158" s="207"/>
      <c r="AU158" s="207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97">U162+1</f>
        <v>45925</v>
      </c>
      <c r="AA162" s="586"/>
      <c r="AB162" s="586"/>
      <c r="AC162" s="586"/>
      <c r="AD162" s="586"/>
      <c r="AE162" s="587">
        <f t="shared" ref="AE162" si="198">Z162+1</f>
        <v>45926</v>
      </c>
      <c r="AF162" s="588"/>
      <c r="AG162" s="588"/>
      <c r="AH162" s="588"/>
      <c r="AI162" s="588"/>
      <c r="AJ162" s="589">
        <f t="shared" ref="AJ162" si="199">AE162+1</f>
        <v>45927</v>
      </c>
      <c r="AK162" s="590"/>
      <c r="AL162" s="590"/>
      <c r="AM162" s="590"/>
      <c r="AN162" s="591"/>
      <c r="AO162" s="587">
        <f t="shared" ref="AO162" si="200">AJ162+1</f>
        <v>45928</v>
      </c>
      <c r="AP162" s="588"/>
      <c r="AQ162" s="588"/>
      <c r="AR162" s="588"/>
      <c r="AS162" s="588"/>
      <c r="AT162" s="589">
        <f t="shared" ref="AT162" si="201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202">Z162</f>
        <v>45925</v>
      </c>
      <c r="AA163" s="592"/>
      <c r="AB163" s="592"/>
      <c r="AC163" s="592"/>
      <c r="AD163" s="592"/>
      <c r="AE163" s="593">
        <f t="shared" ref="AE163" si="203">AE162</f>
        <v>45926</v>
      </c>
      <c r="AF163" s="593"/>
      <c r="AG163" s="593"/>
      <c r="AH163" s="593"/>
      <c r="AI163" s="593"/>
      <c r="AJ163" s="594">
        <f t="shared" ref="AJ163" si="204">AJ162</f>
        <v>45927</v>
      </c>
      <c r="AK163" s="595"/>
      <c r="AL163" s="595"/>
      <c r="AM163" s="595"/>
      <c r="AN163" s="596"/>
      <c r="AO163" s="593">
        <f t="shared" ref="AO163" si="205">AO162</f>
        <v>45928</v>
      </c>
      <c r="AP163" s="593"/>
      <c r="AQ163" s="593"/>
      <c r="AR163" s="593"/>
      <c r="AS163" s="593"/>
      <c r="AT163" s="594">
        <f t="shared" ref="AT163" si="206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598" t="s">
        <v>625</v>
      </c>
      <c r="C167" s="203">
        <v>1</v>
      </c>
      <c r="D167" s="206" t="s">
        <v>404</v>
      </c>
      <c r="E167" s="203">
        <v>20</v>
      </c>
      <c r="F167" s="203">
        <v>2600</v>
      </c>
      <c r="G167" s="208">
        <f t="shared" ref="G167:G175" si="207">F167/E167</f>
        <v>130</v>
      </c>
      <c r="H167" s="541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42">
        <f>IFERROR(AVERAGE(K167:K181),"-")</f>
        <v>353.12087516145539</v>
      </c>
      <c r="M167" s="209">
        <f>RANK(K167, K$167:$K$181)</f>
        <v>9</v>
      </c>
      <c r="N167" s="483"/>
      <c r="O167" s="483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41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41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41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41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41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41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41">
        <f>AVERAGE(AV167:AV181)</f>
        <v>354.60077351141467</v>
      </c>
    </row>
    <row r="168" spans="2:50" ht="14.25" hidden="1" customHeight="1" outlineLevel="1">
      <c r="B168" s="483"/>
      <c r="C168" s="203">
        <v>2</v>
      </c>
      <c r="D168" s="206" t="s">
        <v>402</v>
      </c>
      <c r="E168" s="203">
        <v>16</v>
      </c>
      <c r="F168" s="203">
        <v>3000</v>
      </c>
      <c r="G168" s="208">
        <f t="shared" si="207"/>
        <v>187.5</v>
      </c>
      <c r="H168" s="541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42"/>
      <c r="M168" s="209">
        <f>RANK(K168, K$167:$K$181)</f>
        <v>8</v>
      </c>
      <c r="N168" s="483"/>
      <c r="O168" s="483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41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41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41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41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41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41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41"/>
    </row>
    <row r="169" spans="2:50" ht="14.25" hidden="1" customHeight="1" outlineLevel="1">
      <c r="B169" s="483"/>
      <c r="C169" s="203">
        <v>3</v>
      </c>
      <c r="D169" s="206" t="s">
        <v>403</v>
      </c>
      <c r="E169" s="203">
        <v>6</v>
      </c>
      <c r="F169" s="203">
        <v>3600</v>
      </c>
      <c r="G169" s="208">
        <f t="shared" si="207"/>
        <v>600</v>
      </c>
      <c r="H169" s="541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42"/>
      <c r="M169" s="209">
        <f>RANK(K169, K$167:$K$181)</f>
        <v>1</v>
      </c>
      <c r="N169" s="483"/>
      <c r="O169" s="483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41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41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41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41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41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41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41"/>
    </row>
    <row r="170" spans="2:50" ht="14.25" hidden="1" customHeight="1" outlineLevel="1">
      <c r="B170" s="483"/>
      <c r="C170" s="203">
        <v>4</v>
      </c>
      <c r="D170" s="206" t="s">
        <v>405</v>
      </c>
      <c r="E170" s="203">
        <v>6</v>
      </c>
      <c r="F170" s="203">
        <v>3600</v>
      </c>
      <c r="G170" s="208">
        <f t="shared" si="207"/>
        <v>600</v>
      </c>
      <c r="H170" s="541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42"/>
      <c r="M170" s="209">
        <f>RANK(K170, K$167:$K$181)</f>
        <v>3</v>
      </c>
      <c r="N170" s="483"/>
      <c r="O170" s="483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41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41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41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41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41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41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41"/>
    </row>
    <row r="171" spans="2:50" ht="14.25" hidden="1" customHeight="1" outlineLevel="1">
      <c r="B171" s="483"/>
      <c r="C171" s="203">
        <v>5</v>
      </c>
      <c r="D171" s="206" t="s">
        <v>401</v>
      </c>
      <c r="E171" s="203">
        <v>11</v>
      </c>
      <c r="F171" s="203">
        <v>3273</v>
      </c>
      <c r="G171" s="208">
        <f t="shared" si="207"/>
        <v>297.54545454545456</v>
      </c>
      <c r="H171" s="541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42"/>
      <c r="M171" s="209">
        <f>RANK(K171, K$167:$K$181)</f>
        <v>5</v>
      </c>
      <c r="N171" s="483"/>
      <c r="O171" s="483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41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41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41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41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41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41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41"/>
    </row>
    <row r="172" spans="2:50" ht="14.25" hidden="1" customHeight="1" outlineLevel="1">
      <c r="B172" s="483"/>
      <c r="C172" s="203">
        <v>6</v>
      </c>
      <c r="D172" s="206" t="s">
        <v>399</v>
      </c>
      <c r="E172" s="203">
        <v>12</v>
      </c>
      <c r="F172" s="203">
        <v>3273</v>
      </c>
      <c r="G172" s="208">
        <f t="shared" si="207"/>
        <v>272.75</v>
      </c>
      <c r="H172" s="541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42"/>
      <c r="M172" s="209">
        <f>RANK(K172, K$167:$K$181)</f>
        <v>6</v>
      </c>
      <c r="N172" s="483"/>
      <c r="O172" s="483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41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41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41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41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41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41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41"/>
    </row>
    <row r="173" spans="2:50" ht="14.25" hidden="1" customHeight="1" outlineLevel="1">
      <c r="B173" s="483"/>
      <c r="C173" s="203">
        <v>7</v>
      </c>
      <c r="D173" s="206" t="s">
        <v>400</v>
      </c>
      <c r="E173" s="203">
        <v>11</v>
      </c>
      <c r="F173" s="203">
        <v>3000</v>
      </c>
      <c r="G173" s="208">
        <f t="shared" si="207"/>
        <v>272.72727272727275</v>
      </c>
      <c r="H173" s="541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42"/>
      <c r="M173" s="209">
        <f>RANK(K173, K$167:$K$181)</f>
        <v>7</v>
      </c>
      <c r="N173" s="483"/>
      <c r="O173" s="483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41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41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41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41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41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41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41"/>
    </row>
    <row r="174" spans="2:50" ht="14.25" hidden="1" customHeight="1" outlineLevel="1">
      <c r="B174" s="483"/>
      <c r="C174" s="203">
        <v>8</v>
      </c>
      <c r="D174" s="206" t="s">
        <v>556</v>
      </c>
      <c r="E174" s="203">
        <v>6</v>
      </c>
      <c r="F174" s="203">
        <v>3600</v>
      </c>
      <c r="G174" s="208">
        <f t="shared" si="207"/>
        <v>600</v>
      </c>
      <c r="H174" s="541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42"/>
      <c r="M174" s="209">
        <f>RANK(K174, K$167:$K$181)</f>
        <v>2</v>
      </c>
      <c r="N174" s="483"/>
      <c r="O174" s="483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41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41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41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41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41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41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41"/>
    </row>
    <row r="175" spans="2:50" ht="14.25" hidden="1" customHeight="1" outlineLevel="1">
      <c r="B175" s="483"/>
      <c r="C175" s="203">
        <v>9</v>
      </c>
      <c r="D175" s="206" t="s">
        <v>644</v>
      </c>
      <c r="E175" s="203">
        <v>6</v>
      </c>
      <c r="F175" s="203">
        <v>3600</v>
      </c>
      <c r="G175" s="208">
        <f t="shared" si="207"/>
        <v>600</v>
      </c>
      <c r="H175" s="541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42"/>
      <c r="M175" s="209">
        <f>RANK(K175, K$167:$K$181)</f>
        <v>4</v>
      </c>
      <c r="N175" s="483"/>
      <c r="O175" s="483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41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41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41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41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41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41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41"/>
    </row>
    <row r="176" spans="2:50" ht="14.25" hidden="1" customHeight="1" outlineLevel="1">
      <c r="B176" s="483"/>
      <c r="C176" s="203">
        <v>10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483"/>
      <c r="O176" s="483"/>
      <c r="P176" s="203"/>
      <c r="Q176" s="203"/>
      <c r="R176" s="208"/>
      <c r="S176" s="205"/>
      <c r="T176" s="541"/>
      <c r="U176" s="203"/>
      <c r="V176" s="203"/>
      <c r="W176" s="208"/>
      <c r="X176" s="205"/>
      <c r="Y176" s="541"/>
      <c r="Z176" s="203"/>
      <c r="AA176" s="203"/>
      <c r="AB176" s="208"/>
      <c r="AC176" s="205"/>
      <c r="AD176" s="541"/>
      <c r="AE176" s="203"/>
      <c r="AF176" s="203"/>
      <c r="AG176" s="208"/>
      <c r="AH176" s="205"/>
      <c r="AI176" s="541"/>
      <c r="AJ176" s="203"/>
      <c r="AK176" s="203"/>
      <c r="AL176" s="208"/>
      <c r="AM176" s="205"/>
      <c r="AN176" s="541"/>
      <c r="AO176" s="203"/>
      <c r="AP176" s="203"/>
      <c r="AQ176" s="208"/>
      <c r="AR176" s="205"/>
      <c r="AS176" s="541"/>
      <c r="AT176" s="203"/>
      <c r="AU176" s="203"/>
      <c r="AV176" s="208"/>
      <c r="AW176" s="205"/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7"/>
      <c r="W181" s="208"/>
      <c r="X181" s="205"/>
      <c r="Y181" s="541"/>
      <c r="Z181" s="203"/>
      <c r="AA181" s="207"/>
      <c r="AB181" s="208"/>
      <c r="AC181" s="205"/>
      <c r="AD181" s="541"/>
      <c r="AE181" s="203"/>
      <c r="AF181" s="207"/>
      <c r="AG181" s="208"/>
      <c r="AH181" s="205"/>
      <c r="AI181" s="541"/>
      <c r="AJ181" s="203"/>
      <c r="AK181" s="207"/>
      <c r="AL181" s="208"/>
      <c r="AM181" s="205"/>
      <c r="AN181" s="541"/>
      <c r="AO181" s="203"/>
      <c r="AP181" s="207"/>
      <c r="AQ181" s="208"/>
      <c r="AR181" s="205"/>
      <c r="AS181" s="541"/>
      <c r="AT181" s="203"/>
      <c r="AU181" s="207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23">U182+1</f>
        <v>45932</v>
      </c>
      <c r="AA182" s="586"/>
      <c r="AB182" s="586"/>
      <c r="AC182" s="586"/>
      <c r="AD182" s="586"/>
      <c r="AE182" s="587">
        <f t="shared" ref="AE182" si="224">Z182+1</f>
        <v>45933</v>
      </c>
      <c r="AF182" s="588"/>
      <c r="AG182" s="588"/>
      <c r="AH182" s="588"/>
      <c r="AI182" s="588"/>
      <c r="AJ182" s="589">
        <f t="shared" ref="AJ182" si="225">AE182+1</f>
        <v>45934</v>
      </c>
      <c r="AK182" s="590"/>
      <c r="AL182" s="590"/>
      <c r="AM182" s="590"/>
      <c r="AN182" s="591"/>
      <c r="AO182" s="587">
        <f t="shared" ref="AO182" si="226">AJ182+1</f>
        <v>45935</v>
      </c>
      <c r="AP182" s="588"/>
      <c r="AQ182" s="588"/>
      <c r="AR182" s="588"/>
      <c r="AS182" s="588"/>
      <c r="AT182" s="589">
        <f t="shared" ref="AT182" si="227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28">Z182</f>
        <v>45932</v>
      </c>
      <c r="AA183" s="592"/>
      <c r="AB183" s="592"/>
      <c r="AC183" s="592"/>
      <c r="AD183" s="592"/>
      <c r="AE183" s="593">
        <f t="shared" ref="AE183" si="229">AE182</f>
        <v>45933</v>
      </c>
      <c r="AF183" s="593"/>
      <c r="AG183" s="593"/>
      <c r="AH183" s="593"/>
      <c r="AI183" s="593"/>
      <c r="AJ183" s="594">
        <f t="shared" ref="AJ183" si="230">AJ182</f>
        <v>45934</v>
      </c>
      <c r="AK183" s="595"/>
      <c r="AL183" s="595"/>
      <c r="AM183" s="595"/>
      <c r="AN183" s="596"/>
      <c r="AO183" s="593">
        <f t="shared" ref="AO183" si="231">AO182</f>
        <v>45935</v>
      </c>
      <c r="AP183" s="593"/>
      <c r="AQ183" s="593"/>
      <c r="AR183" s="593"/>
      <c r="AS183" s="593"/>
      <c r="AT183" s="594">
        <f t="shared" ref="AT183" si="232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598" t="s">
        <v>625</v>
      </c>
      <c r="C187" s="203">
        <v>1</v>
      </c>
      <c r="D187" s="206" t="s">
        <v>404</v>
      </c>
      <c r="E187" s="203">
        <v>20</v>
      </c>
      <c r="F187" s="203">
        <v>2600</v>
      </c>
      <c r="G187" s="208">
        <f t="shared" ref="G187:G196" si="233">F187/E187</f>
        <v>130</v>
      </c>
      <c r="H187" s="541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42">
        <f>IFERROR(AVERAGE(K187:K201),"-")</f>
        <v>338.65439228000571</v>
      </c>
      <c r="M187" s="209">
        <f>RANK(K187, K$187:$K$201)</f>
        <v>10</v>
      </c>
      <c r="N187" s="483"/>
      <c r="O187" s="483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41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41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41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41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41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41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41">
        <f>AVERAGE(AV187:AV201)</f>
        <v>338.81408636350704</v>
      </c>
    </row>
    <row r="188" spans="2:50" ht="14.25" hidden="1" customHeight="1" outlineLevel="1">
      <c r="B188" s="483"/>
      <c r="C188" s="203">
        <v>2</v>
      </c>
      <c r="D188" s="206" t="s">
        <v>402</v>
      </c>
      <c r="E188" s="203">
        <v>16</v>
      </c>
      <c r="F188" s="203">
        <v>3000</v>
      </c>
      <c r="G188" s="208">
        <f t="shared" si="233"/>
        <v>187.5</v>
      </c>
      <c r="H188" s="541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42"/>
      <c r="M188" s="209">
        <f>RANK(K188, K$187:$K$201)</f>
        <v>9</v>
      </c>
      <c r="N188" s="483"/>
      <c r="O188" s="483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41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41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41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41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41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41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41"/>
    </row>
    <row r="189" spans="2:50" ht="14.25" hidden="1" customHeight="1" outlineLevel="1">
      <c r="B189" s="483"/>
      <c r="C189" s="203">
        <v>3</v>
      </c>
      <c r="D189" s="206" t="s">
        <v>403</v>
      </c>
      <c r="E189" s="203">
        <v>6</v>
      </c>
      <c r="F189" s="203">
        <v>3600</v>
      </c>
      <c r="G189" s="208">
        <f t="shared" si="233"/>
        <v>600</v>
      </c>
      <c r="H189" s="541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42"/>
      <c r="M189" s="209">
        <f>RANK(K189, K$187:$K$201)</f>
        <v>1</v>
      </c>
      <c r="N189" s="483"/>
      <c r="O189" s="483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41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41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41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41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41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41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41"/>
    </row>
    <row r="190" spans="2:50" ht="14.25" hidden="1" customHeight="1" outlineLevel="1">
      <c r="B190" s="483"/>
      <c r="C190" s="203">
        <v>4</v>
      </c>
      <c r="D190" s="206" t="s">
        <v>405</v>
      </c>
      <c r="E190" s="203">
        <v>6</v>
      </c>
      <c r="F190" s="203">
        <v>3600</v>
      </c>
      <c r="G190" s="208">
        <f t="shared" si="233"/>
        <v>600</v>
      </c>
      <c r="H190" s="541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42"/>
      <c r="M190" s="209">
        <f>RANK(K190, K$187:$K$201)</f>
        <v>3</v>
      </c>
      <c r="N190" s="483"/>
      <c r="O190" s="483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41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41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41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41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41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41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41"/>
    </row>
    <row r="191" spans="2:50" ht="14.25" hidden="1" customHeight="1" outlineLevel="1">
      <c r="B191" s="483"/>
      <c r="C191" s="203">
        <v>5</v>
      </c>
      <c r="D191" s="206" t="s">
        <v>401</v>
      </c>
      <c r="E191" s="203">
        <v>11</v>
      </c>
      <c r="F191" s="203">
        <v>3273</v>
      </c>
      <c r="G191" s="208">
        <f t="shared" si="233"/>
        <v>297.54545454545456</v>
      </c>
      <c r="H191" s="541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42"/>
      <c r="M191" s="209">
        <f>RANK(K191, K$187:$K$201)</f>
        <v>5</v>
      </c>
      <c r="N191" s="483"/>
      <c r="O191" s="483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41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41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41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41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41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41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41"/>
    </row>
    <row r="192" spans="2:50" ht="14.25" hidden="1" customHeight="1" outlineLevel="1">
      <c r="B192" s="483"/>
      <c r="C192" s="203">
        <v>6</v>
      </c>
      <c r="D192" s="206" t="s">
        <v>399</v>
      </c>
      <c r="E192" s="203">
        <v>12</v>
      </c>
      <c r="F192" s="203">
        <v>3273</v>
      </c>
      <c r="G192" s="208">
        <f t="shared" si="233"/>
        <v>272.75</v>
      </c>
      <c r="H192" s="541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42"/>
      <c r="M192" s="209">
        <f>RANK(K192, K$187:$K$201)</f>
        <v>6</v>
      </c>
      <c r="N192" s="483"/>
      <c r="O192" s="483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41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41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41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41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41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41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41"/>
    </row>
    <row r="193" spans="2:50" ht="14.25" hidden="1" customHeight="1" outlineLevel="1">
      <c r="B193" s="483"/>
      <c r="C193" s="203">
        <v>7</v>
      </c>
      <c r="D193" s="206" t="s">
        <v>400</v>
      </c>
      <c r="E193" s="203">
        <v>11</v>
      </c>
      <c r="F193" s="203">
        <v>3000</v>
      </c>
      <c r="G193" s="208">
        <f t="shared" si="233"/>
        <v>272.72727272727275</v>
      </c>
      <c r="H193" s="541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42"/>
      <c r="M193" s="209">
        <f>RANK(K193, K$187:$K$201)</f>
        <v>7</v>
      </c>
      <c r="N193" s="483"/>
      <c r="O193" s="483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41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41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41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41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41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41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41"/>
    </row>
    <row r="194" spans="2:50" ht="14.25" hidden="1" customHeight="1" outlineLevel="1">
      <c r="B194" s="483"/>
      <c r="C194" s="203">
        <v>8</v>
      </c>
      <c r="D194" s="206" t="s">
        <v>556</v>
      </c>
      <c r="E194" s="203">
        <v>6</v>
      </c>
      <c r="F194" s="203">
        <v>3600</v>
      </c>
      <c r="G194" s="208">
        <f t="shared" si="233"/>
        <v>600</v>
      </c>
      <c r="H194" s="541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42"/>
      <c r="M194" s="209">
        <f>RANK(K194, K$187:$K$201)</f>
        <v>2</v>
      </c>
      <c r="N194" s="483"/>
      <c r="O194" s="483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41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41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41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41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41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41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41"/>
    </row>
    <row r="195" spans="2:50" ht="14.25" hidden="1" customHeight="1" outlineLevel="1">
      <c r="B195" s="483"/>
      <c r="C195" s="203">
        <v>9</v>
      </c>
      <c r="D195" s="206" t="s">
        <v>644</v>
      </c>
      <c r="E195" s="203">
        <v>6</v>
      </c>
      <c r="F195" s="203">
        <v>3600</v>
      </c>
      <c r="G195" s="208">
        <f t="shared" si="233"/>
        <v>600</v>
      </c>
      <c r="H195" s="541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42"/>
      <c r="M195" s="209">
        <f>RANK(K195, K$187:$K$201)</f>
        <v>4</v>
      </c>
      <c r="N195" s="483"/>
      <c r="O195" s="483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41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41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41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41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41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41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41"/>
    </row>
    <row r="196" spans="2:50" ht="14.25" hidden="1" customHeight="1" outlineLevel="1">
      <c r="B196" s="483"/>
      <c r="C196" s="203">
        <v>10</v>
      </c>
      <c r="D196" s="206" t="s">
        <v>670</v>
      </c>
      <c r="E196" s="203">
        <v>15</v>
      </c>
      <c r="F196" s="203">
        <v>3600</v>
      </c>
      <c r="G196" s="208">
        <f t="shared" si="233"/>
        <v>240</v>
      </c>
      <c r="H196" s="541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42"/>
      <c r="M196" s="209">
        <f>RANK(K196, K$187:$K$201)</f>
        <v>8</v>
      </c>
      <c r="N196" s="483"/>
      <c r="O196" s="483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41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41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41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41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41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41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7"/>
      <c r="Q197" s="207"/>
      <c r="R197" s="208"/>
      <c r="S197" s="205"/>
      <c r="T197" s="541"/>
      <c r="U197" s="207"/>
      <c r="V197" s="207"/>
      <c r="W197" s="208"/>
      <c r="X197" s="205"/>
      <c r="Y197" s="541"/>
      <c r="Z197" s="207"/>
      <c r="AA197" s="207"/>
      <c r="AB197" s="208"/>
      <c r="AC197" s="205"/>
      <c r="AD197" s="541"/>
      <c r="AE197" s="207"/>
      <c r="AF197" s="207"/>
      <c r="AG197" s="208"/>
      <c r="AH197" s="205"/>
      <c r="AI197" s="541"/>
      <c r="AJ197" s="207"/>
      <c r="AK197" s="207"/>
      <c r="AL197" s="208"/>
      <c r="AM197" s="205"/>
      <c r="AN197" s="541"/>
      <c r="AO197" s="207"/>
      <c r="AP197" s="207"/>
      <c r="AQ197" s="208"/>
      <c r="AR197" s="205"/>
      <c r="AS197" s="541"/>
      <c r="AT197" s="207"/>
      <c r="AU197" s="207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3"/>
      <c r="Q198" s="203"/>
      <c r="R198" s="208"/>
      <c r="S198" s="205"/>
      <c r="T198" s="541"/>
      <c r="U198" s="203"/>
      <c r="V198" s="203"/>
      <c r="W198" s="208"/>
      <c r="X198" s="205"/>
      <c r="Y198" s="541"/>
      <c r="Z198" s="203"/>
      <c r="AA198" s="203"/>
      <c r="AB198" s="208"/>
      <c r="AC198" s="205"/>
      <c r="AD198" s="541"/>
      <c r="AE198" s="203"/>
      <c r="AF198" s="203"/>
      <c r="AG198" s="208"/>
      <c r="AH198" s="205"/>
      <c r="AI198" s="541"/>
      <c r="AJ198" s="203"/>
      <c r="AK198" s="203"/>
      <c r="AL198" s="208"/>
      <c r="AM198" s="205"/>
      <c r="AN198" s="541"/>
      <c r="AO198" s="203"/>
      <c r="AP198" s="203"/>
      <c r="AQ198" s="208"/>
      <c r="AR198" s="205"/>
      <c r="AS198" s="541"/>
      <c r="AT198" s="203"/>
      <c r="AU198" s="203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3"/>
      <c r="Q199" s="203"/>
      <c r="R199" s="208"/>
      <c r="S199" s="205"/>
      <c r="T199" s="541"/>
      <c r="U199" s="203"/>
      <c r="V199" s="203"/>
      <c r="W199" s="208"/>
      <c r="X199" s="205"/>
      <c r="Y199" s="541"/>
      <c r="Z199" s="203"/>
      <c r="AA199" s="203"/>
      <c r="AB199" s="208"/>
      <c r="AC199" s="205"/>
      <c r="AD199" s="541"/>
      <c r="AE199" s="203"/>
      <c r="AF199" s="203"/>
      <c r="AG199" s="208"/>
      <c r="AH199" s="205"/>
      <c r="AI199" s="541"/>
      <c r="AJ199" s="203"/>
      <c r="AK199" s="203"/>
      <c r="AL199" s="208"/>
      <c r="AM199" s="205"/>
      <c r="AN199" s="541"/>
      <c r="AO199" s="203"/>
      <c r="AP199" s="203"/>
      <c r="AQ199" s="208"/>
      <c r="AR199" s="205"/>
      <c r="AS199" s="541"/>
      <c r="AT199" s="203"/>
      <c r="AU199" s="203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7"/>
      <c r="W201" s="208"/>
      <c r="X201" s="205"/>
      <c r="Y201" s="541"/>
      <c r="Z201" s="203"/>
      <c r="AA201" s="207"/>
      <c r="AB201" s="208"/>
      <c r="AC201" s="205"/>
      <c r="AD201" s="541"/>
      <c r="AE201" s="203"/>
      <c r="AF201" s="207"/>
      <c r="AG201" s="208"/>
      <c r="AH201" s="205"/>
      <c r="AI201" s="541"/>
      <c r="AJ201" s="203"/>
      <c r="AK201" s="207"/>
      <c r="AL201" s="208"/>
      <c r="AM201" s="205"/>
      <c r="AN201" s="541"/>
      <c r="AO201" s="203"/>
      <c r="AP201" s="207"/>
      <c r="AQ201" s="208"/>
      <c r="AR201" s="205"/>
      <c r="AS201" s="541"/>
      <c r="AT201" s="203"/>
      <c r="AU201" s="207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49">U202+1</f>
        <v>45939</v>
      </c>
      <c r="AA202" s="586"/>
      <c r="AB202" s="586"/>
      <c r="AC202" s="586"/>
      <c r="AD202" s="586"/>
      <c r="AE202" s="587">
        <f t="shared" ref="AE202" si="250">Z202+1</f>
        <v>45940</v>
      </c>
      <c r="AF202" s="588"/>
      <c r="AG202" s="588"/>
      <c r="AH202" s="588"/>
      <c r="AI202" s="588"/>
      <c r="AJ202" s="589">
        <f t="shared" ref="AJ202" si="251">AE202+1</f>
        <v>45941</v>
      </c>
      <c r="AK202" s="590"/>
      <c r="AL202" s="590"/>
      <c r="AM202" s="590"/>
      <c r="AN202" s="591"/>
      <c r="AO202" s="587">
        <f t="shared" ref="AO202" si="252">AJ202+1</f>
        <v>45942</v>
      </c>
      <c r="AP202" s="588"/>
      <c r="AQ202" s="588"/>
      <c r="AR202" s="588"/>
      <c r="AS202" s="588"/>
      <c r="AT202" s="589">
        <f t="shared" ref="AT202" si="253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54">Z202</f>
        <v>45939</v>
      </c>
      <c r="AA203" s="592"/>
      <c r="AB203" s="592"/>
      <c r="AC203" s="592"/>
      <c r="AD203" s="592"/>
      <c r="AE203" s="593">
        <f t="shared" ref="AE203" si="255">AE202</f>
        <v>45940</v>
      </c>
      <c r="AF203" s="593"/>
      <c r="AG203" s="593"/>
      <c r="AH203" s="593"/>
      <c r="AI203" s="593"/>
      <c r="AJ203" s="594">
        <f t="shared" ref="AJ203" si="256">AJ202</f>
        <v>45941</v>
      </c>
      <c r="AK203" s="595"/>
      <c r="AL203" s="595"/>
      <c r="AM203" s="595"/>
      <c r="AN203" s="596"/>
      <c r="AO203" s="593">
        <f t="shared" ref="AO203" si="257">AO202</f>
        <v>45942</v>
      </c>
      <c r="AP203" s="593"/>
      <c r="AQ203" s="593"/>
      <c r="AR203" s="593"/>
      <c r="AS203" s="593"/>
      <c r="AT203" s="594">
        <f t="shared" ref="AT203" si="258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598" t="s">
        <v>625</v>
      </c>
      <c r="C207" s="203">
        <v>1</v>
      </c>
      <c r="D207" s="206" t="s">
        <v>404</v>
      </c>
      <c r="E207" s="203">
        <v>20</v>
      </c>
      <c r="F207" s="203">
        <v>2600</v>
      </c>
      <c r="G207" s="208">
        <f t="shared" ref="G207:G216" si="259">F207/E207</f>
        <v>130</v>
      </c>
      <c r="H207" s="541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42">
        <f>IFERROR(AVERAGE(K207:K221),"-")</f>
        <v>339.33317002766245</v>
      </c>
      <c r="M207" s="209">
        <f>RANK(K207, K$207:$K$221)</f>
        <v>10</v>
      </c>
      <c r="N207" s="483"/>
      <c r="O207" s="483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41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41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41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41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41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41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41">
        <f>AVERAGE(AV207:AV221)</f>
        <v>317.41823848548717</v>
      </c>
    </row>
    <row r="208" spans="2:50" ht="14.25" hidden="1" customHeight="1" outlineLevel="1">
      <c r="B208" s="483"/>
      <c r="C208" s="203">
        <v>2</v>
      </c>
      <c r="D208" s="206" t="s">
        <v>402</v>
      </c>
      <c r="E208" s="203">
        <v>16</v>
      </c>
      <c r="F208" s="203">
        <v>3000</v>
      </c>
      <c r="G208" s="208">
        <f t="shared" si="259"/>
        <v>187.5</v>
      </c>
      <c r="H208" s="541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42"/>
      <c r="M208" s="209">
        <f>RANK(K208, K$207:$K$221)</f>
        <v>9</v>
      </c>
      <c r="N208" s="483"/>
      <c r="O208" s="483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41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41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41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41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41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41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41"/>
    </row>
    <row r="209" spans="2:50" ht="14.25" hidden="1" customHeight="1" outlineLevel="1">
      <c r="B209" s="483"/>
      <c r="C209" s="203">
        <v>3</v>
      </c>
      <c r="D209" s="206" t="s">
        <v>403</v>
      </c>
      <c r="E209" s="203">
        <v>6</v>
      </c>
      <c r="F209" s="203">
        <v>3600</v>
      </c>
      <c r="G209" s="208">
        <f t="shared" si="259"/>
        <v>600</v>
      </c>
      <c r="H209" s="541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42"/>
      <c r="M209" s="209">
        <f>RANK(K209, K$207:$K$221)</f>
        <v>1</v>
      </c>
      <c r="N209" s="483"/>
      <c r="O209" s="483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41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41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41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41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41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41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41"/>
    </row>
    <row r="210" spans="2:50" ht="14.25" hidden="1" customHeight="1" outlineLevel="1">
      <c r="B210" s="483"/>
      <c r="C210" s="203">
        <v>4</v>
      </c>
      <c r="D210" s="206" t="s">
        <v>405</v>
      </c>
      <c r="E210" s="203">
        <v>6</v>
      </c>
      <c r="F210" s="203">
        <v>3600</v>
      </c>
      <c r="G210" s="208">
        <f t="shared" si="259"/>
        <v>600</v>
      </c>
      <c r="H210" s="541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42"/>
      <c r="M210" s="209">
        <f>RANK(K210, K$207:$K$221)</f>
        <v>3</v>
      </c>
      <c r="N210" s="483"/>
      <c r="O210" s="483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41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41"/>
      <c r="Z210" s="207"/>
      <c r="AA210" s="207"/>
      <c r="AB210" s="208"/>
      <c r="AC210" s="205"/>
      <c r="AD210" s="541"/>
      <c r="AE210" s="207"/>
      <c r="AF210" s="207"/>
      <c r="AG210" s="208"/>
      <c r="AH210" s="205"/>
      <c r="AI210" s="541"/>
      <c r="AJ210" s="207"/>
      <c r="AK210" s="207"/>
      <c r="AL210" s="208"/>
      <c r="AM210" s="205"/>
      <c r="AN210" s="541"/>
      <c r="AO210" s="207"/>
      <c r="AP210" s="207"/>
      <c r="AQ210" s="208"/>
      <c r="AR210" s="205"/>
      <c r="AS210" s="541"/>
      <c r="AT210" s="207"/>
      <c r="AU210" s="207"/>
      <c r="AV210" s="208"/>
      <c r="AW210" s="205"/>
      <c r="AX210" s="541"/>
    </row>
    <row r="211" spans="2:50" ht="14.25" hidden="1" customHeight="1" outlineLevel="1">
      <c r="B211" s="483"/>
      <c r="C211" s="203">
        <v>5</v>
      </c>
      <c r="D211" s="206" t="s">
        <v>401</v>
      </c>
      <c r="E211" s="203">
        <v>11</v>
      </c>
      <c r="F211" s="203">
        <v>3273</v>
      </c>
      <c r="G211" s="208">
        <f t="shared" si="259"/>
        <v>297.54545454545456</v>
      </c>
      <c r="H211" s="541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42"/>
      <c r="M211" s="209">
        <f>RANK(K211, K$207:$K$221)</f>
        <v>5</v>
      </c>
      <c r="N211" s="483"/>
      <c r="O211" s="483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41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41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41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41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41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41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41"/>
    </row>
    <row r="212" spans="2:50" ht="14.25" hidden="1" customHeight="1" outlineLevel="1">
      <c r="B212" s="483"/>
      <c r="C212" s="203">
        <v>6</v>
      </c>
      <c r="D212" s="206" t="s">
        <v>399</v>
      </c>
      <c r="E212" s="203">
        <v>12</v>
      </c>
      <c r="F212" s="203">
        <v>3273</v>
      </c>
      <c r="G212" s="208">
        <f t="shared" si="259"/>
        <v>272.75</v>
      </c>
      <c r="H212" s="541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42"/>
      <c r="M212" s="209">
        <f>RANK(K212, K$207:$K$221)</f>
        <v>6</v>
      </c>
      <c r="N212" s="483"/>
      <c r="O212" s="483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41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41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41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41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41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41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41"/>
    </row>
    <row r="213" spans="2:50" ht="14.25" hidden="1" customHeight="1" outlineLevel="1">
      <c r="B213" s="483"/>
      <c r="C213" s="203">
        <v>7</v>
      </c>
      <c r="D213" s="206" t="s">
        <v>400</v>
      </c>
      <c r="E213" s="203">
        <v>11</v>
      </c>
      <c r="F213" s="203">
        <v>3000</v>
      </c>
      <c r="G213" s="208">
        <f t="shared" si="259"/>
        <v>272.72727272727275</v>
      </c>
      <c r="H213" s="541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42"/>
      <c r="M213" s="209">
        <f>RANK(K213, K$207:$K$221)</f>
        <v>7</v>
      </c>
      <c r="N213" s="483"/>
      <c r="O213" s="483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41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41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41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41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41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41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41"/>
    </row>
    <row r="214" spans="2:50" ht="14.25" hidden="1" customHeight="1" outlineLevel="1">
      <c r="B214" s="483"/>
      <c r="C214" s="203">
        <v>8</v>
      </c>
      <c r="D214" s="206" t="s">
        <v>556</v>
      </c>
      <c r="E214" s="203">
        <v>6</v>
      </c>
      <c r="F214" s="203">
        <v>3600</v>
      </c>
      <c r="G214" s="208">
        <f t="shared" si="259"/>
        <v>600</v>
      </c>
      <c r="H214" s="541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42"/>
      <c r="M214" s="209">
        <f>RANK(K214, K$207:$K$221)</f>
        <v>2</v>
      </c>
      <c r="N214" s="483"/>
      <c r="O214" s="483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41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41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41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41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41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41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41"/>
    </row>
    <row r="215" spans="2:50" ht="14.25" hidden="1" customHeight="1" outlineLevel="1">
      <c r="B215" s="483"/>
      <c r="C215" s="203">
        <v>9</v>
      </c>
      <c r="D215" s="206" t="s">
        <v>644</v>
      </c>
      <c r="E215" s="203">
        <v>6</v>
      </c>
      <c r="F215" s="203">
        <v>3600</v>
      </c>
      <c r="G215" s="208">
        <f t="shared" si="259"/>
        <v>600</v>
      </c>
      <c r="H215" s="541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42"/>
      <c r="M215" s="209">
        <f>RANK(K215, K$207:$K$221)</f>
        <v>4</v>
      </c>
      <c r="N215" s="483"/>
      <c r="O215" s="483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41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41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41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41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41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41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41"/>
    </row>
    <row r="216" spans="2:50" ht="14.25" hidden="1" customHeight="1" outlineLevel="1">
      <c r="B216" s="483"/>
      <c r="C216" s="203">
        <v>10</v>
      </c>
      <c r="D216" s="206" t="s">
        <v>670</v>
      </c>
      <c r="E216" s="203">
        <v>15</v>
      </c>
      <c r="F216" s="203">
        <v>3600</v>
      </c>
      <c r="G216" s="208">
        <f t="shared" si="259"/>
        <v>240</v>
      </c>
      <c r="H216" s="541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42"/>
      <c r="M216" s="209">
        <f>RANK(K216, K$207:$K$221)</f>
        <v>8</v>
      </c>
      <c r="N216" s="483"/>
      <c r="O216" s="483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41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41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41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41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41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41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7"/>
      <c r="W221" s="208"/>
      <c r="X221" s="205"/>
      <c r="Y221" s="541"/>
      <c r="Z221" s="203"/>
      <c r="AA221" s="207"/>
      <c r="AB221" s="208"/>
      <c r="AC221" s="205"/>
      <c r="AD221" s="541"/>
      <c r="AE221" s="203"/>
      <c r="AF221" s="207"/>
      <c r="AG221" s="208"/>
      <c r="AH221" s="205"/>
      <c r="AI221" s="541"/>
      <c r="AJ221" s="203"/>
      <c r="AK221" s="207"/>
      <c r="AL221" s="208"/>
      <c r="AM221" s="205"/>
      <c r="AN221" s="541"/>
      <c r="AO221" s="203"/>
      <c r="AP221" s="207"/>
      <c r="AQ221" s="208"/>
      <c r="AR221" s="205"/>
      <c r="AS221" s="541"/>
      <c r="AT221" s="203"/>
      <c r="AU221" s="207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75">U222+1</f>
        <v>45946</v>
      </c>
      <c r="AA222" s="586"/>
      <c r="AB222" s="586"/>
      <c r="AC222" s="586"/>
      <c r="AD222" s="586"/>
      <c r="AE222" s="587">
        <f t="shared" ref="AE222" si="276">Z222+1</f>
        <v>45947</v>
      </c>
      <c r="AF222" s="588"/>
      <c r="AG222" s="588"/>
      <c r="AH222" s="588"/>
      <c r="AI222" s="588"/>
      <c r="AJ222" s="589">
        <f t="shared" ref="AJ222" si="277">AE222+1</f>
        <v>45948</v>
      </c>
      <c r="AK222" s="590"/>
      <c r="AL222" s="590"/>
      <c r="AM222" s="590"/>
      <c r="AN222" s="591"/>
      <c r="AO222" s="587">
        <f t="shared" ref="AO222" si="278">AJ222+1</f>
        <v>45949</v>
      </c>
      <c r="AP222" s="588"/>
      <c r="AQ222" s="588"/>
      <c r="AR222" s="588"/>
      <c r="AS222" s="588"/>
      <c r="AT222" s="589">
        <f t="shared" ref="AT222" si="279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80">Z222</f>
        <v>45946</v>
      </c>
      <c r="AA223" s="592"/>
      <c r="AB223" s="592"/>
      <c r="AC223" s="592"/>
      <c r="AD223" s="592"/>
      <c r="AE223" s="593">
        <f t="shared" ref="AE223" si="281">AE222</f>
        <v>45947</v>
      </c>
      <c r="AF223" s="593"/>
      <c r="AG223" s="593"/>
      <c r="AH223" s="593"/>
      <c r="AI223" s="593"/>
      <c r="AJ223" s="594">
        <f t="shared" ref="AJ223" si="282">AJ222</f>
        <v>45948</v>
      </c>
      <c r="AK223" s="595"/>
      <c r="AL223" s="595"/>
      <c r="AM223" s="595"/>
      <c r="AN223" s="596"/>
      <c r="AO223" s="593">
        <f t="shared" ref="AO223" si="283">AO222</f>
        <v>45949</v>
      </c>
      <c r="AP223" s="593"/>
      <c r="AQ223" s="593"/>
      <c r="AR223" s="593"/>
      <c r="AS223" s="593"/>
      <c r="AT223" s="594">
        <f t="shared" ref="AT223" si="284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598" t="s">
        <v>625</v>
      </c>
      <c r="C227" s="203">
        <v>1</v>
      </c>
      <c r="D227" s="206" t="s">
        <v>404</v>
      </c>
      <c r="E227" s="203">
        <v>20</v>
      </c>
      <c r="F227" s="203">
        <v>2600</v>
      </c>
      <c r="G227" s="208">
        <f t="shared" ref="G227:G235" si="285">F227/E227</f>
        <v>130</v>
      </c>
      <c r="H227" s="541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42">
        <f>IFERROR(AVERAGE(K227:K241),"-")</f>
        <v>317.35835167719472</v>
      </c>
      <c r="M227" s="209">
        <f>RANK(K227, K$227:$K$241)</f>
        <v>9</v>
      </c>
      <c r="N227" s="483"/>
      <c r="O227" s="483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41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41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41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41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41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41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41">
        <f>AVERAGE(AV227:AV241)</f>
        <v>317.37230688613948</v>
      </c>
    </row>
    <row r="228" spans="2:50" ht="14.25" hidden="1" customHeight="1" outlineLevel="1">
      <c r="B228" s="483"/>
      <c r="C228" s="203">
        <v>2</v>
      </c>
      <c r="D228" s="206" t="s">
        <v>402</v>
      </c>
      <c r="E228" s="203">
        <v>16</v>
      </c>
      <c r="F228" s="203">
        <v>3000</v>
      </c>
      <c r="G228" s="208">
        <f t="shared" si="285"/>
        <v>187.5</v>
      </c>
      <c r="H228" s="541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42"/>
      <c r="M228" s="209">
        <f>RANK(K228, K$227:$K$241)</f>
        <v>8</v>
      </c>
      <c r="N228" s="483"/>
      <c r="O228" s="483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41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41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41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41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41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41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41"/>
    </row>
    <row r="229" spans="2:50" ht="14.25" hidden="1" customHeight="1" outlineLevel="1">
      <c r="B229" s="483"/>
      <c r="C229" s="203">
        <v>3</v>
      </c>
      <c r="D229" s="206" t="s">
        <v>403</v>
      </c>
      <c r="E229" s="203">
        <v>6</v>
      </c>
      <c r="F229" s="203">
        <v>3600</v>
      </c>
      <c r="G229" s="208">
        <f t="shared" si="285"/>
        <v>600</v>
      </c>
      <c r="H229" s="541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42"/>
      <c r="M229" s="209">
        <f>RANK(K229, K$227:$K$241)</f>
        <v>2</v>
      </c>
      <c r="N229" s="483"/>
      <c r="O229" s="483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41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41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41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41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41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41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41"/>
    </row>
    <row r="230" spans="2:50" ht="14.25" hidden="1" customHeight="1" outlineLevel="1">
      <c r="B230" s="483"/>
      <c r="C230" s="203">
        <v>4</v>
      </c>
      <c r="D230" s="206" t="s">
        <v>401</v>
      </c>
      <c r="E230" s="203">
        <v>11</v>
      </c>
      <c r="F230" s="203">
        <v>3273</v>
      </c>
      <c r="G230" s="208">
        <f t="shared" si="285"/>
        <v>297.54545454545456</v>
      </c>
      <c r="H230" s="541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42"/>
      <c r="M230" s="209">
        <f>RANK(K230, K$227:$K$241)</f>
        <v>4</v>
      </c>
      <c r="N230" s="483"/>
      <c r="O230" s="483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41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41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41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41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41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41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41"/>
    </row>
    <row r="231" spans="2:50" ht="14.25" hidden="1" customHeight="1" outlineLevel="1">
      <c r="B231" s="483"/>
      <c r="C231" s="203">
        <v>5</v>
      </c>
      <c r="D231" s="206" t="s">
        <v>399</v>
      </c>
      <c r="E231" s="203">
        <v>12</v>
      </c>
      <c r="F231" s="203">
        <v>3273</v>
      </c>
      <c r="G231" s="208">
        <f t="shared" si="285"/>
        <v>272.75</v>
      </c>
      <c r="H231" s="541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42"/>
      <c r="M231" s="209">
        <f>RANK(K231, K$227:$K$241)</f>
        <v>5</v>
      </c>
      <c r="N231" s="483"/>
      <c r="O231" s="483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41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41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41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41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41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41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41"/>
    </row>
    <row r="232" spans="2:50" ht="14.25" hidden="1" customHeight="1" outlineLevel="1">
      <c r="B232" s="483"/>
      <c r="C232" s="203">
        <v>6</v>
      </c>
      <c r="D232" s="206" t="s">
        <v>400</v>
      </c>
      <c r="E232" s="203">
        <v>11</v>
      </c>
      <c r="F232" s="203">
        <v>3000</v>
      </c>
      <c r="G232" s="208">
        <f t="shared" si="285"/>
        <v>272.72727272727275</v>
      </c>
      <c r="H232" s="541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42"/>
      <c r="M232" s="209">
        <f>RANK(K232, K$227:$K$241)</f>
        <v>6</v>
      </c>
      <c r="N232" s="483"/>
      <c r="O232" s="483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41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41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41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41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41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41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41"/>
    </row>
    <row r="233" spans="2:50" ht="14.25" hidden="1" customHeight="1" outlineLevel="1">
      <c r="B233" s="483"/>
      <c r="C233" s="203">
        <v>7</v>
      </c>
      <c r="D233" s="206" t="s">
        <v>556</v>
      </c>
      <c r="E233" s="203">
        <v>6</v>
      </c>
      <c r="F233" s="203">
        <v>3600</v>
      </c>
      <c r="G233" s="208">
        <f t="shared" si="285"/>
        <v>600</v>
      </c>
      <c r="H233" s="541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42"/>
      <c r="M233" s="209">
        <f>RANK(K233, K$227:$K$241)</f>
        <v>1</v>
      </c>
      <c r="N233" s="483"/>
      <c r="O233" s="483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41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41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41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41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41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41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41"/>
    </row>
    <row r="234" spans="2:50" ht="14.25" hidden="1" customHeight="1" outlineLevel="1">
      <c r="B234" s="483"/>
      <c r="C234" s="203">
        <v>8</v>
      </c>
      <c r="D234" s="206" t="s">
        <v>644</v>
      </c>
      <c r="E234" s="203">
        <v>6</v>
      </c>
      <c r="F234" s="203">
        <v>3600</v>
      </c>
      <c r="G234" s="208">
        <f t="shared" si="285"/>
        <v>600</v>
      </c>
      <c r="H234" s="541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42"/>
      <c r="M234" s="209">
        <f>RANK(K234, K$227:$K$241)</f>
        <v>3</v>
      </c>
      <c r="N234" s="483"/>
      <c r="O234" s="483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41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41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41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41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41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41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41"/>
    </row>
    <row r="235" spans="2:50" ht="14.25" hidden="1" customHeight="1" outlineLevel="1">
      <c r="B235" s="483"/>
      <c r="C235" s="203">
        <v>9</v>
      </c>
      <c r="D235" s="206" t="s">
        <v>670</v>
      </c>
      <c r="E235" s="203">
        <v>15</v>
      </c>
      <c r="F235" s="203">
        <v>3600</v>
      </c>
      <c r="G235" s="208">
        <f t="shared" si="285"/>
        <v>240</v>
      </c>
      <c r="H235" s="541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42"/>
      <c r="M235" s="209">
        <f>RANK(K235, K$227:$K$241)</f>
        <v>7</v>
      </c>
      <c r="N235" s="483"/>
      <c r="O235" s="483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41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41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41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41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41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41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41"/>
    </row>
    <row r="236" spans="2:50" ht="14.25" hidden="1" customHeight="1" outlineLevel="1">
      <c r="B236" s="483"/>
      <c r="C236" s="203">
        <v>10</v>
      </c>
      <c r="D236" s="206"/>
      <c r="E236" s="203"/>
      <c r="F236" s="203"/>
      <c r="G236" s="208"/>
      <c r="H236" s="541"/>
      <c r="I236" s="209"/>
      <c r="J236" s="209"/>
      <c r="K236" s="210"/>
      <c r="L236" s="542"/>
      <c r="M236" s="209"/>
      <c r="N236" s="483"/>
      <c r="O236" s="483"/>
      <c r="P236" s="203"/>
      <c r="Q236" s="203"/>
      <c r="R236" s="208"/>
      <c r="S236" s="205"/>
      <c r="T236" s="541"/>
      <c r="U236" s="203"/>
      <c r="V236" s="203"/>
      <c r="W236" s="208"/>
      <c r="X236" s="205"/>
      <c r="Y236" s="541"/>
      <c r="Z236" s="203"/>
      <c r="AA236" s="203"/>
      <c r="AB236" s="208"/>
      <c r="AC236" s="205"/>
      <c r="AD236" s="541"/>
      <c r="AE236" s="203"/>
      <c r="AF236" s="203"/>
      <c r="AG236" s="208"/>
      <c r="AH236" s="205"/>
      <c r="AI236" s="541"/>
      <c r="AJ236" s="203"/>
      <c r="AK236" s="203"/>
      <c r="AL236" s="208"/>
      <c r="AM236" s="205"/>
      <c r="AN236" s="541"/>
      <c r="AO236" s="203"/>
      <c r="AP236" s="203"/>
      <c r="AQ236" s="208"/>
      <c r="AR236" s="205"/>
      <c r="AS236" s="541"/>
      <c r="AT236" s="203"/>
      <c r="AU236" s="203"/>
      <c r="AV236" s="208"/>
      <c r="AW236" s="205"/>
      <c r="AX236" s="541"/>
    </row>
    <row r="237" spans="2:50" ht="14.25" hidden="1" customHeight="1" outlineLevel="1">
      <c r="B237" s="483"/>
      <c r="C237" s="203">
        <v>11</v>
      </c>
      <c r="D237" s="206"/>
      <c r="E237" s="203"/>
      <c r="F237" s="203"/>
      <c r="G237" s="208"/>
      <c r="H237" s="541"/>
      <c r="I237" s="209"/>
      <c r="J237" s="209"/>
      <c r="K237" s="210"/>
      <c r="L237" s="542"/>
      <c r="M237" s="209"/>
      <c r="N237" s="483"/>
      <c r="O237" s="483"/>
      <c r="P237" s="203"/>
      <c r="Q237" s="203"/>
      <c r="R237" s="208"/>
      <c r="S237" s="205"/>
      <c r="T237" s="541"/>
      <c r="U237" s="203"/>
      <c r="V237" s="203"/>
      <c r="W237" s="208"/>
      <c r="X237" s="205"/>
      <c r="Y237" s="541"/>
      <c r="Z237" s="203"/>
      <c r="AA237" s="203"/>
      <c r="AB237" s="208"/>
      <c r="AC237" s="205"/>
      <c r="AD237" s="541"/>
      <c r="AE237" s="203"/>
      <c r="AF237" s="203"/>
      <c r="AG237" s="208"/>
      <c r="AH237" s="205"/>
      <c r="AI237" s="541"/>
      <c r="AJ237" s="203"/>
      <c r="AK237" s="203"/>
      <c r="AL237" s="208"/>
      <c r="AM237" s="205"/>
      <c r="AN237" s="541"/>
      <c r="AO237" s="203"/>
      <c r="AP237" s="203"/>
      <c r="AQ237" s="208"/>
      <c r="AR237" s="205"/>
      <c r="AS237" s="541"/>
      <c r="AT237" s="203"/>
      <c r="AU237" s="203"/>
      <c r="AV237" s="208"/>
      <c r="AW237" s="205"/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7"/>
      <c r="W241" s="208"/>
      <c r="X241" s="205"/>
      <c r="Y241" s="541"/>
      <c r="Z241" s="203"/>
      <c r="AA241" s="207"/>
      <c r="AB241" s="208"/>
      <c r="AC241" s="205"/>
      <c r="AD241" s="541"/>
      <c r="AE241" s="203"/>
      <c r="AF241" s="207"/>
      <c r="AG241" s="208"/>
      <c r="AH241" s="205"/>
      <c r="AI241" s="541"/>
      <c r="AJ241" s="203"/>
      <c r="AK241" s="207"/>
      <c r="AL241" s="208"/>
      <c r="AM241" s="205"/>
      <c r="AN241" s="541"/>
      <c r="AO241" s="203"/>
      <c r="AP241" s="207"/>
      <c r="AQ241" s="208"/>
      <c r="AR241" s="205"/>
      <c r="AS241" s="541"/>
      <c r="AT241" s="203"/>
      <c r="AU241" s="207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301">U242+1</f>
        <v>45953</v>
      </c>
      <c r="AA242" s="586"/>
      <c r="AB242" s="586"/>
      <c r="AC242" s="586"/>
      <c r="AD242" s="586"/>
      <c r="AE242" s="587">
        <f t="shared" ref="AE242" si="302">Z242+1</f>
        <v>45954</v>
      </c>
      <c r="AF242" s="588"/>
      <c r="AG242" s="588"/>
      <c r="AH242" s="588"/>
      <c r="AI242" s="588"/>
      <c r="AJ242" s="589">
        <f t="shared" ref="AJ242" si="303">AE242+1</f>
        <v>45955</v>
      </c>
      <c r="AK242" s="590"/>
      <c r="AL242" s="590"/>
      <c r="AM242" s="590"/>
      <c r="AN242" s="591"/>
      <c r="AO242" s="587">
        <f t="shared" ref="AO242" si="304">AJ242+1</f>
        <v>45956</v>
      </c>
      <c r="AP242" s="588"/>
      <c r="AQ242" s="588"/>
      <c r="AR242" s="588"/>
      <c r="AS242" s="588"/>
      <c r="AT242" s="589">
        <f t="shared" ref="AT242" si="305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306">Z242</f>
        <v>45953</v>
      </c>
      <c r="AA243" s="592"/>
      <c r="AB243" s="592"/>
      <c r="AC243" s="592"/>
      <c r="AD243" s="592"/>
      <c r="AE243" s="593">
        <f t="shared" ref="AE243" si="307">AE242</f>
        <v>45954</v>
      </c>
      <c r="AF243" s="593"/>
      <c r="AG243" s="593"/>
      <c r="AH243" s="593"/>
      <c r="AI243" s="593"/>
      <c r="AJ243" s="594">
        <f t="shared" ref="AJ243" si="308">AJ242</f>
        <v>45955</v>
      </c>
      <c r="AK243" s="595"/>
      <c r="AL243" s="595"/>
      <c r="AM243" s="595"/>
      <c r="AN243" s="596"/>
      <c r="AO243" s="593">
        <f t="shared" ref="AO243" si="309">AO242</f>
        <v>45956</v>
      </c>
      <c r="AP243" s="593"/>
      <c r="AQ243" s="593"/>
      <c r="AR243" s="593"/>
      <c r="AS243" s="593"/>
      <c r="AT243" s="594">
        <f t="shared" ref="AT243" si="310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598" t="s">
        <v>625</v>
      </c>
      <c r="C247" s="203">
        <v>1</v>
      </c>
      <c r="D247" s="206" t="s">
        <v>404</v>
      </c>
      <c r="E247" s="203">
        <v>20</v>
      </c>
      <c r="F247" s="203">
        <v>2600</v>
      </c>
      <c r="G247" s="208">
        <f t="shared" ref="G247:G255" si="311">F247/E247</f>
        <v>130</v>
      </c>
      <c r="H247" s="541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42">
        <f>IFERROR(AVERAGE(K247:K261),"-")</f>
        <v>317.58954702028939</v>
      </c>
      <c r="M247" s="209">
        <f>RANK(K247, K$247:$K$261)</f>
        <v>9</v>
      </c>
      <c r="N247" s="483"/>
      <c r="O247" s="483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41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41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41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41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41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41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41">
        <f>AVERAGE(AV247:AV261)</f>
        <v>331.48647696947495</v>
      </c>
    </row>
    <row r="248" spans="2:50" ht="14.25" hidden="1" customHeight="1" outlineLevel="1">
      <c r="B248" s="483"/>
      <c r="C248" s="203">
        <v>2</v>
      </c>
      <c r="D248" s="206" t="s">
        <v>402</v>
      </c>
      <c r="E248" s="203">
        <v>16</v>
      </c>
      <c r="F248" s="203">
        <v>3000</v>
      </c>
      <c r="G248" s="208">
        <f t="shared" si="311"/>
        <v>187.5</v>
      </c>
      <c r="H248" s="541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42"/>
      <c r="M248" s="209">
        <f>RANK(K248, K$247:$K$261)</f>
        <v>8</v>
      </c>
      <c r="N248" s="483"/>
      <c r="O248" s="483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41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41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41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41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41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41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41"/>
    </row>
    <row r="249" spans="2:50" ht="14.25" hidden="1" customHeight="1" outlineLevel="1">
      <c r="B249" s="483"/>
      <c r="C249" s="203">
        <v>3</v>
      </c>
      <c r="D249" s="206" t="s">
        <v>403</v>
      </c>
      <c r="E249" s="203">
        <v>6</v>
      </c>
      <c r="F249" s="203">
        <v>3600</v>
      </c>
      <c r="G249" s="208">
        <f t="shared" si="311"/>
        <v>600</v>
      </c>
      <c r="H249" s="541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42"/>
      <c r="M249" s="209">
        <f>RANK(K249, K$247:$K$261)</f>
        <v>2</v>
      </c>
      <c r="N249" s="483"/>
      <c r="O249" s="483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41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41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41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41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41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41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41"/>
    </row>
    <row r="250" spans="2:50" ht="14.25" hidden="1" customHeight="1" outlineLevel="1">
      <c r="B250" s="483"/>
      <c r="C250" s="203">
        <v>4</v>
      </c>
      <c r="D250" s="206" t="s">
        <v>401</v>
      </c>
      <c r="E250" s="203">
        <v>11</v>
      </c>
      <c r="F250" s="203">
        <v>3273</v>
      </c>
      <c r="G250" s="208">
        <f t="shared" si="311"/>
        <v>297.54545454545456</v>
      </c>
      <c r="H250" s="541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42"/>
      <c r="M250" s="209">
        <f>RANK(K250, K$247:$K$261)</f>
        <v>4</v>
      </c>
      <c r="N250" s="483"/>
      <c r="O250" s="483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41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41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41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41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41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41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41"/>
    </row>
    <row r="251" spans="2:50" ht="14.25" hidden="1" customHeight="1" outlineLevel="1">
      <c r="B251" s="483"/>
      <c r="C251" s="203">
        <v>5</v>
      </c>
      <c r="D251" s="206" t="s">
        <v>399</v>
      </c>
      <c r="E251" s="203">
        <v>12</v>
      </c>
      <c r="F251" s="203">
        <v>3273</v>
      </c>
      <c r="G251" s="208">
        <f t="shared" si="311"/>
        <v>272.75</v>
      </c>
      <c r="H251" s="541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42"/>
      <c r="M251" s="209">
        <f>RANK(K251, K$247:$K$261)</f>
        <v>5</v>
      </c>
      <c r="N251" s="483"/>
      <c r="O251" s="483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41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41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41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41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41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41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41"/>
    </row>
    <row r="252" spans="2:50" ht="14.25" hidden="1" customHeight="1" outlineLevel="1">
      <c r="B252" s="483"/>
      <c r="C252" s="203">
        <v>6</v>
      </c>
      <c r="D252" s="206" t="s">
        <v>400</v>
      </c>
      <c r="E252" s="203">
        <v>11</v>
      </c>
      <c r="F252" s="203">
        <v>3000</v>
      </c>
      <c r="G252" s="208">
        <f t="shared" si="311"/>
        <v>272.72727272727275</v>
      </c>
      <c r="H252" s="541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42"/>
      <c r="M252" s="209">
        <f>RANK(K252, K$247:$K$261)</f>
        <v>6</v>
      </c>
      <c r="N252" s="483"/>
      <c r="O252" s="483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41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41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41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41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41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41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41"/>
    </row>
    <row r="253" spans="2:50" ht="14.25" hidden="1" customHeight="1" outlineLevel="1">
      <c r="B253" s="483"/>
      <c r="C253" s="203">
        <v>7</v>
      </c>
      <c r="D253" s="206" t="s">
        <v>556</v>
      </c>
      <c r="E253" s="203">
        <v>6</v>
      </c>
      <c r="F253" s="203">
        <v>3600</v>
      </c>
      <c r="G253" s="208">
        <f t="shared" si="311"/>
        <v>600</v>
      </c>
      <c r="H253" s="541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42"/>
      <c r="M253" s="209">
        <f>RANK(K253, K$247:$K$261)</f>
        <v>1</v>
      </c>
      <c r="N253" s="483"/>
      <c r="O253" s="483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41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41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41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41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41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41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41"/>
    </row>
    <row r="254" spans="2:50" ht="14.25" hidden="1" customHeight="1" outlineLevel="1">
      <c r="B254" s="483"/>
      <c r="C254" s="203">
        <v>8</v>
      </c>
      <c r="D254" s="206" t="s">
        <v>644</v>
      </c>
      <c r="E254" s="203">
        <v>6</v>
      </c>
      <c r="F254" s="203">
        <v>3600</v>
      </c>
      <c r="G254" s="208">
        <f t="shared" si="311"/>
        <v>600</v>
      </c>
      <c r="H254" s="541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42"/>
      <c r="M254" s="209">
        <f>RANK(K254, K$247:$K$261)</f>
        <v>3</v>
      </c>
      <c r="N254" s="483"/>
      <c r="O254" s="483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41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41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41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41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41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41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41"/>
    </row>
    <row r="255" spans="2:50" ht="14.25" hidden="1" customHeight="1" outlineLevel="1">
      <c r="B255" s="483"/>
      <c r="C255" s="203">
        <v>9</v>
      </c>
      <c r="D255" s="206" t="s">
        <v>670</v>
      </c>
      <c r="E255" s="203">
        <v>15</v>
      </c>
      <c r="F255" s="203">
        <v>3600</v>
      </c>
      <c r="G255" s="208">
        <f t="shared" si="311"/>
        <v>240</v>
      </c>
      <c r="H255" s="541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42"/>
      <c r="M255" s="209">
        <f>RANK(K255, K$247:$K$261)</f>
        <v>7</v>
      </c>
      <c r="N255" s="483"/>
      <c r="O255" s="483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41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41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41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41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41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41"/>
      <c r="AT255" s="207"/>
      <c r="AU255" s="207"/>
      <c r="AV255" s="208"/>
      <c r="AW255" s="205"/>
      <c r="AX255" s="541"/>
    </row>
    <row r="256" spans="2:50" ht="14.25" hidden="1" customHeight="1" outlineLevel="1">
      <c r="B256" s="483"/>
      <c r="C256" s="203">
        <v>10</v>
      </c>
      <c r="D256" s="206"/>
      <c r="E256" s="203"/>
      <c r="F256" s="203"/>
      <c r="G256" s="208"/>
      <c r="H256" s="541"/>
      <c r="I256" s="209"/>
      <c r="J256" s="209"/>
      <c r="K256" s="210"/>
      <c r="L256" s="542"/>
      <c r="M256" s="209"/>
      <c r="N256" s="483"/>
      <c r="O256" s="483"/>
      <c r="P256" s="207"/>
      <c r="Q256" s="207"/>
      <c r="R256" s="208"/>
      <c r="S256" s="205"/>
      <c r="T256" s="541"/>
      <c r="U256" s="207"/>
      <c r="V256" s="207"/>
      <c r="W256" s="208"/>
      <c r="X256" s="205"/>
      <c r="Y256" s="541"/>
      <c r="Z256" s="207"/>
      <c r="AA256" s="207"/>
      <c r="AB256" s="208"/>
      <c r="AC256" s="205"/>
      <c r="AD256" s="541"/>
      <c r="AE256" s="207"/>
      <c r="AF256" s="207"/>
      <c r="AG256" s="208"/>
      <c r="AH256" s="205"/>
      <c r="AI256" s="541"/>
      <c r="AJ256" s="207"/>
      <c r="AK256" s="207"/>
      <c r="AL256" s="208"/>
      <c r="AM256" s="205"/>
      <c r="AN256" s="541"/>
      <c r="AO256" s="207"/>
      <c r="AP256" s="207"/>
      <c r="AQ256" s="208"/>
      <c r="AR256" s="205"/>
      <c r="AS256" s="541"/>
      <c r="AT256" s="207"/>
      <c r="AU256" s="207"/>
      <c r="AV256" s="208"/>
      <c r="AW256" s="205"/>
      <c r="AX256" s="541"/>
    </row>
    <row r="257" spans="2:50" ht="14.25" hidden="1" customHeight="1" outlineLevel="1">
      <c r="B257" s="483"/>
      <c r="C257" s="203">
        <v>11</v>
      </c>
      <c r="D257" s="206"/>
      <c r="E257" s="203"/>
      <c r="F257" s="203"/>
      <c r="G257" s="208"/>
      <c r="H257" s="541"/>
      <c r="I257" s="209"/>
      <c r="J257" s="209"/>
      <c r="K257" s="210"/>
      <c r="L257" s="542"/>
      <c r="M257" s="209"/>
      <c r="N257" s="483"/>
      <c r="O257" s="483"/>
      <c r="P257" s="207"/>
      <c r="Q257" s="207"/>
      <c r="R257" s="208"/>
      <c r="S257" s="205"/>
      <c r="T257" s="541"/>
      <c r="U257" s="207"/>
      <c r="V257" s="207"/>
      <c r="W257" s="208"/>
      <c r="X257" s="205"/>
      <c r="Y257" s="541"/>
      <c r="Z257" s="207"/>
      <c r="AA257" s="207"/>
      <c r="AB257" s="208"/>
      <c r="AC257" s="205"/>
      <c r="AD257" s="541"/>
      <c r="AE257" s="207"/>
      <c r="AF257" s="207"/>
      <c r="AG257" s="208"/>
      <c r="AH257" s="205"/>
      <c r="AI257" s="541"/>
      <c r="AJ257" s="207"/>
      <c r="AK257" s="207"/>
      <c r="AL257" s="208"/>
      <c r="AM257" s="205"/>
      <c r="AN257" s="541"/>
      <c r="AO257" s="207"/>
      <c r="AP257" s="207"/>
      <c r="AQ257" s="208"/>
      <c r="AR257" s="205"/>
      <c r="AS257" s="541"/>
      <c r="AT257" s="207"/>
      <c r="AU257" s="207"/>
      <c r="AV257" s="208"/>
      <c r="AW257" s="205"/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7"/>
      <c r="Q258" s="207"/>
      <c r="R258" s="208"/>
      <c r="S258" s="205"/>
      <c r="T258" s="541"/>
      <c r="U258" s="207"/>
      <c r="V258" s="207"/>
      <c r="W258" s="208"/>
      <c r="X258" s="205"/>
      <c r="Y258" s="541"/>
      <c r="Z258" s="207"/>
      <c r="AA258" s="207"/>
      <c r="AB258" s="208"/>
      <c r="AC258" s="205"/>
      <c r="AD258" s="541"/>
      <c r="AE258" s="207"/>
      <c r="AF258" s="207"/>
      <c r="AG258" s="208"/>
      <c r="AH258" s="205"/>
      <c r="AI258" s="541"/>
      <c r="AJ258" s="207"/>
      <c r="AK258" s="207"/>
      <c r="AL258" s="208"/>
      <c r="AM258" s="205"/>
      <c r="AN258" s="541"/>
      <c r="AO258" s="207"/>
      <c r="AP258" s="207"/>
      <c r="AQ258" s="208"/>
      <c r="AR258" s="205"/>
      <c r="AS258" s="541"/>
      <c r="AT258" s="207"/>
      <c r="AU258" s="207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7"/>
      <c r="Q259" s="207"/>
      <c r="R259" s="208"/>
      <c r="S259" s="205"/>
      <c r="T259" s="541"/>
      <c r="U259" s="207"/>
      <c r="V259" s="207"/>
      <c r="W259" s="208"/>
      <c r="X259" s="205"/>
      <c r="Y259" s="541"/>
      <c r="Z259" s="207"/>
      <c r="AA259" s="207"/>
      <c r="AB259" s="208"/>
      <c r="AC259" s="205"/>
      <c r="AD259" s="541"/>
      <c r="AE259" s="207"/>
      <c r="AF259" s="207"/>
      <c r="AG259" s="208"/>
      <c r="AH259" s="205"/>
      <c r="AI259" s="541"/>
      <c r="AJ259" s="207"/>
      <c r="AK259" s="207"/>
      <c r="AL259" s="208"/>
      <c r="AM259" s="205"/>
      <c r="AN259" s="541"/>
      <c r="AO259" s="207"/>
      <c r="AP259" s="207"/>
      <c r="AQ259" s="208"/>
      <c r="AR259" s="205"/>
      <c r="AS259" s="541"/>
      <c r="AT259" s="207"/>
      <c r="AU259" s="207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7"/>
      <c r="Q260" s="207"/>
      <c r="R260" s="208"/>
      <c r="S260" s="205"/>
      <c r="T260" s="541"/>
      <c r="U260" s="207"/>
      <c r="V260" s="207"/>
      <c r="W260" s="208"/>
      <c r="X260" s="205"/>
      <c r="Y260" s="541"/>
      <c r="Z260" s="207"/>
      <c r="AA260" s="207"/>
      <c r="AB260" s="208"/>
      <c r="AC260" s="205"/>
      <c r="AD260" s="541"/>
      <c r="AE260" s="207"/>
      <c r="AF260" s="207"/>
      <c r="AG260" s="208"/>
      <c r="AH260" s="205"/>
      <c r="AI260" s="541"/>
      <c r="AJ260" s="207"/>
      <c r="AK260" s="207"/>
      <c r="AL260" s="208"/>
      <c r="AM260" s="205"/>
      <c r="AN260" s="541"/>
      <c r="AO260" s="207"/>
      <c r="AP260" s="207"/>
      <c r="AQ260" s="208"/>
      <c r="AR260" s="205"/>
      <c r="AS260" s="541"/>
      <c r="AT260" s="207"/>
      <c r="AU260" s="207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7"/>
      <c r="Q261" s="207"/>
      <c r="R261" s="208"/>
      <c r="S261" s="205"/>
      <c r="T261" s="541"/>
      <c r="U261" s="207"/>
      <c r="V261" s="207"/>
      <c r="W261" s="208"/>
      <c r="X261" s="205"/>
      <c r="Y261" s="541"/>
      <c r="Z261" s="207"/>
      <c r="AA261" s="207"/>
      <c r="AB261" s="208"/>
      <c r="AC261" s="205"/>
      <c r="AD261" s="541"/>
      <c r="AE261" s="207"/>
      <c r="AF261" s="207"/>
      <c r="AG261" s="208"/>
      <c r="AH261" s="205"/>
      <c r="AI261" s="541"/>
      <c r="AJ261" s="207"/>
      <c r="AK261" s="207"/>
      <c r="AL261" s="208"/>
      <c r="AM261" s="205"/>
      <c r="AN261" s="541"/>
      <c r="AO261" s="207"/>
      <c r="AP261" s="207"/>
      <c r="AQ261" s="208"/>
      <c r="AR261" s="205"/>
      <c r="AS261" s="541"/>
      <c r="AT261" s="207"/>
      <c r="AU261" s="207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327">U262+1</f>
        <v>45960</v>
      </c>
      <c r="AA262" s="586"/>
      <c r="AB262" s="586"/>
      <c r="AC262" s="586"/>
      <c r="AD262" s="586"/>
      <c r="AE262" s="587">
        <f t="shared" ref="AE262" si="328">Z262+1</f>
        <v>45961</v>
      </c>
      <c r="AF262" s="588"/>
      <c r="AG262" s="588"/>
      <c r="AH262" s="588"/>
      <c r="AI262" s="588"/>
      <c r="AJ262" s="589">
        <f t="shared" ref="AJ262" si="329">AE262+1</f>
        <v>45962</v>
      </c>
      <c r="AK262" s="590"/>
      <c r="AL262" s="590"/>
      <c r="AM262" s="590"/>
      <c r="AN262" s="591"/>
      <c r="AO262" s="587">
        <f t="shared" ref="AO262" si="330">AJ262+1</f>
        <v>45963</v>
      </c>
      <c r="AP262" s="588"/>
      <c r="AQ262" s="588"/>
      <c r="AR262" s="588"/>
      <c r="AS262" s="588"/>
      <c r="AT262" s="589">
        <f t="shared" ref="AT262" si="331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332">Z262</f>
        <v>45960</v>
      </c>
      <c r="AA263" s="592"/>
      <c r="AB263" s="592"/>
      <c r="AC263" s="592"/>
      <c r="AD263" s="592"/>
      <c r="AE263" s="593">
        <f t="shared" ref="AE263" si="333">AE262</f>
        <v>45961</v>
      </c>
      <c r="AF263" s="593"/>
      <c r="AG263" s="593"/>
      <c r="AH263" s="593"/>
      <c r="AI263" s="593"/>
      <c r="AJ263" s="594">
        <f t="shared" ref="AJ263" si="334">AJ262</f>
        <v>45962</v>
      </c>
      <c r="AK263" s="595"/>
      <c r="AL263" s="595"/>
      <c r="AM263" s="595"/>
      <c r="AN263" s="596"/>
      <c r="AO263" s="593">
        <f t="shared" ref="AO263" si="335">AO262</f>
        <v>45963</v>
      </c>
      <c r="AP263" s="593"/>
      <c r="AQ263" s="593"/>
      <c r="AR263" s="593"/>
      <c r="AS263" s="593"/>
      <c r="AT263" s="594">
        <f t="shared" ref="AT263" si="336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598" t="s">
        <v>625</v>
      </c>
      <c r="C267" s="203">
        <v>1</v>
      </c>
      <c r="D267" s="206" t="s">
        <v>404</v>
      </c>
      <c r="E267" s="203">
        <v>20</v>
      </c>
      <c r="F267" s="203">
        <v>2600</v>
      </c>
      <c r="G267" s="208">
        <f t="shared" ref="G267:G274" si="337">F267/E267</f>
        <v>130</v>
      </c>
      <c r="H267" s="541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42">
        <f>IFERROR(AVERAGE(K267:K281),"-")</f>
        <v>331.7330308071945</v>
      </c>
      <c r="M267" s="209">
        <f>RANK(K267, K$267:$K$281)</f>
        <v>8</v>
      </c>
      <c r="N267" s="483"/>
      <c r="O267" s="483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41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41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41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41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41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41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41">
        <f>AVERAGE(AV267:AV281)</f>
        <v>331.76012519181432</v>
      </c>
    </row>
    <row r="268" spans="2:50" ht="14.25" customHeight="1">
      <c r="B268" s="483"/>
      <c r="C268" s="203">
        <v>2</v>
      </c>
      <c r="D268" s="206" t="s">
        <v>402</v>
      </c>
      <c r="E268" s="203">
        <v>16</v>
      </c>
      <c r="F268" s="203">
        <v>3000</v>
      </c>
      <c r="G268" s="208">
        <f t="shared" si="337"/>
        <v>187.5</v>
      </c>
      <c r="H268" s="541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42"/>
      <c r="M268" s="209">
        <f>RANK(K268, K$267:$K$281)</f>
        <v>7</v>
      </c>
      <c r="N268" s="483"/>
      <c r="O268" s="483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41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41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41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41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41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41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41"/>
    </row>
    <row r="269" spans="2:50" ht="14.25" customHeight="1">
      <c r="B269" s="483"/>
      <c r="C269" s="203">
        <v>3</v>
      </c>
      <c r="D269" s="206" t="s">
        <v>403</v>
      </c>
      <c r="E269" s="203">
        <v>6</v>
      </c>
      <c r="F269" s="203">
        <v>3600</v>
      </c>
      <c r="G269" s="208">
        <f t="shared" si="337"/>
        <v>600</v>
      </c>
      <c r="H269" s="541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42"/>
      <c r="M269" s="209">
        <f>RANK(K269, K$267:$K$281)</f>
        <v>2</v>
      </c>
      <c r="N269" s="483"/>
      <c r="O269" s="483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41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41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41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41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41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41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41"/>
    </row>
    <row r="270" spans="2:50" ht="14.25" customHeight="1">
      <c r="B270" s="483"/>
      <c r="C270" s="203">
        <v>4</v>
      </c>
      <c r="D270" s="206" t="s">
        <v>401</v>
      </c>
      <c r="E270" s="203">
        <v>11</v>
      </c>
      <c r="F270" s="203">
        <v>3273</v>
      </c>
      <c r="G270" s="208">
        <f t="shared" si="337"/>
        <v>297.54545454545456</v>
      </c>
      <c r="H270" s="541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42"/>
      <c r="M270" s="209">
        <f>RANK(K270, K$267:$K$281)</f>
        <v>4</v>
      </c>
      <c r="N270" s="483"/>
      <c r="O270" s="483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41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41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41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41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41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41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41"/>
    </row>
    <row r="271" spans="2:50" ht="14.25" customHeight="1">
      <c r="B271" s="483"/>
      <c r="C271" s="203">
        <v>5</v>
      </c>
      <c r="D271" s="206" t="s">
        <v>399</v>
      </c>
      <c r="E271" s="203">
        <v>12</v>
      </c>
      <c r="F271" s="203">
        <v>3273</v>
      </c>
      <c r="G271" s="208">
        <f t="shared" si="337"/>
        <v>272.75</v>
      </c>
      <c r="H271" s="541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42"/>
      <c r="M271" s="209">
        <f>RANK(K271, K$267:$K$281)</f>
        <v>5</v>
      </c>
      <c r="N271" s="483"/>
      <c r="O271" s="483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41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41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41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41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41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41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41"/>
    </row>
    <row r="272" spans="2:50" ht="14.25" customHeight="1">
      <c r="B272" s="483"/>
      <c r="C272" s="203">
        <v>6</v>
      </c>
      <c r="D272" s="206" t="s">
        <v>400</v>
      </c>
      <c r="E272" s="203">
        <v>11</v>
      </c>
      <c r="F272" s="203">
        <v>3000</v>
      </c>
      <c r="G272" s="208">
        <f t="shared" si="337"/>
        <v>272.72727272727275</v>
      </c>
      <c r="H272" s="541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42"/>
      <c r="M272" s="209">
        <f>RANK(K272, K$267:$K$281)</f>
        <v>6</v>
      </c>
      <c r="N272" s="483"/>
      <c r="O272" s="483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41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41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41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41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41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41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41"/>
    </row>
    <row r="273" spans="2:50" ht="14.25" customHeight="1">
      <c r="B273" s="483"/>
      <c r="C273" s="203">
        <v>7</v>
      </c>
      <c r="D273" s="206" t="s">
        <v>556</v>
      </c>
      <c r="E273" s="203">
        <v>6</v>
      </c>
      <c r="F273" s="203">
        <v>3600</v>
      </c>
      <c r="G273" s="208">
        <f t="shared" si="337"/>
        <v>600</v>
      </c>
      <c r="H273" s="541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42"/>
      <c r="M273" s="209">
        <f>RANK(K273, K$267:$K$281)</f>
        <v>3</v>
      </c>
      <c r="N273" s="483"/>
      <c r="O273" s="483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41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41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41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41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41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41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41"/>
    </row>
    <row r="274" spans="2:50" ht="14.25" customHeight="1">
      <c r="B274" s="483"/>
      <c r="C274" s="203">
        <v>8</v>
      </c>
      <c r="D274" s="206" t="s">
        <v>644</v>
      </c>
      <c r="E274" s="203">
        <v>6</v>
      </c>
      <c r="F274" s="203">
        <v>3600</v>
      </c>
      <c r="G274" s="208">
        <f t="shared" si="337"/>
        <v>600</v>
      </c>
      <c r="H274" s="541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42"/>
      <c r="M274" s="209">
        <f>RANK(K274, K$267:$K$281)</f>
        <v>1</v>
      </c>
      <c r="N274" s="483"/>
      <c r="O274" s="483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41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41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41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41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41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41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41"/>
    </row>
    <row r="275" spans="2:50" ht="14.25" customHeight="1">
      <c r="B275" s="483"/>
      <c r="C275" s="203">
        <v>9</v>
      </c>
      <c r="D275" s="206"/>
      <c r="E275" s="203"/>
      <c r="F275" s="203"/>
      <c r="G275" s="208"/>
      <c r="H275" s="541"/>
      <c r="I275" s="209"/>
      <c r="J275" s="209"/>
      <c r="K275" s="210"/>
      <c r="L275" s="542"/>
      <c r="M275" s="209"/>
      <c r="N275" s="483"/>
      <c r="O275" s="483"/>
      <c r="P275" s="207"/>
      <c r="Q275" s="207"/>
      <c r="R275" s="208"/>
      <c r="S275" s="205"/>
      <c r="T275" s="541"/>
      <c r="U275" s="207"/>
      <c r="V275" s="207"/>
      <c r="W275" s="208"/>
      <c r="X275" s="205"/>
      <c r="Y275" s="541"/>
      <c r="Z275" s="207"/>
      <c r="AA275" s="207"/>
      <c r="AB275" s="208"/>
      <c r="AC275" s="205"/>
      <c r="AD275" s="541"/>
      <c r="AE275" s="207"/>
      <c r="AF275" s="207"/>
      <c r="AG275" s="208"/>
      <c r="AH275" s="205"/>
      <c r="AI275" s="541"/>
      <c r="AJ275" s="207"/>
      <c r="AK275" s="207"/>
      <c r="AL275" s="208"/>
      <c r="AM275" s="205"/>
      <c r="AN275" s="541"/>
      <c r="AO275" s="207"/>
      <c r="AP275" s="207"/>
      <c r="AQ275" s="208"/>
      <c r="AR275" s="205"/>
      <c r="AS275" s="541"/>
      <c r="AT275" s="207"/>
      <c r="AU275" s="207"/>
      <c r="AV275" s="208"/>
      <c r="AW275" s="205"/>
      <c r="AX275" s="541"/>
    </row>
    <row r="276" spans="2:50" ht="14.25" customHeight="1">
      <c r="B276" s="483"/>
      <c r="C276" s="203">
        <v>10</v>
      </c>
      <c r="D276" s="206"/>
      <c r="E276" s="203"/>
      <c r="F276" s="203"/>
      <c r="G276" s="208"/>
      <c r="H276" s="541"/>
      <c r="I276" s="209"/>
      <c r="J276" s="209"/>
      <c r="K276" s="210"/>
      <c r="L276" s="542"/>
      <c r="M276" s="209"/>
      <c r="N276" s="483"/>
      <c r="O276" s="483"/>
      <c r="P276" s="207"/>
      <c r="Q276" s="207"/>
      <c r="R276" s="208"/>
      <c r="S276" s="205"/>
      <c r="T276" s="541"/>
      <c r="U276" s="207"/>
      <c r="V276" s="207"/>
      <c r="W276" s="208"/>
      <c r="X276" s="205"/>
      <c r="Y276" s="541"/>
      <c r="Z276" s="207"/>
      <c r="AA276" s="207"/>
      <c r="AB276" s="208"/>
      <c r="AC276" s="205"/>
      <c r="AD276" s="541"/>
      <c r="AE276" s="207"/>
      <c r="AF276" s="207"/>
      <c r="AG276" s="208"/>
      <c r="AH276" s="205"/>
      <c r="AI276" s="541"/>
      <c r="AJ276" s="207"/>
      <c r="AK276" s="207"/>
      <c r="AL276" s="208"/>
      <c r="AM276" s="205"/>
      <c r="AN276" s="541"/>
      <c r="AO276" s="207"/>
      <c r="AP276" s="207"/>
      <c r="AQ276" s="208"/>
      <c r="AR276" s="205"/>
      <c r="AS276" s="541"/>
      <c r="AT276" s="207"/>
      <c r="AU276" s="207"/>
      <c r="AV276" s="208"/>
      <c r="AW276" s="205"/>
      <c r="AX276" s="541"/>
    </row>
    <row r="277" spans="2:50" ht="14.25" customHeight="1">
      <c r="B277" s="483"/>
      <c r="C277" s="203">
        <v>11</v>
      </c>
      <c r="D277" s="206"/>
      <c r="E277" s="203"/>
      <c r="F277" s="203"/>
      <c r="G277" s="208"/>
      <c r="H277" s="541"/>
      <c r="I277" s="209"/>
      <c r="J277" s="209"/>
      <c r="K277" s="210"/>
      <c r="L277" s="542"/>
      <c r="M277" s="209"/>
      <c r="N277" s="483"/>
      <c r="O277" s="483"/>
      <c r="P277" s="207"/>
      <c r="Q277" s="207"/>
      <c r="R277" s="208"/>
      <c r="S277" s="205"/>
      <c r="T277" s="541"/>
      <c r="U277" s="207"/>
      <c r="V277" s="207"/>
      <c r="W277" s="208"/>
      <c r="X277" s="205"/>
      <c r="Y277" s="541"/>
      <c r="Z277" s="207"/>
      <c r="AA277" s="207"/>
      <c r="AB277" s="208"/>
      <c r="AC277" s="205"/>
      <c r="AD277" s="541"/>
      <c r="AE277" s="207"/>
      <c r="AF277" s="207"/>
      <c r="AG277" s="208"/>
      <c r="AH277" s="205"/>
      <c r="AI277" s="541"/>
      <c r="AJ277" s="207"/>
      <c r="AK277" s="207"/>
      <c r="AL277" s="208"/>
      <c r="AM277" s="205"/>
      <c r="AN277" s="541"/>
      <c r="AO277" s="207"/>
      <c r="AP277" s="207"/>
      <c r="AQ277" s="208"/>
      <c r="AR277" s="205"/>
      <c r="AS277" s="541"/>
      <c r="AT277" s="207"/>
      <c r="AU277" s="207"/>
      <c r="AV277" s="208"/>
      <c r="AW277" s="205"/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7"/>
      <c r="Q278" s="207"/>
      <c r="R278" s="208"/>
      <c r="S278" s="205"/>
      <c r="T278" s="541"/>
      <c r="U278" s="207"/>
      <c r="V278" s="207"/>
      <c r="W278" s="208"/>
      <c r="X278" s="205"/>
      <c r="Y278" s="541"/>
      <c r="Z278" s="207"/>
      <c r="AA278" s="207"/>
      <c r="AB278" s="208"/>
      <c r="AC278" s="205"/>
      <c r="AD278" s="541"/>
      <c r="AE278" s="207"/>
      <c r="AF278" s="207"/>
      <c r="AG278" s="208"/>
      <c r="AH278" s="205"/>
      <c r="AI278" s="541"/>
      <c r="AJ278" s="207"/>
      <c r="AK278" s="207"/>
      <c r="AL278" s="208"/>
      <c r="AM278" s="205"/>
      <c r="AN278" s="541"/>
      <c r="AO278" s="207"/>
      <c r="AP278" s="207"/>
      <c r="AQ278" s="208"/>
      <c r="AR278" s="205"/>
      <c r="AS278" s="541"/>
      <c r="AT278" s="207"/>
      <c r="AU278" s="207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7"/>
      <c r="W281" s="208"/>
      <c r="X281" s="205"/>
      <c r="Y281" s="541"/>
      <c r="Z281" s="203"/>
      <c r="AA281" s="207"/>
      <c r="AB281" s="208"/>
      <c r="AC281" s="205"/>
      <c r="AD281" s="541"/>
      <c r="AE281" s="203"/>
      <c r="AF281" s="207"/>
      <c r="AG281" s="208"/>
      <c r="AH281" s="205"/>
      <c r="AI281" s="541"/>
      <c r="AJ281" s="203"/>
      <c r="AK281" s="207"/>
      <c r="AL281" s="208"/>
      <c r="AM281" s="205"/>
      <c r="AN281" s="541"/>
      <c r="AO281" s="203"/>
      <c r="AP281" s="207"/>
      <c r="AQ281" s="208"/>
      <c r="AR281" s="205"/>
      <c r="AS281" s="541"/>
      <c r="AT281" s="203"/>
      <c r="AU281" s="207"/>
      <c r="AV281" s="208"/>
      <c r="AW281" s="205"/>
      <c r="AX281" s="541"/>
    </row>
    <row r="282" spans="2:50" ht="14.25" customHeight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353">U282+1</f>
        <v>45967</v>
      </c>
      <c r="AA282" s="586"/>
      <c r="AB282" s="586"/>
      <c r="AC282" s="586"/>
      <c r="AD282" s="586"/>
      <c r="AE282" s="587">
        <f t="shared" ref="AE282" si="354">Z282+1</f>
        <v>45968</v>
      </c>
      <c r="AF282" s="588"/>
      <c r="AG282" s="588"/>
      <c r="AH282" s="588"/>
      <c r="AI282" s="588"/>
      <c r="AJ282" s="589">
        <f t="shared" ref="AJ282" si="355">AE282+1</f>
        <v>45969</v>
      </c>
      <c r="AK282" s="590"/>
      <c r="AL282" s="590"/>
      <c r="AM282" s="590"/>
      <c r="AN282" s="591"/>
      <c r="AO282" s="587">
        <f t="shared" ref="AO282" si="356">AJ282+1</f>
        <v>45970</v>
      </c>
      <c r="AP282" s="588"/>
      <c r="AQ282" s="588"/>
      <c r="AR282" s="588"/>
      <c r="AS282" s="588"/>
      <c r="AT282" s="589">
        <f t="shared" ref="AT282" si="357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358">Z282</f>
        <v>45967</v>
      </c>
      <c r="AA283" s="592"/>
      <c r="AB283" s="592"/>
      <c r="AC283" s="592"/>
      <c r="AD283" s="592"/>
      <c r="AE283" s="593">
        <f t="shared" ref="AE283" si="359">AE282</f>
        <v>45968</v>
      </c>
      <c r="AF283" s="593"/>
      <c r="AG283" s="593"/>
      <c r="AH283" s="593"/>
      <c r="AI283" s="593"/>
      <c r="AJ283" s="594">
        <f t="shared" ref="AJ283" si="360">AJ282</f>
        <v>45969</v>
      </c>
      <c r="AK283" s="595"/>
      <c r="AL283" s="595"/>
      <c r="AM283" s="595"/>
      <c r="AN283" s="596"/>
      <c r="AO283" s="593">
        <f t="shared" ref="AO283" si="361">AO282</f>
        <v>45970</v>
      </c>
      <c r="AP283" s="593"/>
      <c r="AQ283" s="593"/>
      <c r="AR283" s="593"/>
      <c r="AS283" s="593"/>
      <c r="AT283" s="594">
        <f t="shared" ref="AT283" si="362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598" t="s">
        <v>625</v>
      </c>
      <c r="C287" s="203">
        <v>1</v>
      </c>
      <c r="D287" s="206" t="s">
        <v>404</v>
      </c>
      <c r="E287" s="203">
        <v>20</v>
      </c>
      <c r="F287" s="203">
        <v>2600</v>
      </c>
      <c r="G287" s="208">
        <f t="shared" ref="G287:G294" si="363">F287/E287</f>
        <v>130</v>
      </c>
      <c r="H287" s="541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42">
        <f>IFERROR(AVERAGE(K287:K301),"-")</f>
        <v>331.61611434748352</v>
      </c>
      <c r="M287" s="209">
        <f>RANK(K287, K$287:$K$301)</f>
        <v>8</v>
      </c>
      <c r="N287" s="483"/>
      <c r="O287" s="483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41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41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41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41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41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41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41">
        <f>AVERAGE(AV287:AV301)</f>
        <v>344.79947895282749</v>
      </c>
    </row>
    <row r="288" spans="2:50" ht="14.25" customHeight="1">
      <c r="B288" s="483"/>
      <c r="C288" s="203">
        <v>2</v>
      </c>
      <c r="D288" s="206" t="s">
        <v>402</v>
      </c>
      <c r="E288" s="203">
        <v>16</v>
      </c>
      <c r="F288" s="203">
        <v>3000</v>
      </c>
      <c r="G288" s="208">
        <f t="shared" si="363"/>
        <v>187.5</v>
      </c>
      <c r="H288" s="541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42"/>
      <c r="M288" s="209">
        <f>RANK(K288, K$287:$K$301)</f>
        <v>7</v>
      </c>
      <c r="N288" s="483"/>
      <c r="O288" s="483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41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41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41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41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41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41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41"/>
    </row>
    <row r="289" spans="2:50" ht="14.25" customHeight="1">
      <c r="B289" s="483"/>
      <c r="C289" s="203">
        <v>3</v>
      </c>
      <c r="D289" s="206" t="s">
        <v>403</v>
      </c>
      <c r="E289" s="203">
        <v>6</v>
      </c>
      <c r="F289" s="203">
        <v>3600</v>
      </c>
      <c r="G289" s="208">
        <f t="shared" si="363"/>
        <v>600</v>
      </c>
      <c r="H289" s="541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42"/>
      <c r="M289" s="209">
        <f>RANK(K289, K$287:$K$301)</f>
        <v>1</v>
      </c>
      <c r="N289" s="483"/>
      <c r="O289" s="483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41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41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41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41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41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41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41"/>
    </row>
    <row r="290" spans="2:50" ht="14.25" customHeight="1">
      <c r="B290" s="483"/>
      <c r="C290" s="203">
        <v>4</v>
      </c>
      <c r="D290" s="206" t="s">
        <v>401</v>
      </c>
      <c r="E290" s="203">
        <v>11</v>
      </c>
      <c r="F290" s="203">
        <v>3273</v>
      </c>
      <c r="G290" s="208">
        <f t="shared" si="363"/>
        <v>297.54545454545456</v>
      </c>
      <c r="H290" s="541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42"/>
      <c r="M290" s="209">
        <f>RANK(K290, K$287:$K$301)</f>
        <v>4</v>
      </c>
      <c r="N290" s="483"/>
      <c r="O290" s="483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41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41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41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41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41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41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41"/>
    </row>
    <row r="291" spans="2:50" ht="14.25" customHeight="1">
      <c r="B291" s="483"/>
      <c r="C291" s="203">
        <v>5</v>
      </c>
      <c r="D291" s="206" t="s">
        <v>399</v>
      </c>
      <c r="E291" s="203">
        <v>12</v>
      </c>
      <c r="F291" s="203">
        <v>3273</v>
      </c>
      <c r="G291" s="208">
        <f t="shared" si="363"/>
        <v>272.75</v>
      </c>
      <c r="H291" s="541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42"/>
      <c r="M291" s="209">
        <f>RANK(K291, K$287:$K$301)</f>
        <v>5</v>
      </c>
      <c r="N291" s="483"/>
      <c r="O291" s="483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41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41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41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41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41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41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41"/>
    </row>
    <row r="292" spans="2:50" ht="14.25" customHeight="1">
      <c r="B292" s="483"/>
      <c r="C292" s="203">
        <v>6</v>
      </c>
      <c r="D292" s="206" t="s">
        <v>400</v>
      </c>
      <c r="E292" s="203">
        <v>11</v>
      </c>
      <c r="F292" s="203">
        <v>3000</v>
      </c>
      <c r="G292" s="208">
        <f t="shared" si="363"/>
        <v>272.72727272727275</v>
      </c>
      <c r="H292" s="541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42"/>
      <c r="M292" s="209">
        <f>RANK(K292, K$287:$K$301)</f>
        <v>6</v>
      </c>
      <c r="N292" s="483"/>
      <c r="O292" s="483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41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41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41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41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41"/>
      <c r="AO292" s="207"/>
      <c r="AP292" s="207"/>
      <c r="AQ292" s="208"/>
      <c r="AR292" s="205"/>
      <c r="AS292" s="541"/>
      <c r="AT292" s="207"/>
      <c r="AU292" s="207"/>
      <c r="AV292" s="208"/>
      <c r="AW292" s="205"/>
      <c r="AX292" s="541"/>
    </row>
    <row r="293" spans="2:50" ht="14.25" customHeight="1">
      <c r="B293" s="483"/>
      <c r="C293" s="203">
        <v>7</v>
      </c>
      <c r="D293" s="206" t="s">
        <v>556</v>
      </c>
      <c r="E293" s="203">
        <v>6</v>
      </c>
      <c r="F293" s="203">
        <v>3600</v>
      </c>
      <c r="G293" s="208">
        <f t="shared" si="363"/>
        <v>600</v>
      </c>
      <c r="H293" s="541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42"/>
      <c r="M293" s="209">
        <f>RANK(K293, K$287:$K$301)</f>
        <v>2</v>
      </c>
      <c r="N293" s="483"/>
      <c r="O293" s="483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41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41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41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41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41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41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41"/>
    </row>
    <row r="294" spans="2:50" ht="14.25" customHeight="1">
      <c r="B294" s="483"/>
      <c r="C294" s="203">
        <v>8</v>
      </c>
      <c r="D294" s="206" t="s">
        <v>644</v>
      </c>
      <c r="E294" s="203">
        <v>6</v>
      </c>
      <c r="F294" s="203">
        <v>3600</v>
      </c>
      <c r="G294" s="208">
        <f t="shared" si="363"/>
        <v>600</v>
      </c>
      <c r="H294" s="541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42"/>
      <c r="M294" s="209">
        <f>RANK(K294, K$287:$K$301)</f>
        <v>3</v>
      </c>
      <c r="N294" s="483"/>
      <c r="O294" s="483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41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41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41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41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41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41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41"/>
    </row>
    <row r="295" spans="2:50" ht="14.25" customHeight="1">
      <c r="B295" s="483"/>
      <c r="C295" s="203">
        <v>9</v>
      </c>
      <c r="D295" s="206"/>
      <c r="E295" s="203"/>
      <c r="F295" s="203"/>
      <c r="G295" s="208"/>
      <c r="H295" s="541"/>
      <c r="I295" s="209"/>
      <c r="J295" s="209"/>
      <c r="K295" s="210"/>
      <c r="L295" s="542"/>
      <c r="M295" s="209"/>
      <c r="N295" s="483"/>
      <c r="O295" s="483"/>
      <c r="P295" s="207"/>
      <c r="Q295" s="207"/>
      <c r="R295" s="208"/>
      <c r="S295" s="205"/>
      <c r="T295" s="541"/>
      <c r="U295" s="207"/>
      <c r="V295" s="207"/>
      <c r="W295" s="208"/>
      <c r="X295" s="205"/>
      <c r="Y295" s="541"/>
      <c r="Z295" s="207"/>
      <c r="AA295" s="207"/>
      <c r="AB295" s="208"/>
      <c r="AC295" s="205"/>
      <c r="AD295" s="541"/>
      <c r="AE295" s="207"/>
      <c r="AF295" s="207"/>
      <c r="AG295" s="208"/>
      <c r="AH295" s="205"/>
      <c r="AI295" s="541"/>
      <c r="AJ295" s="207"/>
      <c r="AK295" s="207"/>
      <c r="AL295" s="208"/>
      <c r="AM295" s="205"/>
      <c r="AN295" s="541"/>
      <c r="AO295" s="207"/>
      <c r="AP295" s="207"/>
      <c r="AQ295" s="208"/>
      <c r="AR295" s="205"/>
      <c r="AS295" s="541"/>
      <c r="AT295" s="207"/>
      <c r="AU295" s="207"/>
      <c r="AV295" s="208"/>
      <c r="AW295" s="205"/>
      <c r="AX295" s="541"/>
    </row>
    <row r="296" spans="2:50" ht="14.25" customHeight="1">
      <c r="B296" s="483"/>
      <c r="C296" s="203">
        <v>10</v>
      </c>
      <c r="D296" s="206"/>
      <c r="E296" s="203"/>
      <c r="F296" s="203"/>
      <c r="G296" s="208"/>
      <c r="H296" s="541"/>
      <c r="I296" s="209"/>
      <c r="J296" s="209"/>
      <c r="K296" s="210"/>
      <c r="L296" s="542"/>
      <c r="M296" s="209"/>
      <c r="N296" s="483"/>
      <c r="O296" s="483"/>
      <c r="P296" s="207"/>
      <c r="Q296" s="207"/>
      <c r="R296" s="208"/>
      <c r="S296" s="205"/>
      <c r="T296" s="541"/>
      <c r="U296" s="207"/>
      <c r="V296" s="207"/>
      <c r="W296" s="208"/>
      <c r="X296" s="205"/>
      <c r="Y296" s="541"/>
      <c r="Z296" s="207"/>
      <c r="AA296" s="207"/>
      <c r="AB296" s="208"/>
      <c r="AC296" s="205"/>
      <c r="AD296" s="541"/>
      <c r="AE296" s="207"/>
      <c r="AF296" s="207"/>
      <c r="AG296" s="208"/>
      <c r="AH296" s="205"/>
      <c r="AI296" s="541"/>
      <c r="AJ296" s="207"/>
      <c r="AK296" s="207"/>
      <c r="AL296" s="208"/>
      <c r="AM296" s="205"/>
      <c r="AN296" s="541"/>
      <c r="AO296" s="207"/>
      <c r="AP296" s="207"/>
      <c r="AQ296" s="208"/>
      <c r="AR296" s="205"/>
      <c r="AS296" s="541"/>
      <c r="AT296" s="207"/>
      <c r="AU296" s="207"/>
      <c r="AV296" s="208"/>
      <c r="AW296" s="205"/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7"/>
      <c r="Q297" s="207"/>
      <c r="R297" s="208"/>
      <c r="S297" s="205"/>
      <c r="T297" s="541"/>
      <c r="U297" s="207"/>
      <c r="V297" s="207"/>
      <c r="W297" s="208"/>
      <c r="X297" s="205"/>
      <c r="Y297" s="541"/>
      <c r="Z297" s="207"/>
      <c r="AA297" s="207"/>
      <c r="AB297" s="208"/>
      <c r="AC297" s="205"/>
      <c r="AD297" s="541"/>
      <c r="AE297" s="207"/>
      <c r="AF297" s="207"/>
      <c r="AG297" s="208"/>
      <c r="AH297" s="205"/>
      <c r="AI297" s="541"/>
      <c r="AJ297" s="207"/>
      <c r="AK297" s="207"/>
      <c r="AL297" s="208"/>
      <c r="AM297" s="205"/>
      <c r="AN297" s="541"/>
      <c r="AO297" s="207"/>
      <c r="AP297" s="207"/>
      <c r="AQ297" s="208"/>
      <c r="AR297" s="205"/>
      <c r="AS297" s="541"/>
      <c r="AT297" s="207"/>
      <c r="AU297" s="207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7"/>
      <c r="Q298" s="207"/>
      <c r="R298" s="208"/>
      <c r="S298" s="205"/>
      <c r="T298" s="541"/>
      <c r="U298" s="207"/>
      <c r="V298" s="207"/>
      <c r="W298" s="208"/>
      <c r="X298" s="205"/>
      <c r="Y298" s="541"/>
      <c r="Z298" s="207"/>
      <c r="AA298" s="207"/>
      <c r="AB298" s="208"/>
      <c r="AC298" s="205"/>
      <c r="AD298" s="541"/>
      <c r="AE298" s="207"/>
      <c r="AF298" s="207"/>
      <c r="AG298" s="208"/>
      <c r="AH298" s="205"/>
      <c r="AI298" s="541"/>
      <c r="AJ298" s="207"/>
      <c r="AK298" s="207"/>
      <c r="AL298" s="208"/>
      <c r="AM298" s="205"/>
      <c r="AN298" s="541"/>
      <c r="AO298" s="207"/>
      <c r="AP298" s="207"/>
      <c r="AQ298" s="208"/>
      <c r="AR298" s="205"/>
      <c r="AS298" s="541"/>
      <c r="AT298" s="207"/>
      <c r="AU298" s="207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3"/>
      <c r="Q299" s="203"/>
      <c r="R299" s="208"/>
      <c r="S299" s="205"/>
      <c r="T299" s="541"/>
      <c r="U299" s="203"/>
      <c r="V299" s="203"/>
      <c r="W299" s="208"/>
      <c r="X299" s="205"/>
      <c r="Y299" s="541"/>
      <c r="Z299" s="203"/>
      <c r="AA299" s="203"/>
      <c r="AB299" s="208"/>
      <c r="AC299" s="205"/>
      <c r="AD299" s="541"/>
      <c r="AE299" s="203"/>
      <c r="AF299" s="203"/>
      <c r="AG299" s="208"/>
      <c r="AH299" s="205"/>
      <c r="AI299" s="541"/>
      <c r="AJ299" s="203"/>
      <c r="AK299" s="203"/>
      <c r="AL299" s="208"/>
      <c r="AM299" s="205"/>
      <c r="AN299" s="541"/>
      <c r="AO299" s="203"/>
      <c r="AP299" s="203"/>
      <c r="AQ299" s="208"/>
      <c r="AR299" s="205"/>
      <c r="AS299" s="541"/>
      <c r="AT299" s="203"/>
      <c r="AU299" s="203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7"/>
      <c r="W301" s="208"/>
      <c r="X301" s="205"/>
      <c r="Y301" s="541"/>
      <c r="Z301" s="203"/>
      <c r="AA301" s="207"/>
      <c r="AB301" s="208"/>
      <c r="AC301" s="205"/>
      <c r="AD301" s="541"/>
      <c r="AE301" s="203"/>
      <c r="AF301" s="207"/>
      <c r="AG301" s="208"/>
      <c r="AH301" s="205"/>
      <c r="AI301" s="541"/>
      <c r="AJ301" s="203"/>
      <c r="AK301" s="207"/>
      <c r="AL301" s="208"/>
      <c r="AM301" s="205"/>
      <c r="AN301" s="541"/>
      <c r="AO301" s="203"/>
      <c r="AP301" s="207"/>
      <c r="AQ301" s="208"/>
      <c r="AR301" s="205"/>
      <c r="AS301" s="541"/>
      <c r="AT301" s="203"/>
      <c r="AU301" s="207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379">U302+1</f>
        <v>45974</v>
      </c>
      <c r="AA302" s="586"/>
      <c r="AB302" s="586"/>
      <c r="AC302" s="586"/>
      <c r="AD302" s="586"/>
      <c r="AE302" s="587">
        <f t="shared" ref="AE302" si="380">Z302+1</f>
        <v>45975</v>
      </c>
      <c r="AF302" s="588"/>
      <c r="AG302" s="588"/>
      <c r="AH302" s="588"/>
      <c r="AI302" s="588"/>
      <c r="AJ302" s="589">
        <f t="shared" ref="AJ302" si="381">AE302+1</f>
        <v>45976</v>
      </c>
      <c r="AK302" s="590"/>
      <c r="AL302" s="590"/>
      <c r="AM302" s="590"/>
      <c r="AN302" s="591"/>
      <c r="AO302" s="587">
        <f t="shared" ref="AO302" si="382">AJ302+1</f>
        <v>45977</v>
      </c>
      <c r="AP302" s="588"/>
      <c r="AQ302" s="588"/>
      <c r="AR302" s="588"/>
      <c r="AS302" s="588"/>
      <c r="AT302" s="589">
        <f t="shared" ref="AT302" si="383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84">Z302</f>
        <v>45974</v>
      </c>
      <c r="AA303" s="592"/>
      <c r="AB303" s="592"/>
      <c r="AC303" s="592"/>
      <c r="AD303" s="592"/>
      <c r="AE303" s="593">
        <f t="shared" ref="AE303" si="385">AE302</f>
        <v>45975</v>
      </c>
      <c r="AF303" s="593"/>
      <c r="AG303" s="593"/>
      <c r="AH303" s="593"/>
      <c r="AI303" s="593"/>
      <c r="AJ303" s="594">
        <f t="shared" ref="AJ303" si="386">AJ302</f>
        <v>45976</v>
      </c>
      <c r="AK303" s="595"/>
      <c r="AL303" s="595"/>
      <c r="AM303" s="595"/>
      <c r="AN303" s="596"/>
      <c r="AO303" s="593">
        <f t="shared" ref="AO303" si="387">AO302</f>
        <v>45977</v>
      </c>
      <c r="AP303" s="593"/>
      <c r="AQ303" s="593"/>
      <c r="AR303" s="593"/>
      <c r="AS303" s="593"/>
      <c r="AT303" s="594">
        <f t="shared" ref="AT303" si="388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598" t="s">
        <v>625</v>
      </c>
      <c r="C307" s="203">
        <v>1</v>
      </c>
      <c r="D307" s="206"/>
      <c r="E307" s="203"/>
      <c r="F307" s="203"/>
      <c r="G307" s="208" t="e">
        <f t="shared" ref="G307:G321" si="389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90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91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92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93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94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95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96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89"/>
        <v>#DIV/0!</v>
      </c>
      <c r="H308" s="541"/>
      <c r="I308" s="209" t="e">
        <f t="shared" ref="I308:K321" si="397">AVERAGE(P308,U308,Z308,AE308,AJ308,AO308,AT308)</f>
        <v>#DIV/0!</v>
      </c>
      <c r="J308" s="209" t="e">
        <f t="shared" si="397"/>
        <v>#DIV/0!</v>
      </c>
      <c r="K308" s="210" t="e">
        <f t="shared" si="397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90"/>
        <v>#DIV/0!</v>
      </c>
      <c r="S308" s="205" t="e">
        <f t="shared" ref="S308:S321" si="398">RANK(R308, R$307:R$321)</f>
        <v>#DIV/0!</v>
      </c>
      <c r="T308" s="541"/>
      <c r="U308" s="203"/>
      <c r="V308" s="203"/>
      <c r="W308" s="208" t="e">
        <f t="shared" si="391"/>
        <v>#DIV/0!</v>
      </c>
      <c r="X308" s="205" t="e">
        <f t="shared" ref="X308:X321" si="399">RANK(W308, W$307:W$321)</f>
        <v>#DIV/0!</v>
      </c>
      <c r="Y308" s="541"/>
      <c r="Z308" s="203"/>
      <c r="AA308" s="203"/>
      <c r="AB308" s="208" t="e">
        <f t="shared" si="392"/>
        <v>#DIV/0!</v>
      </c>
      <c r="AC308" s="205" t="e">
        <f t="shared" ref="AC308:AC321" si="400">RANK(AB308, AB$307:AB$321)</f>
        <v>#DIV/0!</v>
      </c>
      <c r="AD308" s="541"/>
      <c r="AE308" s="203"/>
      <c r="AF308" s="203"/>
      <c r="AG308" s="208" t="e">
        <f t="shared" si="393"/>
        <v>#DIV/0!</v>
      </c>
      <c r="AH308" s="205" t="e">
        <f t="shared" ref="AH308:AH321" si="401">RANK(AG308, AG$307:AG$321)</f>
        <v>#DIV/0!</v>
      </c>
      <c r="AI308" s="541"/>
      <c r="AJ308" s="203"/>
      <c r="AK308" s="203"/>
      <c r="AL308" s="208" t="e">
        <f t="shared" si="394"/>
        <v>#DIV/0!</v>
      </c>
      <c r="AM308" s="205" t="e">
        <f t="shared" ref="AM308:AM321" si="402">RANK(AL308, AL$307:AL$321)</f>
        <v>#DIV/0!</v>
      </c>
      <c r="AN308" s="541"/>
      <c r="AO308" s="203"/>
      <c r="AP308" s="203"/>
      <c r="AQ308" s="208" t="e">
        <f t="shared" si="395"/>
        <v>#DIV/0!</v>
      </c>
      <c r="AR308" s="205" t="e">
        <f t="shared" ref="AR308:AR321" si="403">RANK(AQ308, AQ$307:AQ$321)</f>
        <v>#DIV/0!</v>
      </c>
      <c r="AS308" s="541"/>
      <c r="AT308" s="203"/>
      <c r="AU308" s="203"/>
      <c r="AV308" s="208" t="e">
        <f t="shared" si="396"/>
        <v>#DIV/0!</v>
      </c>
      <c r="AW308" s="205" t="e">
        <f t="shared" ref="AW308:AW321" si="404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89"/>
        <v>#DIV/0!</v>
      </c>
      <c r="H309" s="541"/>
      <c r="I309" s="209" t="e">
        <f t="shared" si="397"/>
        <v>#DIV/0!</v>
      </c>
      <c r="J309" s="209" t="e">
        <f t="shared" si="397"/>
        <v>#DIV/0!</v>
      </c>
      <c r="K309" s="210" t="e">
        <f t="shared" si="397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90"/>
        <v>#DIV/0!</v>
      </c>
      <c r="S309" s="205" t="e">
        <f t="shared" si="398"/>
        <v>#DIV/0!</v>
      </c>
      <c r="T309" s="541"/>
      <c r="U309" s="203"/>
      <c r="V309" s="203"/>
      <c r="W309" s="208" t="e">
        <f t="shared" si="391"/>
        <v>#DIV/0!</v>
      </c>
      <c r="X309" s="205" t="e">
        <f t="shared" si="399"/>
        <v>#DIV/0!</v>
      </c>
      <c r="Y309" s="541"/>
      <c r="Z309" s="203"/>
      <c r="AA309" s="203"/>
      <c r="AB309" s="208" t="e">
        <f t="shared" si="392"/>
        <v>#DIV/0!</v>
      </c>
      <c r="AC309" s="205" t="e">
        <f t="shared" si="400"/>
        <v>#DIV/0!</v>
      </c>
      <c r="AD309" s="541"/>
      <c r="AE309" s="203"/>
      <c r="AF309" s="203"/>
      <c r="AG309" s="208" t="e">
        <f t="shared" si="393"/>
        <v>#DIV/0!</v>
      </c>
      <c r="AH309" s="205" t="e">
        <f t="shared" si="401"/>
        <v>#DIV/0!</v>
      </c>
      <c r="AI309" s="541"/>
      <c r="AJ309" s="203"/>
      <c r="AK309" s="203"/>
      <c r="AL309" s="208" t="e">
        <f t="shared" si="394"/>
        <v>#DIV/0!</v>
      </c>
      <c r="AM309" s="205" t="e">
        <f t="shared" si="402"/>
        <v>#DIV/0!</v>
      </c>
      <c r="AN309" s="541"/>
      <c r="AO309" s="203"/>
      <c r="AP309" s="203"/>
      <c r="AQ309" s="208" t="e">
        <f t="shared" si="395"/>
        <v>#DIV/0!</v>
      </c>
      <c r="AR309" s="205" t="e">
        <f t="shared" si="403"/>
        <v>#DIV/0!</v>
      </c>
      <c r="AS309" s="541"/>
      <c r="AT309" s="203"/>
      <c r="AU309" s="203"/>
      <c r="AV309" s="208" t="e">
        <f t="shared" si="396"/>
        <v>#DIV/0!</v>
      </c>
      <c r="AW309" s="205" t="e">
        <f t="shared" si="404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89"/>
        <v>#DIV/0!</v>
      </c>
      <c r="H310" s="541"/>
      <c r="I310" s="209" t="e">
        <f t="shared" si="397"/>
        <v>#DIV/0!</v>
      </c>
      <c r="J310" s="209" t="e">
        <f t="shared" si="397"/>
        <v>#DIV/0!</v>
      </c>
      <c r="K310" s="210" t="e">
        <f t="shared" si="397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90"/>
        <v>#DIV/0!</v>
      </c>
      <c r="S310" s="205" t="e">
        <f t="shared" si="398"/>
        <v>#DIV/0!</v>
      </c>
      <c r="T310" s="541"/>
      <c r="U310" s="203"/>
      <c r="V310" s="203"/>
      <c r="W310" s="208" t="e">
        <f t="shared" si="391"/>
        <v>#DIV/0!</v>
      </c>
      <c r="X310" s="205" t="e">
        <f t="shared" si="399"/>
        <v>#DIV/0!</v>
      </c>
      <c r="Y310" s="541"/>
      <c r="Z310" s="203"/>
      <c r="AA310" s="203"/>
      <c r="AB310" s="208" t="e">
        <f t="shared" si="392"/>
        <v>#DIV/0!</v>
      </c>
      <c r="AC310" s="205" t="e">
        <f t="shared" si="400"/>
        <v>#DIV/0!</v>
      </c>
      <c r="AD310" s="541"/>
      <c r="AE310" s="203"/>
      <c r="AF310" s="203"/>
      <c r="AG310" s="208" t="e">
        <f t="shared" si="393"/>
        <v>#DIV/0!</v>
      </c>
      <c r="AH310" s="205" t="e">
        <f t="shared" si="401"/>
        <v>#DIV/0!</v>
      </c>
      <c r="AI310" s="541"/>
      <c r="AJ310" s="203"/>
      <c r="AK310" s="203"/>
      <c r="AL310" s="208" t="e">
        <f t="shared" si="394"/>
        <v>#DIV/0!</v>
      </c>
      <c r="AM310" s="205" t="e">
        <f t="shared" si="402"/>
        <v>#DIV/0!</v>
      </c>
      <c r="AN310" s="541"/>
      <c r="AO310" s="203"/>
      <c r="AP310" s="203"/>
      <c r="AQ310" s="208" t="e">
        <f t="shared" si="395"/>
        <v>#DIV/0!</v>
      </c>
      <c r="AR310" s="205" t="e">
        <f t="shared" si="403"/>
        <v>#DIV/0!</v>
      </c>
      <c r="AS310" s="541"/>
      <c r="AT310" s="203"/>
      <c r="AU310" s="203"/>
      <c r="AV310" s="208" t="e">
        <f t="shared" si="396"/>
        <v>#DIV/0!</v>
      </c>
      <c r="AW310" s="205" t="e">
        <f t="shared" si="404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89"/>
        <v>#DIV/0!</v>
      </c>
      <c r="H311" s="541"/>
      <c r="I311" s="209" t="e">
        <f t="shared" si="397"/>
        <v>#DIV/0!</v>
      </c>
      <c r="J311" s="209" t="e">
        <f t="shared" si="397"/>
        <v>#DIV/0!</v>
      </c>
      <c r="K311" s="210" t="e">
        <f t="shared" si="397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90"/>
        <v>#DIV/0!</v>
      </c>
      <c r="S311" s="205" t="e">
        <f t="shared" si="398"/>
        <v>#DIV/0!</v>
      </c>
      <c r="T311" s="541"/>
      <c r="U311" s="203"/>
      <c r="V311" s="203"/>
      <c r="W311" s="208" t="e">
        <f t="shared" si="391"/>
        <v>#DIV/0!</v>
      </c>
      <c r="X311" s="205" t="e">
        <f t="shared" si="399"/>
        <v>#DIV/0!</v>
      </c>
      <c r="Y311" s="541"/>
      <c r="Z311" s="203"/>
      <c r="AA311" s="203"/>
      <c r="AB311" s="208" t="e">
        <f t="shared" si="392"/>
        <v>#DIV/0!</v>
      </c>
      <c r="AC311" s="205" t="e">
        <f t="shared" si="400"/>
        <v>#DIV/0!</v>
      </c>
      <c r="AD311" s="541"/>
      <c r="AE311" s="203"/>
      <c r="AF311" s="203"/>
      <c r="AG311" s="208" t="e">
        <f t="shared" si="393"/>
        <v>#DIV/0!</v>
      </c>
      <c r="AH311" s="205" t="e">
        <f t="shared" si="401"/>
        <v>#DIV/0!</v>
      </c>
      <c r="AI311" s="541"/>
      <c r="AJ311" s="203"/>
      <c r="AK311" s="203"/>
      <c r="AL311" s="208" t="e">
        <f t="shared" si="394"/>
        <v>#DIV/0!</v>
      </c>
      <c r="AM311" s="205" t="e">
        <f t="shared" si="402"/>
        <v>#DIV/0!</v>
      </c>
      <c r="AN311" s="541"/>
      <c r="AO311" s="203"/>
      <c r="AP311" s="203"/>
      <c r="AQ311" s="208" t="e">
        <f t="shared" si="395"/>
        <v>#DIV/0!</v>
      </c>
      <c r="AR311" s="205" t="e">
        <f t="shared" si="403"/>
        <v>#DIV/0!</v>
      </c>
      <c r="AS311" s="541"/>
      <c r="AT311" s="203"/>
      <c r="AU311" s="203"/>
      <c r="AV311" s="208" t="e">
        <f t="shared" si="396"/>
        <v>#DIV/0!</v>
      </c>
      <c r="AW311" s="205" t="e">
        <f t="shared" si="404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89"/>
        <v>#DIV/0!</v>
      </c>
      <c r="H312" s="541"/>
      <c r="I312" s="209" t="e">
        <f t="shared" si="397"/>
        <v>#DIV/0!</v>
      </c>
      <c r="J312" s="209" t="e">
        <f t="shared" si="397"/>
        <v>#DIV/0!</v>
      </c>
      <c r="K312" s="210" t="e">
        <f t="shared" si="397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90"/>
        <v>#DIV/0!</v>
      </c>
      <c r="S312" s="205" t="e">
        <f t="shared" si="398"/>
        <v>#DIV/0!</v>
      </c>
      <c r="T312" s="541"/>
      <c r="U312" s="203"/>
      <c r="V312" s="203"/>
      <c r="W312" s="208" t="e">
        <f t="shared" si="391"/>
        <v>#DIV/0!</v>
      </c>
      <c r="X312" s="205" t="e">
        <f t="shared" si="399"/>
        <v>#DIV/0!</v>
      </c>
      <c r="Y312" s="541"/>
      <c r="Z312" s="203"/>
      <c r="AA312" s="203"/>
      <c r="AB312" s="208" t="e">
        <f t="shared" si="392"/>
        <v>#DIV/0!</v>
      </c>
      <c r="AC312" s="205" t="e">
        <f t="shared" si="400"/>
        <v>#DIV/0!</v>
      </c>
      <c r="AD312" s="541"/>
      <c r="AE312" s="203"/>
      <c r="AF312" s="203"/>
      <c r="AG312" s="208" t="e">
        <f t="shared" si="393"/>
        <v>#DIV/0!</v>
      </c>
      <c r="AH312" s="205" t="e">
        <f t="shared" si="401"/>
        <v>#DIV/0!</v>
      </c>
      <c r="AI312" s="541"/>
      <c r="AJ312" s="203"/>
      <c r="AK312" s="203"/>
      <c r="AL312" s="208" t="e">
        <f t="shared" si="394"/>
        <v>#DIV/0!</v>
      </c>
      <c r="AM312" s="205" t="e">
        <f t="shared" si="402"/>
        <v>#DIV/0!</v>
      </c>
      <c r="AN312" s="541"/>
      <c r="AO312" s="203"/>
      <c r="AP312" s="203"/>
      <c r="AQ312" s="208" t="e">
        <f t="shared" si="395"/>
        <v>#DIV/0!</v>
      </c>
      <c r="AR312" s="205" t="e">
        <f t="shared" si="403"/>
        <v>#DIV/0!</v>
      </c>
      <c r="AS312" s="541"/>
      <c r="AT312" s="203"/>
      <c r="AU312" s="203"/>
      <c r="AV312" s="208" t="e">
        <f t="shared" si="396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89"/>
        <v>#DIV/0!</v>
      </c>
      <c r="H313" s="541"/>
      <c r="I313" s="209" t="e">
        <f t="shared" si="397"/>
        <v>#DIV/0!</v>
      </c>
      <c r="J313" s="209" t="e">
        <f t="shared" si="397"/>
        <v>#DIV/0!</v>
      </c>
      <c r="K313" s="210" t="e">
        <f t="shared" si="397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90"/>
        <v>#DIV/0!</v>
      </c>
      <c r="S313" s="205" t="e">
        <f t="shared" si="398"/>
        <v>#DIV/0!</v>
      </c>
      <c r="T313" s="541"/>
      <c r="U313" s="203"/>
      <c r="V313" s="203"/>
      <c r="W313" s="208" t="e">
        <f t="shared" si="391"/>
        <v>#DIV/0!</v>
      </c>
      <c r="X313" s="205" t="e">
        <f t="shared" si="399"/>
        <v>#DIV/0!</v>
      </c>
      <c r="Y313" s="541"/>
      <c r="Z313" s="203"/>
      <c r="AA313" s="203"/>
      <c r="AB313" s="208" t="e">
        <f t="shared" si="392"/>
        <v>#DIV/0!</v>
      </c>
      <c r="AC313" s="205" t="e">
        <f t="shared" si="400"/>
        <v>#DIV/0!</v>
      </c>
      <c r="AD313" s="541"/>
      <c r="AE313" s="203"/>
      <c r="AF313" s="203"/>
      <c r="AG313" s="208" t="e">
        <f t="shared" si="393"/>
        <v>#DIV/0!</v>
      </c>
      <c r="AH313" s="205" t="e">
        <f t="shared" si="401"/>
        <v>#DIV/0!</v>
      </c>
      <c r="AI313" s="541"/>
      <c r="AJ313" s="203"/>
      <c r="AK313" s="203"/>
      <c r="AL313" s="208" t="e">
        <f t="shared" si="394"/>
        <v>#DIV/0!</v>
      </c>
      <c r="AM313" s="205" t="e">
        <f t="shared" si="402"/>
        <v>#DIV/0!</v>
      </c>
      <c r="AN313" s="541"/>
      <c r="AO313" s="203"/>
      <c r="AP313" s="203"/>
      <c r="AQ313" s="208" t="e">
        <f t="shared" si="395"/>
        <v>#DIV/0!</v>
      </c>
      <c r="AR313" s="205" t="e">
        <f t="shared" si="403"/>
        <v>#DIV/0!</v>
      </c>
      <c r="AS313" s="541"/>
      <c r="AT313" s="203"/>
      <c r="AU313" s="203"/>
      <c r="AV313" s="208" t="e">
        <f t="shared" si="396"/>
        <v>#DIV/0!</v>
      </c>
      <c r="AW313" s="205" t="e">
        <f t="shared" si="404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89"/>
        <v>#DIV/0!</v>
      </c>
      <c r="H314" s="541"/>
      <c r="I314" s="209" t="e">
        <f t="shared" si="397"/>
        <v>#DIV/0!</v>
      </c>
      <c r="J314" s="209" t="e">
        <f t="shared" si="397"/>
        <v>#DIV/0!</v>
      </c>
      <c r="K314" s="210" t="e">
        <f t="shared" si="397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90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91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92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93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94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95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96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89"/>
        <v>#DIV/0!</v>
      </c>
      <c r="H315" s="541"/>
      <c r="I315" s="209" t="e">
        <f t="shared" si="397"/>
        <v>#DIV/0!</v>
      </c>
      <c r="J315" s="209" t="e">
        <f t="shared" si="397"/>
        <v>#DIV/0!</v>
      </c>
      <c r="K315" s="210" t="e">
        <f t="shared" si="397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90"/>
        <v>#DIV/0!</v>
      </c>
      <c r="S315" s="205" t="e">
        <f t="shared" si="398"/>
        <v>#DIV/0!</v>
      </c>
      <c r="T315" s="541"/>
      <c r="U315" s="203"/>
      <c r="V315" s="203"/>
      <c r="W315" s="208" t="e">
        <f t="shared" si="391"/>
        <v>#DIV/0!</v>
      </c>
      <c r="X315" s="205" t="e">
        <f t="shared" si="399"/>
        <v>#DIV/0!</v>
      </c>
      <c r="Y315" s="541"/>
      <c r="Z315" s="203"/>
      <c r="AA315" s="203"/>
      <c r="AB315" s="208" t="e">
        <f t="shared" si="392"/>
        <v>#DIV/0!</v>
      </c>
      <c r="AC315" s="205" t="e">
        <f t="shared" si="400"/>
        <v>#DIV/0!</v>
      </c>
      <c r="AD315" s="541"/>
      <c r="AE315" s="203"/>
      <c r="AF315" s="203"/>
      <c r="AG315" s="208" t="e">
        <f t="shared" si="393"/>
        <v>#DIV/0!</v>
      </c>
      <c r="AH315" s="205" t="e">
        <f t="shared" si="401"/>
        <v>#DIV/0!</v>
      </c>
      <c r="AI315" s="541"/>
      <c r="AJ315" s="203"/>
      <c r="AK315" s="203"/>
      <c r="AL315" s="208" t="e">
        <f t="shared" si="394"/>
        <v>#DIV/0!</v>
      </c>
      <c r="AM315" s="205" t="e">
        <f t="shared" si="402"/>
        <v>#DIV/0!</v>
      </c>
      <c r="AN315" s="541"/>
      <c r="AO315" s="203"/>
      <c r="AP315" s="203"/>
      <c r="AQ315" s="208" t="e">
        <f t="shared" si="395"/>
        <v>#DIV/0!</v>
      </c>
      <c r="AR315" s="205" t="e">
        <f t="shared" si="403"/>
        <v>#DIV/0!</v>
      </c>
      <c r="AS315" s="541"/>
      <c r="AT315" s="203"/>
      <c r="AU315" s="203"/>
      <c r="AV315" s="208" t="e">
        <f t="shared" si="396"/>
        <v>#DIV/0!</v>
      </c>
      <c r="AW315" s="205" t="e">
        <f t="shared" si="404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89"/>
        <v>#DIV/0!</v>
      </c>
      <c r="H316" s="541"/>
      <c r="I316" s="209" t="e">
        <f t="shared" si="397"/>
        <v>#DIV/0!</v>
      </c>
      <c r="J316" s="209" t="e">
        <f t="shared" si="397"/>
        <v>#DIV/0!</v>
      </c>
      <c r="K316" s="210" t="e">
        <f t="shared" si="397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90"/>
        <v>#DIV/0!</v>
      </c>
      <c r="S316" s="205" t="e">
        <f t="shared" si="398"/>
        <v>#DIV/0!</v>
      </c>
      <c r="T316" s="541"/>
      <c r="U316" s="203"/>
      <c r="V316" s="203"/>
      <c r="W316" s="208" t="e">
        <f t="shared" si="391"/>
        <v>#DIV/0!</v>
      </c>
      <c r="X316" s="205" t="e">
        <f t="shared" si="399"/>
        <v>#DIV/0!</v>
      </c>
      <c r="Y316" s="541"/>
      <c r="Z316" s="203"/>
      <c r="AA316" s="203"/>
      <c r="AB316" s="208" t="e">
        <f t="shared" si="392"/>
        <v>#DIV/0!</v>
      </c>
      <c r="AC316" s="205" t="e">
        <f t="shared" si="400"/>
        <v>#DIV/0!</v>
      </c>
      <c r="AD316" s="541"/>
      <c r="AE316" s="203"/>
      <c r="AF316" s="203"/>
      <c r="AG316" s="208" t="e">
        <f t="shared" si="393"/>
        <v>#DIV/0!</v>
      </c>
      <c r="AH316" s="205" t="e">
        <f t="shared" si="401"/>
        <v>#DIV/0!</v>
      </c>
      <c r="AI316" s="541"/>
      <c r="AJ316" s="203"/>
      <c r="AK316" s="203"/>
      <c r="AL316" s="208" t="e">
        <f t="shared" si="394"/>
        <v>#DIV/0!</v>
      </c>
      <c r="AM316" s="205" t="e">
        <f t="shared" si="402"/>
        <v>#DIV/0!</v>
      </c>
      <c r="AN316" s="541"/>
      <c r="AO316" s="203"/>
      <c r="AP316" s="203"/>
      <c r="AQ316" s="208" t="e">
        <f t="shared" si="395"/>
        <v>#DIV/0!</v>
      </c>
      <c r="AR316" s="205" t="e">
        <f t="shared" si="403"/>
        <v>#DIV/0!</v>
      </c>
      <c r="AS316" s="541"/>
      <c r="AT316" s="203"/>
      <c r="AU316" s="203"/>
      <c r="AV316" s="208" t="e">
        <f t="shared" si="396"/>
        <v>#DIV/0!</v>
      </c>
      <c r="AW316" s="205" t="e">
        <f t="shared" si="404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89"/>
        <v>#DIV/0!</v>
      </c>
      <c r="H317" s="541"/>
      <c r="I317" s="209" t="e">
        <f t="shared" si="397"/>
        <v>#DIV/0!</v>
      </c>
      <c r="J317" s="209" t="e">
        <f t="shared" si="397"/>
        <v>#DIV/0!</v>
      </c>
      <c r="K317" s="210" t="e">
        <f t="shared" si="397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90"/>
        <v>#DIV/0!</v>
      </c>
      <c r="S317" s="205" t="e">
        <f t="shared" si="398"/>
        <v>#DIV/0!</v>
      </c>
      <c r="T317" s="541"/>
      <c r="U317" s="203"/>
      <c r="V317" s="203"/>
      <c r="W317" s="208" t="e">
        <f t="shared" si="391"/>
        <v>#DIV/0!</v>
      </c>
      <c r="X317" s="205" t="e">
        <f t="shared" si="399"/>
        <v>#DIV/0!</v>
      </c>
      <c r="Y317" s="541"/>
      <c r="Z317" s="203"/>
      <c r="AA317" s="203"/>
      <c r="AB317" s="208" t="e">
        <f t="shared" si="392"/>
        <v>#DIV/0!</v>
      </c>
      <c r="AC317" s="205" t="e">
        <f t="shared" si="400"/>
        <v>#DIV/0!</v>
      </c>
      <c r="AD317" s="541"/>
      <c r="AE317" s="203"/>
      <c r="AF317" s="203"/>
      <c r="AG317" s="208" t="e">
        <f t="shared" si="393"/>
        <v>#DIV/0!</v>
      </c>
      <c r="AH317" s="205" t="e">
        <f t="shared" si="401"/>
        <v>#DIV/0!</v>
      </c>
      <c r="AI317" s="541"/>
      <c r="AJ317" s="203"/>
      <c r="AK317" s="203"/>
      <c r="AL317" s="208" t="e">
        <f t="shared" si="394"/>
        <v>#DIV/0!</v>
      </c>
      <c r="AM317" s="205" t="e">
        <f t="shared" si="402"/>
        <v>#DIV/0!</v>
      </c>
      <c r="AN317" s="541"/>
      <c r="AO317" s="203"/>
      <c r="AP317" s="203"/>
      <c r="AQ317" s="208" t="e">
        <f t="shared" si="395"/>
        <v>#DIV/0!</v>
      </c>
      <c r="AR317" s="205" t="e">
        <f t="shared" si="403"/>
        <v>#DIV/0!</v>
      </c>
      <c r="AS317" s="541"/>
      <c r="AT317" s="203"/>
      <c r="AU317" s="203"/>
      <c r="AV317" s="208" t="e">
        <f t="shared" si="396"/>
        <v>#DIV/0!</v>
      </c>
      <c r="AW317" s="205" t="e">
        <f t="shared" si="404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89"/>
        <v>#DIV/0!</v>
      </c>
      <c r="H318" s="541"/>
      <c r="I318" s="209" t="e">
        <f t="shared" si="397"/>
        <v>#DIV/0!</v>
      </c>
      <c r="J318" s="209" t="e">
        <f t="shared" si="397"/>
        <v>#DIV/0!</v>
      </c>
      <c r="K318" s="210" t="e">
        <f t="shared" si="397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90"/>
        <v>#DIV/0!</v>
      </c>
      <c r="S318" s="205" t="e">
        <f t="shared" si="398"/>
        <v>#DIV/0!</v>
      </c>
      <c r="T318" s="541"/>
      <c r="U318" s="203"/>
      <c r="V318" s="203"/>
      <c r="W318" s="208" t="e">
        <f t="shared" si="391"/>
        <v>#DIV/0!</v>
      </c>
      <c r="X318" s="205" t="e">
        <f t="shared" si="399"/>
        <v>#DIV/0!</v>
      </c>
      <c r="Y318" s="541"/>
      <c r="Z318" s="203"/>
      <c r="AA318" s="203"/>
      <c r="AB318" s="208" t="e">
        <f t="shared" si="392"/>
        <v>#DIV/0!</v>
      </c>
      <c r="AC318" s="205" t="e">
        <f t="shared" si="400"/>
        <v>#DIV/0!</v>
      </c>
      <c r="AD318" s="541"/>
      <c r="AE318" s="203"/>
      <c r="AF318" s="203"/>
      <c r="AG318" s="208" t="e">
        <f t="shared" si="393"/>
        <v>#DIV/0!</v>
      </c>
      <c r="AH318" s="205" t="e">
        <f t="shared" si="401"/>
        <v>#DIV/0!</v>
      </c>
      <c r="AI318" s="541"/>
      <c r="AJ318" s="203"/>
      <c r="AK318" s="203"/>
      <c r="AL318" s="208" t="e">
        <f t="shared" si="394"/>
        <v>#DIV/0!</v>
      </c>
      <c r="AM318" s="205" t="e">
        <f t="shared" si="402"/>
        <v>#DIV/0!</v>
      </c>
      <c r="AN318" s="541"/>
      <c r="AO318" s="203"/>
      <c r="AP318" s="203"/>
      <c r="AQ318" s="208" t="e">
        <f t="shared" si="395"/>
        <v>#DIV/0!</v>
      </c>
      <c r="AR318" s="205" t="e">
        <f t="shared" si="403"/>
        <v>#DIV/0!</v>
      </c>
      <c r="AS318" s="541"/>
      <c r="AT318" s="203"/>
      <c r="AU318" s="203"/>
      <c r="AV318" s="208" t="e">
        <f t="shared" si="396"/>
        <v>#DIV/0!</v>
      </c>
      <c r="AW318" s="205" t="e">
        <f t="shared" si="404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89"/>
        <v>#DIV/0!</v>
      </c>
      <c r="H319" s="541"/>
      <c r="I319" s="209" t="e">
        <f t="shared" si="397"/>
        <v>#DIV/0!</v>
      </c>
      <c r="J319" s="209" t="e">
        <f t="shared" si="397"/>
        <v>#DIV/0!</v>
      </c>
      <c r="K319" s="210" t="e">
        <f t="shared" si="397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90"/>
        <v>#DIV/0!</v>
      </c>
      <c r="S319" s="205" t="e">
        <f t="shared" si="398"/>
        <v>#DIV/0!</v>
      </c>
      <c r="T319" s="541"/>
      <c r="U319" s="203"/>
      <c r="V319" s="203"/>
      <c r="W319" s="208" t="e">
        <f t="shared" si="391"/>
        <v>#DIV/0!</v>
      </c>
      <c r="X319" s="205" t="e">
        <f t="shared" si="399"/>
        <v>#DIV/0!</v>
      </c>
      <c r="Y319" s="541"/>
      <c r="Z319" s="203"/>
      <c r="AA319" s="203"/>
      <c r="AB319" s="208" t="e">
        <f t="shared" si="392"/>
        <v>#DIV/0!</v>
      </c>
      <c r="AC319" s="205" t="e">
        <f t="shared" si="400"/>
        <v>#DIV/0!</v>
      </c>
      <c r="AD319" s="541"/>
      <c r="AE319" s="203"/>
      <c r="AF319" s="203"/>
      <c r="AG319" s="208" t="e">
        <f t="shared" si="393"/>
        <v>#DIV/0!</v>
      </c>
      <c r="AH319" s="205" t="e">
        <f t="shared" si="401"/>
        <v>#DIV/0!</v>
      </c>
      <c r="AI319" s="541"/>
      <c r="AJ319" s="203"/>
      <c r="AK319" s="203"/>
      <c r="AL319" s="208" t="e">
        <f t="shared" si="394"/>
        <v>#DIV/0!</v>
      </c>
      <c r="AM319" s="205" t="e">
        <f t="shared" si="402"/>
        <v>#DIV/0!</v>
      </c>
      <c r="AN319" s="541"/>
      <c r="AO319" s="203"/>
      <c r="AP319" s="203"/>
      <c r="AQ319" s="208" t="e">
        <f t="shared" si="395"/>
        <v>#DIV/0!</v>
      </c>
      <c r="AR319" s="205" t="e">
        <f t="shared" si="403"/>
        <v>#DIV/0!</v>
      </c>
      <c r="AS319" s="541"/>
      <c r="AT319" s="203"/>
      <c r="AU319" s="203"/>
      <c r="AV319" s="208" t="e">
        <f t="shared" si="396"/>
        <v>#DIV/0!</v>
      </c>
      <c r="AW319" s="205" t="e">
        <f t="shared" si="404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89"/>
        <v>#DIV/0!</v>
      </c>
      <c r="H320" s="541"/>
      <c r="I320" s="209" t="e">
        <f t="shared" si="397"/>
        <v>#DIV/0!</v>
      </c>
      <c r="J320" s="209" t="e">
        <f t="shared" si="397"/>
        <v>#DIV/0!</v>
      </c>
      <c r="K320" s="210" t="e">
        <f t="shared" si="397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90"/>
        <v>#DIV/0!</v>
      </c>
      <c r="S320" s="205" t="e">
        <f t="shared" si="398"/>
        <v>#DIV/0!</v>
      </c>
      <c r="T320" s="541"/>
      <c r="U320" s="203"/>
      <c r="V320" s="203"/>
      <c r="W320" s="208" t="e">
        <f t="shared" si="391"/>
        <v>#DIV/0!</v>
      </c>
      <c r="X320" s="205" t="e">
        <f t="shared" si="399"/>
        <v>#DIV/0!</v>
      </c>
      <c r="Y320" s="541"/>
      <c r="Z320" s="203"/>
      <c r="AA320" s="203"/>
      <c r="AB320" s="208" t="e">
        <f t="shared" si="392"/>
        <v>#DIV/0!</v>
      </c>
      <c r="AC320" s="205" t="e">
        <f t="shared" si="400"/>
        <v>#DIV/0!</v>
      </c>
      <c r="AD320" s="541"/>
      <c r="AE320" s="203"/>
      <c r="AF320" s="203"/>
      <c r="AG320" s="208" t="e">
        <f t="shared" si="393"/>
        <v>#DIV/0!</v>
      </c>
      <c r="AH320" s="205" t="e">
        <f t="shared" si="401"/>
        <v>#DIV/0!</v>
      </c>
      <c r="AI320" s="541"/>
      <c r="AJ320" s="203"/>
      <c r="AK320" s="203"/>
      <c r="AL320" s="208" t="e">
        <f t="shared" si="394"/>
        <v>#DIV/0!</v>
      </c>
      <c r="AM320" s="205" t="e">
        <f t="shared" si="402"/>
        <v>#DIV/0!</v>
      </c>
      <c r="AN320" s="541"/>
      <c r="AO320" s="203"/>
      <c r="AP320" s="203"/>
      <c r="AQ320" s="208" t="e">
        <f t="shared" si="395"/>
        <v>#DIV/0!</v>
      </c>
      <c r="AR320" s="205" t="e">
        <f t="shared" si="403"/>
        <v>#DIV/0!</v>
      </c>
      <c r="AS320" s="541"/>
      <c r="AT320" s="203"/>
      <c r="AU320" s="203"/>
      <c r="AV320" s="208" t="e">
        <f t="shared" si="396"/>
        <v>#DIV/0!</v>
      </c>
      <c r="AW320" s="205" t="e">
        <f t="shared" si="404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89"/>
        <v>#DIV/0!</v>
      </c>
      <c r="H321" s="541"/>
      <c r="I321" s="209" t="e">
        <f t="shared" si="397"/>
        <v>#DIV/0!</v>
      </c>
      <c r="J321" s="209" t="e">
        <f t="shared" si="397"/>
        <v>#DIV/0!</v>
      </c>
      <c r="K321" s="210" t="e">
        <f t="shared" si="397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98"/>
        <v>#DIV/0!</v>
      </c>
      <c r="T321" s="541"/>
      <c r="U321" s="203"/>
      <c r="V321" s="203"/>
      <c r="W321" s="208" t="e">
        <f>V321/U321</f>
        <v>#DIV/0!</v>
      </c>
      <c r="X321" s="205" t="e">
        <f t="shared" si="399"/>
        <v>#DIV/0!</v>
      </c>
      <c r="Y321" s="541"/>
      <c r="Z321" s="203"/>
      <c r="AA321" s="203"/>
      <c r="AB321" s="208" t="e">
        <f>AA321/Z321</f>
        <v>#DIV/0!</v>
      </c>
      <c r="AC321" s="205" t="e">
        <f t="shared" si="400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401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402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403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404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321"/>
  <sheetViews>
    <sheetView zoomScaleNormal="100" workbookViewId="0">
      <pane xSplit="13" ySplit="3" topLeftCell="N283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768</v>
      </c>
      <c r="C1" s="198">
        <f>AVERAGE(L267,L287,L307)</f>
        <v>0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488</v>
      </c>
      <c r="C7" s="203">
        <v>1</v>
      </c>
      <c r="D7" s="206" t="s">
        <v>406</v>
      </c>
      <c r="E7" s="207">
        <v>16</v>
      </c>
      <c r="F7" s="203">
        <v>1750</v>
      </c>
      <c r="G7" s="208">
        <f>F7/E7</f>
        <v>109.375</v>
      </c>
      <c r="H7" s="541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42">
        <f>IFERROR(AVERAGE(K7:K21),"-")</f>
        <v>219.84671763913875</v>
      </c>
      <c r="M7" s="209">
        <f>RANK(K7, K$7:$K$21)</f>
        <v>2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41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41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41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41">
        <f>AVERAGE(AV7:AV21)</f>
        <v>219.83855865932685</v>
      </c>
    </row>
    <row r="8" spans="1:50" ht="14.25" hidden="1" customHeight="1" outlineLevel="1">
      <c r="B8" s="483"/>
      <c r="C8" s="203">
        <v>2</v>
      </c>
      <c r="D8" s="206" t="s">
        <v>489</v>
      </c>
      <c r="E8" s="207">
        <v>6</v>
      </c>
      <c r="F8" s="203">
        <v>2600</v>
      </c>
      <c r="G8" s="208">
        <f t="shared" ref="G8" si="6">F8/E8</f>
        <v>433.33333333333331</v>
      </c>
      <c r="H8" s="541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42"/>
      <c r="M8" s="209">
        <f>RANK(K8, K$7:$K$21)</f>
        <v>1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41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41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41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41"/>
    </row>
    <row r="9" spans="1:50" ht="14.25" hidden="1" customHeight="1" outlineLevel="1">
      <c r="B9" s="483"/>
      <c r="C9" s="203">
        <v>3</v>
      </c>
      <c r="D9" s="206"/>
      <c r="E9" s="207"/>
      <c r="F9" s="203"/>
      <c r="G9" s="208"/>
      <c r="H9" s="541"/>
      <c r="I9" s="209"/>
      <c r="J9" s="209"/>
      <c r="K9" s="210"/>
      <c r="L9" s="542"/>
      <c r="M9" s="209"/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/>
      <c r="AF9" s="207"/>
      <c r="AG9" s="208"/>
      <c r="AH9" s="205"/>
      <c r="AI9" s="541"/>
      <c r="AJ9" s="203"/>
      <c r="AK9" s="207"/>
      <c r="AL9" s="208"/>
      <c r="AM9" s="205"/>
      <c r="AN9" s="541"/>
      <c r="AO9" s="203"/>
      <c r="AP9" s="207"/>
      <c r="AQ9" s="208"/>
      <c r="AR9" s="205"/>
      <c r="AS9" s="541"/>
      <c r="AT9" s="203"/>
      <c r="AU9" s="207"/>
      <c r="AV9" s="208"/>
      <c r="AW9" s="205"/>
      <c r="AX9" s="541"/>
    </row>
    <row r="10" spans="1:50" ht="14.25" hidden="1" customHeight="1" outlineLevel="1">
      <c r="B10" s="483"/>
      <c r="C10" s="203">
        <v>4</v>
      </c>
      <c r="D10" s="206"/>
      <c r="E10" s="207"/>
      <c r="F10" s="203"/>
      <c r="G10" s="208"/>
      <c r="H10" s="541"/>
      <c r="I10" s="209"/>
      <c r="J10" s="209"/>
      <c r="K10" s="210"/>
      <c r="L10" s="542"/>
      <c r="M10" s="209"/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/>
      <c r="AF10" s="207"/>
      <c r="AG10" s="208"/>
      <c r="AH10" s="205"/>
      <c r="AI10" s="541"/>
      <c r="AJ10" s="203"/>
      <c r="AK10" s="207"/>
      <c r="AL10" s="208"/>
      <c r="AM10" s="205"/>
      <c r="AN10" s="541"/>
      <c r="AO10" s="203"/>
      <c r="AP10" s="207"/>
      <c r="AQ10" s="208"/>
      <c r="AR10" s="205"/>
      <c r="AS10" s="541"/>
      <c r="AT10" s="203"/>
      <c r="AU10" s="207"/>
      <c r="AV10" s="208"/>
      <c r="AW10" s="205"/>
      <c r="AX10" s="541"/>
    </row>
    <row r="11" spans="1:50" ht="14.25" hidden="1" customHeight="1" outlineLevel="1">
      <c r="B11" s="483"/>
      <c r="C11" s="203">
        <v>5</v>
      </c>
      <c r="D11" s="206"/>
      <c r="E11" s="207"/>
      <c r="F11" s="203"/>
      <c r="G11" s="208"/>
      <c r="H11" s="541"/>
      <c r="I11" s="209"/>
      <c r="J11" s="209"/>
      <c r="K11" s="210"/>
      <c r="L11" s="542"/>
      <c r="M11" s="209"/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/>
      <c r="AF11" s="207"/>
      <c r="AG11" s="208"/>
      <c r="AH11" s="205"/>
      <c r="AI11" s="541"/>
      <c r="AJ11" s="203"/>
      <c r="AK11" s="207"/>
      <c r="AL11" s="208"/>
      <c r="AM11" s="205"/>
      <c r="AN11" s="541"/>
      <c r="AO11" s="203"/>
      <c r="AP11" s="207"/>
      <c r="AQ11" s="208"/>
      <c r="AR11" s="205"/>
      <c r="AS11" s="541"/>
      <c r="AT11" s="203"/>
      <c r="AU11" s="207"/>
      <c r="AV11" s="208"/>
      <c r="AW11" s="205"/>
      <c r="AX11" s="541"/>
    </row>
    <row r="12" spans="1:50" ht="14.25" hidden="1" customHeight="1" outlineLevel="1">
      <c r="B12" s="483"/>
      <c r="C12" s="203">
        <v>6</v>
      </c>
      <c r="D12" s="206"/>
      <c r="E12" s="207"/>
      <c r="F12" s="203"/>
      <c r="G12" s="208"/>
      <c r="H12" s="541"/>
      <c r="I12" s="209"/>
      <c r="J12" s="209"/>
      <c r="K12" s="210"/>
      <c r="L12" s="542"/>
      <c r="M12" s="209"/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/>
      <c r="AF12" s="207"/>
      <c r="AG12" s="208"/>
      <c r="AH12" s="205"/>
      <c r="AI12" s="541"/>
      <c r="AJ12" s="203"/>
      <c r="AK12" s="207"/>
      <c r="AL12" s="208"/>
      <c r="AM12" s="205"/>
      <c r="AN12" s="541"/>
      <c r="AO12" s="203"/>
      <c r="AP12" s="207"/>
      <c r="AQ12" s="208"/>
      <c r="AR12" s="205"/>
      <c r="AS12" s="541"/>
      <c r="AT12" s="203"/>
      <c r="AU12" s="207"/>
      <c r="AV12" s="208"/>
      <c r="AW12" s="205"/>
      <c r="AX12" s="541"/>
    </row>
    <row r="13" spans="1:50" ht="14.25" hidden="1" customHeight="1" outlineLevel="1">
      <c r="B13" s="483"/>
      <c r="C13" s="203">
        <v>7</v>
      </c>
      <c r="D13" s="206"/>
      <c r="E13" s="207"/>
      <c r="F13" s="203"/>
      <c r="G13" s="208"/>
      <c r="H13" s="541"/>
      <c r="I13" s="209"/>
      <c r="J13" s="209"/>
      <c r="K13" s="210"/>
      <c r="L13" s="542"/>
      <c r="M13" s="209"/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/>
      <c r="AF13" s="207"/>
      <c r="AG13" s="208"/>
      <c r="AH13" s="205"/>
      <c r="AI13" s="541"/>
      <c r="AJ13" s="203"/>
      <c r="AK13" s="207"/>
      <c r="AL13" s="208"/>
      <c r="AM13" s="205"/>
      <c r="AN13" s="541"/>
      <c r="AO13" s="203"/>
      <c r="AP13" s="207"/>
      <c r="AQ13" s="208"/>
      <c r="AR13" s="205"/>
      <c r="AS13" s="541"/>
      <c r="AT13" s="203"/>
      <c r="AU13" s="207"/>
      <c r="AV13" s="208"/>
      <c r="AW13" s="205"/>
      <c r="AX13" s="541"/>
    </row>
    <row r="14" spans="1:50" ht="14.25" hidden="1" customHeight="1" outlineLevel="1">
      <c r="B14" s="483"/>
      <c r="C14" s="203">
        <v>8</v>
      </c>
      <c r="D14" s="206"/>
      <c r="E14" s="207"/>
      <c r="F14" s="203"/>
      <c r="G14" s="208"/>
      <c r="H14" s="541"/>
      <c r="I14" s="209"/>
      <c r="J14" s="209"/>
      <c r="K14" s="210"/>
      <c r="L14" s="542"/>
      <c r="M14" s="209"/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/>
      <c r="AF14" s="207"/>
      <c r="AG14" s="208"/>
      <c r="AH14" s="205"/>
      <c r="AI14" s="541"/>
      <c r="AJ14" s="203"/>
      <c r="AK14" s="207"/>
      <c r="AL14" s="208"/>
      <c r="AM14" s="205"/>
      <c r="AN14" s="541"/>
      <c r="AO14" s="203"/>
      <c r="AP14" s="207"/>
      <c r="AQ14" s="208"/>
      <c r="AR14" s="205"/>
      <c r="AS14" s="541"/>
      <c r="AT14" s="203"/>
      <c r="AU14" s="207"/>
      <c r="AV14" s="208"/>
      <c r="AW14" s="205"/>
      <c r="AX14" s="541"/>
    </row>
    <row r="15" spans="1:50" ht="14.25" hidden="1" customHeight="1" outlineLevel="1">
      <c r="B15" s="483"/>
      <c r="C15" s="203">
        <v>9</v>
      </c>
      <c r="D15" s="206"/>
      <c r="E15" s="207"/>
      <c r="F15" s="203"/>
      <c r="G15" s="208"/>
      <c r="H15" s="541"/>
      <c r="I15" s="209"/>
      <c r="J15" s="209"/>
      <c r="K15" s="210"/>
      <c r="L15" s="542"/>
      <c r="M15" s="209"/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/>
      <c r="AF15" s="207"/>
      <c r="AG15" s="208"/>
      <c r="AH15" s="205"/>
      <c r="AI15" s="541"/>
      <c r="AJ15" s="203"/>
      <c r="AK15" s="207"/>
      <c r="AL15" s="208"/>
      <c r="AM15" s="205"/>
      <c r="AN15" s="541"/>
      <c r="AO15" s="203"/>
      <c r="AP15" s="207"/>
      <c r="AQ15" s="208"/>
      <c r="AR15" s="205"/>
      <c r="AS15" s="541"/>
      <c r="AT15" s="203"/>
      <c r="AU15" s="207"/>
      <c r="AV15" s="208"/>
      <c r="AW15" s="205"/>
      <c r="AX15" s="541"/>
    </row>
    <row r="16" spans="1:50" ht="14.25" hidden="1" customHeight="1" outlineLevel="1">
      <c r="B16" s="483"/>
      <c r="C16" s="203">
        <v>10</v>
      </c>
      <c r="D16" s="206"/>
      <c r="E16" s="207"/>
      <c r="F16" s="203"/>
      <c r="G16" s="208"/>
      <c r="H16" s="541"/>
      <c r="I16" s="209"/>
      <c r="J16" s="209"/>
      <c r="K16" s="210"/>
      <c r="L16" s="542"/>
      <c r="M16" s="209"/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/>
      <c r="AF16" s="207"/>
      <c r="AG16" s="208"/>
      <c r="AH16" s="205"/>
      <c r="AI16" s="541"/>
      <c r="AJ16" s="203"/>
      <c r="AK16" s="207"/>
      <c r="AL16" s="208"/>
      <c r="AM16" s="205"/>
      <c r="AN16" s="541"/>
      <c r="AO16" s="203"/>
      <c r="AP16" s="207"/>
      <c r="AQ16" s="208"/>
      <c r="AR16" s="205"/>
      <c r="AS16" s="541"/>
      <c r="AT16" s="203"/>
      <c r="AU16" s="207"/>
      <c r="AV16" s="208"/>
      <c r="AW16" s="205"/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3"/>
      <c r="AV17" s="203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3"/>
      <c r="AV18" s="203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3"/>
      <c r="AV19" s="203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3"/>
      <c r="AV20" s="203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8">U22+1</f>
        <v>45876</v>
      </c>
      <c r="AA22" s="586"/>
      <c r="AB22" s="586"/>
      <c r="AC22" s="586"/>
      <c r="AD22" s="586"/>
      <c r="AE22" s="587">
        <f t="shared" ref="AE22" si="9">Z22+1</f>
        <v>45877</v>
      </c>
      <c r="AF22" s="588"/>
      <c r="AG22" s="588"/>
      <c r="AH22" s="588"/>
      <c r="AI22" s="588"/>
      <c r="AJ22" s="585">
        <f t="shared" ref="AJ22" si="10">AE22+1</f>
        <v>45878</v>
      </c>
      <c r="AK22" s="585"/>
      <c r="AL22" s="585"/>
      <c r="AM22" s="585"/>
      <c r="AN22" s="585"/>
      <c r="AO22" s="587">
        <f t="shared" ref="AO22" si="11">AJ22+1</f>
        <v>45879</v>
      </c>
      <c r="AP22" s="588"/>
      <c r="AQ22" s="588"/>
      <c r="AR22" s="588"/>
      <c r="AS22" s="588"/>
      <c r="AT22" s="585">
        <f t="shared" ref="AT22" si="12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3">Z22</f>
        <v>45876</v>
      </c>
      <c r="AA23" s="592"/>
      <c r="AB23" s="592"/>
      <c r="AC23" s="592"/>
      <c r="AD23" s="592"/>
      <c r="AE23" s="593">
        <f t="shared" ref="AE23" si="14">AE22</f>
        <v>45877</v>
      </c>
      <c r="AF23" s="593"/>
      <c r="AG23" s="593"/>
      <c r="AH23" s="593"/>
      <c r="AI23" s="593"/>
      <c r="AJ23" s="592">
        <f t="shared" ref="AJ23" si="15">AJ22</f>
        <v>45878</v>
      </c>
      <c r="AK23" s="592"/>
      <c r="AL23" s="592"/>
      <c r="AM23" s="592"/>
      <c r="AN23" s="592"/>
      <c r="AO23" s="593">
        <f t="shared" ref="AO23" si="16">AO22</f>
        <v>45879</v>
      </c>
      <c r="AP23" s="593"/>
      <c r="AQ23" s="593"/>
      <c r="AR23" s="593"/>
      <c r="AS23" s="593"/>
      <c r="AT23" s="592">
        <f t="shared" ref="AT23" si="17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488</v>
      </c>
      <c r="C27" s="203">
        <v>1</v>
      </c>
      <c r="D27" s="206" t="s">
        <v>407</v>
      </c>
      <c r="E27" s="207">
        <v>6</v>
      </c>
      <c r="F27" s="203">
        <v>2600</v>
      </c>
      <c r="G27" s="208">
        <f t="shared" ref="G27:G28" si="18">F27/E27</f>
        <v>433.33333333333331</v>
      </c>
      <c r="H27" s="541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42">
        <f>IFERROR(AVERAGE(K27:K41),"-")</f>
        <v>355.84274710920249</v>
      </c>
      <c r="M27" s="209">
        <f>RANK(K27, K$27:$K$41)</f>
        <v>2</v>
      </c>
      <c r="N27" s="483"/>
      <c r="O27" s="483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41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41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41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483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483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483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483">
        <f>AVERAGE(AV27:AV41)</f>
        <v>359.11931601123945</v>
      </c>
    </row>
    <row r="28" spans="2:50" ht="14.25" hidden="1" customHeight="1" outlineLevel="1">
      <c r="B28" s="483"/>
      <c r="C28" s="203">
        <v>2</v>
      </c>
      <c r="D28" s="206" t="s">
        <v>557</v>
      </c>
      <c r="E28" s="207">
        <v>6</v>
      </c>
      <c r="F28" s="203">
        <v>2600</v>
      </c>
      <c r="G28" s="208">
        <f t="shared" si="18"/>
        <v>433.33333333333331</v>
      </c>
      <c r="H28" s="541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42"/>
      <c r="M28" s="209">
        <f>RANK(K28, K$27:$K$41)</f>
        <v>1</v>
      </c>
      <c r="N28" s="483"/>
      <c r="O28" s="483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41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41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41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483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483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483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483"/>
    </row>
    <row r="29" spans="2:50" ht="14.25" hidden="1" customHeight="1" outlineLevel="1">
      <c r="B29" s="483"/>
      <c r="C29" s="203">
        <v>3</v>
      </c>
      <c r="D29" s="206"/>
      <c r="E29" s="207"/>
      <c r="F29" s="203"/>
      <c r="G29" s="208"/>
      <c r="H29" s="541"/>
      <c r="I29" s="209"/>
      <c r="J29" s="209"/>
      <c r="K29" s="210"/>
      <c r="L29" s="542"/>
      <c r="M29" s="209"/>
      <c r="N29" s="483"/>
      <c r="O29" s="483"/>
      <c r="P29" s="203"/>
      <c r="Q29" s="207"/>
      <c r="R29" s="208"/>
      <c r="S29" s="205"/>
      <c r="T29" s="541"/>
      <c r="U29" s="203"/>
      <c r="V29" s="207"/>
      <c r="W29" s="208"/>
      <c r="X29" s="205"/>
      <c r="Y29" s="541"/>
      <c r="Z29" s="203"/>
      <c r="AA29" s="207"/>
      <c r="AB29" s="208"/>
      <c r="AC29" s="205"/>
      <c r="AD29" s="541"/>
      <c r="AE29" s="203"/>
      <c r="AF29" s="207"/>
      <c r="AG29" s="208"/>
      <c r="AH29" s="205"/>
      <c r="AI29" s="483"/>
      <c r="AJ29" s="203"/>
      <c r="AK29" s="207"/>
      <c r="AL29" s="208"/>
      <c r="AM29" s="205"/>
      <c r="AN29" s="483"/>
      <c r="AO29" s="203"/>
      <c r="AP29" s="207"/>
      <c r="AQ29" s="208"/>
      <c r="AR29" s="205"/>
      <c r="AS29" s="483"/>
      <c r="AT29" s="203"/>
      <c r="AU29" s="207"/>
      <c r="AV29" s="208"/>
      <c r="AW29" s="205"/>
      <c r="AX29" s="483"/>
    </row>
    <row r="30" spans="2:50" ht="14.25" hidden="1" customHeight="1" outlineLevel="1">
      <c r="B30" s="483"/>
      <c r="C30" s="203">
        <v>4</v>
      </c>
      <c r="D30" s="206"/>
      <c r="E30" s="207"/>
      <c r="F30" s="203"/>
      <c r="G30" s="208"/>
      <c r="H30" s="541"/>
      <c r="I30" s="209"/>
      <c r="J30" s="209"/>
      <c r="K30" s="210"/>
      <c r="L30" s="542"/>
      <c r="M30" s="209"/>
      <c r="N30" s="483"/>
      <c r="O30" s="483"/>
      <c r="P30" s="203"/>
      <c r="Q30" s="207"/>
      <c r="R30" s="208"/>
      <c r="S30" s="205"/>
      <c r="T30" s="541"/>
      <c r="U30" s="203"/>
      <c r="V30" s="207"/>
      <c r="W30" s="208"/>
      <c r="X30" s="205"/>
      <c r="Y30" s="541"/>
      <c r="Z30" s="203"/>
      <c r="AA30" s="207"/>
      <c r="AB30" s="208"/>
      <c r="AC30" s="205"/>
      <c r="AD30" s="541"/>
      <c r="AE30" s="203"/>
      <c r="AF30" s="207"/>
      <c r="AG30" s="208"/>
      <c r="AH30" s="205"/>
      <c r="AI30" s="483"/>
      <c r="AJ30" s="203"/>
      <c r="AK30" s="207"/>
      <c r="AL30" s="208"/>
      <c r="AM30" s="205"/>
      <c r="AN30" s="483"/>
      <c r="AO30" s="203"/>
      <c r="AP30" s="207"/>
      <c r="AQ30" s="208"/>
      <c r="AR30" s="205"/>
      <c r="AS30" s="483"/>
      <c r="AT30" s="203"/>
      <c r="AU30" s="207"/>
      <c r="AV30" s="208"/>
      <c r="AW30" s="205"/>
      <c r="AX30" s="483"/>
    </row>
    <row r="31" spans="2:50" ht="14.25" hidden="1" customHeight="1" outlineLevel="1">
      <c r="B31" s="483"/>
      <c r="C31" s="203">
        <v>5</v>
      </c>
      <c r="D31" s="206"/>
      <c r="E31" s="207"/>
      <c r="F31" s="203"/>
      <c r="G31" s="208"/>
      <c r="H31" s="541"/>
      <c r="I31" s="209"/>
      <c r="J31" s="209"/>
      <c r="K31" s="210"/>
      <c r="L31" s="542"/>
      <c r="M31" s="209"/>
      <c r="N31" s="483"/>
      <c r="O31" s="483"/>
      <c r="P31" s="203"/>
      <c r="Q31" s="207"/>
      <c r="R31" s="208"/>
      <c r="S31" s="205"/>
      <c r="T31" s="541"/>
      <c r="U31" s="203"/>
      <c r="V31" s="207"/>
      <c r="W31" s="208"/>
      <c r="X31" s="205"/>
      <c r="Y31" s="541"/>
      <c r="Z31" s="203"/>
      <c r="AA31" s="207"/>
      <c r="AB31" s="208"/>
      <c r="AC31" s="205"/>
      <c r="AD31" s="541"/>
      <c r="AE31" s="203"/>
      <c r="AF31" s="207"/>
      <c r="AG31" s="208"/>
      <c r="AH31" s="205"/>
      <c r="AI31" s="483"/>
      <c r="AJ31" s="203"/>
      <c r="AK31" s="207"/>
      <c r="AL31" s="208"/>
      <c r="AM31" s="205"/>
      <c r="AN31" s="483"/>
      <c r="AO31" s="203"/>
      <c r="AP31" s="207"/>
      <c r="AQ31" s="208"/>
      <c r="AR31" s="205"/>
      <c r="AS31" s="483"/>
      <c r="AT31" s="203"/>
      <c r="AU31" s="207"/>
      <c r="AV31" s="208"/>
      <c r="AW31" s="205"/>
      <c r="AX31" s="483"/>
    </row>
    <row r="32" spans="2:50" ht="14.25" hidden="1" customHeight="1" outlineLevel="1">
      <c r="B32" s="483"/>
      <c r="C32" s="203">
        <v>6</v>
      </c>
      <c r="D32" s="206"/>
      <c r="E32" s="207"/>
      <c r="F32" s="203"/>
      <c r="G32" s="208"/>
      <c r="H32" s="541"/>
      <c r="I32" s="209"/>
      <c r="J32" s="209"/>
      <c r="K32" s="210"/>
      <c r="L32" s="542"/>
      <c r="M32" s="209"/>
      <c r="N32" s="483"/>
      <c r="O32" s="483"/>
      <c r="P32" s="203"/>
      <c r="Q32" s="207"/>
      <c r="R32" s="208"/>
      <c r="S32" s="205"/>
      <c r="T32" s="541"/>
      <c r="U32" s="203"/>
      <c r="V32" s="207"/>
      <c r="W32" s="208"/>
      <c r="X32" s="205"/>
      <c r="Y32" s="541"/>
      <c r="Z32" s="203"/>
      <c r="AA32" s="207"/>
      <c r="AB32" s="208"/>
      <c r="AC32" s="205"/>
      <c r="AD32" s="541"/>
      <c r="AE32" s="203"/>
      <c r="AF32" s="207"/>
      <c r="AG32" s="208"/>
      <c r="AH32" s="205"/>
      <c r="AI32" s="483"/>
      <c r="AJ32" s="203"/>
      <c r="AK32" s="207"/>
      <c r="AL32" s="208"/>
      <c r="AM32" s="205"/>
      <c r="AN32" s="483"/>
      <c r="AO32" s="203"/>
      <c r="AP32" s="207"/>
      <c r="AQ32" s="208"/>
      <c r="AR32" s="205"/>
      <c r="AS32" s="483"/>
      <c r="AT32" s="203"/>
      <c r="AU32" s="207"/>
      <c r="AV32" s="208"/>
      <c r="AW32" s="205"/>
      <c r="AX32" s="483"/>
    </row>
    <row r="33" spans="1:50" ht="14.25" hidden="1" customHeight="1" outlineLevel="1">
      <c r="B33" s="483"/>
      <c r="C33" s="203">
        <v>7</v>
      </c>
      <c r="D33" s="206"/>
      <c r="E33" s="207"/>
      <c r="F33" s="203"/>
      <c r="G33" s="208"/>
      <c r="H33" s="541"/>
      <c r="I33" s="209"/>
      <c r="J33" s="209"/>
      <c r="K33" s="210"/>
      <c r="L33" s="542"/>
      <c r="M33" s="209"/>
      <c r="N33" s="483"/>
      <c r="O33" s="483"/>
      <c r="P33" s="203"/>
      <c r="Q33" s="207"/>
      <c r="R33" s="208"/>
      <c r="S33" s="205"/>
      <c r="T33" s="541"/>
      <c r="U33" s="203"/>
      <c r="V33" s="207"/>
      <c r="W33" s="208"/>
      <c r="X33" s="205"/>
      <c r="Y33" s="541"/>
      <c r="Z33" s="203"/>
      <c r="AA33" s="207"/>
      <c r="AB33" s="208"/>
      <c r="AC33" s="205"/>
      <c r="AD33" s="541"/>
      <c r="AE33" s="203"/>
      <c r="AF33" s="207"/>
      <c r="AG33" s="208"/>
      <c r="AH33" s="205"/>
      <c r="AI33" s="483"/>
      <c r="AJ33" s="203"/>
      <c r="AK33" s="207"/>
      <c r="AL33" s="208"/>
      <c r="AM33" s="205"/>
      <c r="AN33" s="483"/>
      <c r="AO33" s="203"/>
      <c r="AP33" s="207"/>
      <c r="AQ33" s="208"/>
      <c r="AR33" s="205"/>
      <c r="AS33" s="483"/>
      <c r="AT33" s="203"/>
      <c r="AU33" s="207"/>
      <c r="AV33" s="208"/>
      <c r="AW33" s="205"/>
      <c r="AX33" s="483"/>
    </row>
    <row r="34" spans="1:50" ht="14.25" hidden="1" customHeight="1" outlineLevel="1">
      <c r="B34" s="483"/>
      <c r="C34" s="203">
        <v>8</v>
      </c>
      <c r="D34" s="206"/>
      <c r="E34" s="207"/>
      <c r="F34" s="203"/>
      <c r="G34" s="208"/>
      <c r="H34" s="541"/>
      <c r="I34" s="209"/>
      <c r="J34" s="209"/>
      <c r="K34" s="210"/>
      <c r="L34" s="542"/>
      <c r="M34" s="209"/>
      <c r="N34" s="483"/>
      <c r="O34" s="483"/>
      <c r="P34" s="203"/>
      <c r="Q34" s="207"/>
      <c r="R34" s="208"/>
      <c r="S34" s="205"/>
      <c r="T34" s="541"/>
      <c r="U34" s="203"/>
      <c r="V34" s="207"/>
      <c r="W34" s="208"/>
      <c r="X34" s="205"/>
      <c r="Y34" s="541"/>
      <c r="Z34" s="203"/>
      <c r="AA34" s="207"/>
      <c r="AB34" s="208"/>
      <c r="AC34" s="205"/>
      <c r="AD34" s="541"/>
      <c r="AE34" s="203"/>
      <c r="AF34" s="207"/>
      <c r="AG34" s="208"/>
      <c r="AH34" s="205"/>
      <c r="AI34" s="483"/>
      <c r="AJ34" s="203"/>
      <c r="AK34" s="207"/>
      <c r="AL34" s="208"/>
      <c r="AM34" s="205"/>
      <c r="AN34" s="483"/>
      <c r="AO34" s="203"/>
      <c r="AP34" s="207"/>
      <c r="AQ34" s="208"/>
      <c r="AR34" s="205"/>
      <c r="AS34" s="483"/>
      <c r="AT34" s="203"/>
      <c r="AU34" s="207"/>
      <c r="AV34" s="208"/>
      <c r="AW34" s="205"/>
      <c r="AX34" s="483"/>
    </row>
    <row r="35" spans="1:50" ht="14.25" hidden="1" customHeight="1" outlineLevel="1">
      <c r="B35" s="483"/>
      <c r="C35" s="203">
        <v>9</v>
      </c>
      <c r="D35" s="206"/>
      <c r="E35" s="207"/>
      <c r="F35" s="203"/>
      <c r="G35" s="208"/>
      <c r="H35" s="541"/>
      <c r="I35" s="209"/>
      <c r="J35" s="209"/>
      <c r="K35" s="210"/>
      <c r="L35" s="542"/>
      <c r="M35" s="209"/>
      <c r="N35" s="483"/>
      <c r="O35" s="483"/>
      <c r="P35" s="203"/>
      <c r="Q35" s="207"/>
      <c r="R35" s="208"/>
      <c r="S35" s="205"/>
      <c r="T35" s="541"/>
      <c r="U35" s="203"/>
      <c r="V35" s="207"/>
      <c r="W35" s="208"/>
      <c r="X35" s="205"/>
      <c r="Y35" s="541"/>
      <c r="Z35" s="203"/>
      <c r="AA35" s="207"/>
      <c r="AB35" s="208"/>
      <c r="AC35" s="205"/>
      <c r="AD35" s="541"/>
      <c r="AE35" s="203"/>
      <c r="AF35" s="207"/>
      <c r="AG35" s="208"/>
      <c r="AH35" s="205"/>
      <c r="AI35" s="483"/>
      <c r="AJ35" s="203"/>
      <c r="AK35" s="207"/>
      <c r="AL35" s="208"/>
      <c r="AM35" s="205"/>
      <c r="AN35" s="483"/>
      <c r="AO35" s="203"/>
      <c r="AP35" s="207"/>
      <c r="AQ35" s="208"/>
      <c r="AR35" s="205"/>
      <c r="AS35" s="483"/>
      <c r="AT35" s="203"/>
      <c r="AU35" s="207"/>
      <c r="AV35" s="208"/>
      <c r="AW35" s="205"/>
      <c r="AX35" s="483"/>
    </row>
    <row r="36" spans="1:50" ht="14.25" hidden="1" customHeight="1" outlineLevel="1">
      <c r="B36" s="483"/>
      <c r="C36" s="203">
        <v>10</v>
      </c>
      <c r="D36" s="206"/>
      <c r="E36" s="207"/>
      <c r="F36" s="203"/>
      <c r="G36" s="208"/>
      <c r="H36" s="541"/>
      <c r="I36" s="209"/>
      <c r="J36" s="209"/>
      <c r="K36" s="210"/>
      <c r="L36" s="542"/>
      <c r="M36" s="209"/>
      <c r="N36" s="483"/>
      <c r="O36" s="483"/>
      <c r="P36" s="203"/>
      <c r="Q36" s="207"/>
      <c r="R36" s="208"/>
      <c r="S36" s="205"/>
      <c r="T36" s="541"/>
      <c r="U36" s="203"/>
      <c r="V36" s="207"/>
      <c r="W36" s="208"/>
      <c r="X36" s="205"/>
      <c r="Y36" s="541"/>
      <c r="Z36" s="203"/>
      <c r="AA36" s="207"/>
      <c r="AB36" s="208"/>
      <c r="AC36" s="205"/>
      <c r="AD36" s="541"/>
      <c r="AE36" s="203"/>
      <c r="AF36" s="207"/>
      <c r="AG36" s="208"/>
      <c r="AH36" s="205"/>
      <c r="AI36" s="483"/>
      <c r="AJ36" s="203"/>
      <c r="AK36" s="207"/>
      <c r="AL36" s="208"/>
      <c r="AM36" s="205"/>
      <c r="AN36" s="483"/>
      <c r="AO36" s="203"/>
      <c r="AP36" s="207"/>
      <c r="AQ36" s="208"/>
      <c r="AR36" s="205"/>
      <c r="AS36" s="483"/>
      <c r="AT36" s="203"/>
      <c r="AU36" s="207"/>
      <c r="AV36" s="208"/>
      <c r="AW36" s="205"/>
      <c r="AX36" s="483"/>
    </row>
    <row r="37" spans="1:50" ht="14.25" hidden="1" customHeight="1" outlineLevel="1">
      <c r="B37" s="483"/>
      <c r="C37" s="203">
        <v>11</v>
      </c>
      <c r="D37" s="206"/>
      <c r="E37" s="207"/>
      <c r="F37" s="203"/>
      <c r="G37" s="208"/>
      <c r="H37" s="541"/>
      <c r="I37" s="209"/>
      <c r="J37" s="209"/>
      <c r="K37" s="210"/>
      <c r="L37" s="542"/>
      <c r="M37" s="209"/>
      <c r="N37" s="483"/>
      <c r="O37" s="483"/>
      <c r="P37" s="203"/>
      <c r="Q37" s="207"/>
      <c r="R37" s="208"/>
      <c r="S37" s="205"/>
      <c r="T37" s="541"/>
      <c r="U37" s="203"/>
      <c r="V37" s="207"/>
      <c r="W37" s="208"/>
      <c r="X37" s="205"/>
      <c r="Y37" s="541"/>
      <c r="Z37" s="203"/>
      <c r="AA37" s="207"/>
      <c r="AB37" s="208"/>
      <c r="AC37" s="205"/>
      <c r="AD37" s="541"/>
      <c r="AE37" s="203"/>
      <c r="AF37" s="207"/>
      <c r="AG37" s="208"/>
      <c r="AH37" s="205"/>
      <c r="AI37" s="483"/>
      <c r="AJ37" s="203"/>
      <c r="AK37" s="207"/>
      <c r="AL37" s="208"/>
      <c r="AM37" s="205"/>
      <c r="AN37" s="483"/>
      <c r="AO37" s="203"/>
      <c r="AP37" s="207"/>
      <c r="AQ37" s="208"/>
      <c r="AR37" s="205"/>
      <c r="AS37" s="483"/>
      <c r="AT37" s="203"/>
      <c r="AU37" s="207"/>
      <c r="AV37" s="208"/>
      <c r="AW37" s="205"/>
      <c r="AX37" s="483"/>
    </row>
    <row r="38" spans="1:50" ht="14.25" hidden="1" customHeight="1" outlineLevel="1">
      <c r="B38" s="483"/>
      <c r="C38" s="203">
        <v>12</v>
      </c>
      <c r="D38" s="206"/>
      <c r="E38" s="203"/>
      <c r="F38" s="203"/>
      <c r="G38" s="203"/>
      <c r="H38" s="541"/>
      <c r="I38" s="209"/>
      <c r="J38" s="209"/>
      <c r="K38" s="210"/>
      <c r="L38" s="542"/>
      <c r="M38" s="209"/>
      <c r="N38" s="483"/>
      <c r="O38" s="483"/>
      <c r="P38" s="203"/>
      <c r="Q38" s="207"/>
      <c r="R38" s="208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483"/>
      <c r="AJ38" s="203"/>
      <c r="AK38" s="207"/>
      <c r="AL38" s="208"/>
      <c r="AM38" s="205"/>
      <c r="AN38" s="483"/>
      <c r="AO38" s="203"/>
      <c r="AP38" s="207"/>
      <c r="AQ38" s="208"/>
      <c r="AR38" s="205"/>
      <c r="AS38" s="483"/>
      <c r="AT38" s="203"/>
      <c r="AU38" s="207"/>
      <c r="AV38" s="208"/>
      <c r="AW38" s="205"/>
      <c r="AX38" s="483"/>
    </row>
    <row r="39" spans="1:50" ht="14.25" hidden="1" customHeight="1" outlineLevel="1">
      <c r="B39" s="483"/>
      <c r="C39" s="203">
        <v>13</v>
      </c>
      <c r="D39" s="206"/>
      <c r="E39" s="203"/>
      <c r="F39" s="203"/>
      <c r="G39" s="203"/>
      <c r="H39" s="541"/>
      <c r="I39" s="209"/>
      <c r="J39" s="209"/>
      <c r="K39" s="210"/>
      <c r="L39" s="542"/>
      <c r="M39" s="209"/>
      <c r="N39" s="483"/>
      <c r="O39" s="483"/>
      <c r="P39" s="203"/>
      <c r="Q39" s="207"/>
      <c r="R39" s="208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483"/>
      <c r="AJ39" s="203"/>
      <c r="AK39" s="207"/>
      <c r="AL39" s="208"/>
      <c r="AM39" s="205"/>
      <c r="AN39" s="483"/>
      <c r="AO39" s="203"/>
      <c r="AP39" s="207"/>
      <c r="AQ39" s="208"/>
      <c r="AR39" s="205"/>
      <c r="AS39" s="483"/>
      <c r="AT39" s="203"/>
      <c r="AU39" s="207"/>
      <c r="AV39" s="208"/>
      <c r="AW39" s="205"/>
      <c r="AX39" s="483"/>
    </row>
    <row r="40" spans="1:50" ht="14.25" hidden="1" customHeight="1" outlineLevel="1">
      <c r="B40" s="483"/>
      <c r="C40" s="203">
        <v>14</v>
      </c>
      <c r="D40" s="206"/>
      <c r="E40" s="203"/>
      <c r="F40" s="203"/>
      <c r="G40" s="203"/>
      <c r="H40" s="541"/>
      <c r="I40" s="209"/>
      <c r="J40" s="209"/>
      <c r="K40" s="210"/>
      <c r="L40" s="542"/>
      <c r="M40" s="209"/>
      <c r="N40" s="483"/>
      <c r="O40" s="483"/>
      <c r="P40" s="203"/>
      <c r="Q40" s="207"/>
      <c r="R40" s="208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483"/>
      <c r="AJ40" s="203"/>
      <c r="AK40" s="207"/>
      <c r="AL40" s="208"/>
      <c r="AM40" s="205"/>
      <c r="AN40" s="483"/>
      <c r="AO40" s="203"/>
      <c r="AP40" s="207"/>
      <c r="AQ40" s="208"/>
      <c r="AR40" s="205"/>
      <c r="AS40" s="483"/>
      <c r="AT40" s="203"/>
      <c r="AU40" s="207"/>
      <c r="AV40" s="208"/>
      <c r="AW40" s="205"/>
      <c r="AX40" s="483"/>
    </row>
    <row r="41" spans="1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483"/>
      <c r="AJ41" s="203"/>
      <c r="AK41" s="207"/>
      <c r="AL41" s="208"/>
      <c r="AM41" s="205"/>
      <c r="AN41" s="483"/>
      <c r="AO41" s="203"/>
      <c r="AP41" s="207"/>
      <c r="AQ41" s="208"/>
      <c r="AR41" s="205"/>
      <c r="AS41" s="483"/>
      <c r="AT41" s="203"/>
      <c r="AU41" s="207"/>
      <c r="AV41" s="208"/>
      <c r="AW41" s="205"/>
      <c r="AX41" s="483"/>
    </row>
    <row r="42" spans="1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4">U42+1</f>
        <v>45883</v>
      </c>
      <c r="AA42" s="586"/>
      <c r="AB42" s="586"/>
      <c r="AC42" s="586"/>
      <c r="AD42" s="586"/>
      <c r="AE42" s="587">
        <f t="shared" ref="AE42" si="35">Z42+1</f>
        <v>45884</v>
      </c>
      <c r="AF42" s="588"/>
      <c r="AG42" s="588"/>
      <c r="AH42" s="588"/>
      <c r="AI42" s="588"/>
      <c r="AJ42" s="589">
        <f t="shared" ref="AJ42" si="36">AE42+1</f>
        <v>45885</v>
      </c>
      <c r="AK42" s="590"/>
      <c r="AL42" s="590"/>
      <c r="AM42" s="590"/>
      <c r="AN42" s="591"/>
      <c r="AO42" s="587">
        <f t="shared" ref="AO42" si="37">AJ42+1</f>
        <v>45886</v>
      </c>
      <c r="AP42" s="588"/>
      <c r="AQ42" s="588"/>
      <c r="AR42" s="588"/>
      <c r="AS42" s="588"/>
      <c r="AT42" s="589">
        <f t="shared" ref="AT42" si="38">AO42+1</f>
        <v>45887</v>
      </c>
      <c r="AU42" s="590"/>
      <c r="AV42" s="590"/>
      <c r="AW42" s="590"/>
      <c r="AX42" s="591"/>
    </row>
    <row r="43" spans="1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39">Z42</f>
        <v>45883</v>
      </c>
      <c r="AA43" s="592"/>
      <c r="AB43" s="592"/>
      <c r="AC43" s="592"/>
      <c r="AD43" s="592"/>
      <c r="AE43" s="593">
        <f t="shared" ref="AE43" si="40">AE42</f>
        <v>45884</v>
      </c>
      <c r="AF43" s="593"/>
      <c r="AG43" s="593"/>
      <c r="AH43" s="593"/>
      <c r="AI43" s="593"/>
      <c r="AJ43" s="594">
        <f t="shared" ref="AJ43" si="41">AJ42</f>
        <v>45885</v>
      </c>
      <c r="AK43" s="595"/>
      <c r="AL43" s="595"/>
      <c r="AM43" s="595"/>
      <c r="AN43" s="596"/>
      <c r="AO43" s="593">
        <f t="shared" ref="AO43" si="42">AO42</f>
        <v>45886</v>
      </c>
      <c r="AP43" s="593"/>
      <c r="AQ43" s="593"/>
      <c r="AR43" s="593"/>
      <c r="AS43" s="593"/>
      <c r="AT43" s="594">
        <f t="shared" ref="AT43" si="43">AT42</f>
        <v>45887</v>
      </c>
      <c r="AU43" s="595"/>
      <c r="AV43" s="595"/>
      <c r="AW43" s="595"/>
      <c r="AX43" s="596"/>
    </row>
    <row r="44" spans="1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1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1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1:50" ht="14.25" hidden="1" customHeight="1" outlineLevel="1">
      <c r="A47" s="279"/>
      <c r="B47" s="483" t="s">
        <v>488</v>
      </c>
      <c r="C47" s="203">
        <v>1</v>
      </c>
      <c r="D47" s="206" t="s">
        <v>407</v>
      </c>
      <c r="E47" s="203">
        <v>6</v>
      </c>
      <c r="F47" s="203">
        <v>2600</v>
      </c>
      <c r="G47" s="208">
        <f t="shared" ref="G47:G48" si="44">F47/E47</f>
        <v>433.33333333333331</v>
      </c>
      <c r="H47" s="541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42">
        <f>IFERROR(AVERAGE(K47:K61),"-")</f>
        <v>359.15619911162401</v>
      </c>
      <c r="M47" s="209">
        <f>RANK(K47, K$47:$K$61)</f>
        <v>2</v>
      </c>
      <c r="N47" s="483"/>
      <c r="O47" s="483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41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41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41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41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41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41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41">
        <f>AVERAGE(AV47:AV61)</f>
        <v>359.4777757690016</v>
      </c>
    </row>
    <row r="48" spans="1:50" ht="14.25" hidden="1" customHeight="1" outlineLevel="1">
      <c r="A48" s="279"/>
      <c r="B48" s="483"/>
      <c r="C48" s="203">
        <v>2</v>
      </c>
      <c r="D48" s="206" t="s">
        <v>557</v>
      </c>
      <c r="E48" s="203">
        <v>6</v>
      </c>
      <c r="F48" s="203">
        <v>2600</v>
      </c>
      <c r="G48" s="208">
        <f t="shared" si="44"/>
        <v>433.33333333333331</v>
      </c>
      <c r="H48" s="541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42"/>
      <c r="M48" s="209">
        <f>RANK(K48, K$47:$K$61)</f>
        <v>1</v>
      </c>
      <c r="N48" s="483"/>
      <c r="O48" s="483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41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41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41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41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41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41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41"/>
    </row>
    <row r="49" spans="1:50" ht="14.25" hidden="1" customHeight="1" outlineLevel="1">
      <c r="A49" s="279"/>
      <c r="B49" s="483"/>
      <c r="C49" s="203">
        <v>3</v>
      </c>
      <c r="D49" s="206"/>
      <c r="E49" s="203"/>
      <c r="F49" s="203"/>
      <c r="G49" s="203"/>
      <c r="H49" s="541"/>
      <c r="I49" s="209"/>
      <c r="J49" s="209"/>
      <c r="K49" s="210"/>
      <c r="L49" s="542"/>
      <c r="M49" s="209"/>
      <c r="N49" s="483"/>
      <c r="O49" s="483"/>
      <c r="P49" s="203"/>
      <c r="Q49" s="207"/>
      <c r="R49" s="208"/>
      <c r="S49" s="205"/>
      <c r="T49" s="541"/>
      <c r="U49" s="203"/>
      <c r="V49" s="207"/>
      <c r="W49" s="208"/>
      <c r="X49" s="205"/>
      <c r="Y49" s="541"/>
      <c r="Z49" s="203"/>
      <c r="AA49" s="207"/>
      <c r="AB49" s="208"/>
      <c r="AC49" s="205"/>
      <c r="AD49" s="541"/>
      <c r="AE49" s="203"/>
      <c r="AF49" s="207"/>
      <c r="AG49" s="208"/>
      <c r="AH49" s="205"/>
      <c r="AI49" s="541"/>
      <c r="AJ49" s="203"/>
      <c r="AK49" s="207"/>
      <c r="AL49" s="208"/>
      <c r="AM49" s="205"/>
      <c r="AN49" s="541"/>
      <c r="AO49" s="203"/>
      <c r="AP49" s="207"/>
      <c r="AQ49" s="208"/>
      <c r="AR49" s="205"/>
      <c r="AS49" s="541"/>
      <c r="AT49" s="203"/>
      <c r="AU49" s="207"/>
      <c r="AV49" s="208"/>
      <c r="AW49" s="205"/>
      <c r="AX49" s="541"/>
    </row>
    <row r="50" spans="1:50" ht="14.25" hidden="1" customHeight="1" outlineLevel="1">
      <c r="B50" s="483"/>
      <c r="C50" s="203">
        <v>4</v>
      </c>
      <c r="D50" s="206"/>
      <c r="E50" s="203"/>
      <c r="F50" s="203"/>
      <c r="G50" s="203"/>
      <c r="H50" s="541"/>
      <c r="I50" s="209"/>
      <c r="J50" s="209"/>
      <c r="K50" s="210"/>
      <c r="L50" s="542"/>
      <c r="M50" s="209"/>
      <c r="N50" s="483"/>
      <c r="O50" s="483"/>
      <c r="P50" s="203"/>
      <c r="Q50" s="207"/>
      <c r="R50" s="208"/>
      <c r="S50" s="205"/>
      <c r="T50" s="541"/>
      <c r="U50" s="203"/>
      <c r="V50" s="207"/>
      <c r="W50" s="208"/>
      <c r="X50" s="205"/>
      <c r="Y50" s="541"/>
      <c r="Z50" s="203"/>
      <c r="AA50" s="207"/>
      <c r="AB50" s="208"/>
      <c r="AC50" s="205"/>
      <c r="AD50" s="541"/>
      <c r="AE50" s="203"/>
      <c r="AF50" s="207"/>
      <c r="AG50" s="208"/>
      <c r="AH50" s="205"/>
      <c r="AI50" s="541"/>
      <c r="AJ50" s="203"/>
      <c r="AK50" s="207"/>
      <c r="AL50" s="208"/>
      <c r="AM50" s="205"/>
      <c r="AN50" s="541"/>
      <c r="AO50" s="203"/>
      <c r="AP50" s="207"/>
      <c r="AQ50" s="208"/>
      <c r="AR50" s="205"/>
      <c r="AS50" s="541"/>
      <c r="AT50" s="203"/>
      <c r="AU50" s="207"/>
      <c r="AV50" s="208"/>
      <c r="AW50" s="205"/>
      <c r="AX50" s="541"/>
    </row>
    <row r="51" spans="1:50" ht="14.25" hidden="1" customHeight="1" outlineLevel="1">
      <c r="B51" s="483"/>
      <c r="C51" s="203">
        <v>5</v>
      </c>
      <c r="D51" s="206"/>
      <c r="E51" s="203"/>
      <c r="F51" s="203"/>
      <c r="G51" s="203"/>
      <c r="H51" s="541"/>
      <c r="I51" s="209"/>
      <c r="J51" s="209"/>
      <c r="K51" s="210"/>
      <c r="L51" s="542"/>
      <c r="M51" s="209"/>
      <c r="N51" s="483"/>
      <c r="O51" s="483"/>
      <c r="P51" s="203"/>
      <c r="Q51" s="207"/>
      <c r="R51" s="208"/>
      <c r="S51" s="205"/>
      <c r="T51" s="541"/>
      <c r="U51" s="203"/>
      <c r="V51" s="207"/>
      <c r="W51" s="208"/>
      <c r="X51" s="205"/>
      <c r="Y51" s="541"/>
      <c r="Z51" s="203"/>
      <c r="AA51" s="207"/>
      <c r="AB51" s="208"/>
      <c r="AC51" s="205"/>
      <c r="AD51" s="541"/>
      <c r="AE51" s="203"/>
      <c r="AF51" s="207"/>
      <c r="AG51" s="208"/>
      <c r="AH51" s="205"/>
      <c r="AI51" s="541"/>
      <c r="AJ51" s="203"/>
      <c r="AK51" s="207"/>
      <c r="AL51" s="208"/>
      <c r="AM51" s="205"/>
      <c r="AN51" s="541"/>
      <c r="AO51" s="203"/>
      <c r="AP51" s="207"/>
      <c r="AQ51" s="208"/>
      <c r="AR51" s="205"/>
      <c r="AS51" s="541"/>
      <c r="AT51" s="203"/>
      <c r="AU51" s="207"/>
      <c r="AV51" s="208"/>
      <c r="AW51" s="205"/>
      <c r="AX51" s="541"/>
    </row>
    <row r="52" spans="1:50" ht="14.25" hidden="1" customHeight="1" outlineLevel="1">
      <c r="B52" s="483"/>
      <c r="C52" s="203">
        <v>6</v>
      </c>
      <c r="D52" s="206"/>
      <c r="E52" s="203"/>
      <c r="F52" s="203"/>
      <c r="G52" s="203"/>
      <c r="H52" s="541"/>
      <c r="I52" s="209"/>
      <c r="J52" s="209"/>
      <c r="K52" s="210"/>
      <c r="L52" s="542"/>
      <c r="M52" s="209"/>
      <c r="N52" s="483"/>
      <c r="O52" s="483"/>
      <c r="P52" s="203"/>
      <c r="Q52" s="207"/>
      <c r="R52" s="208"/>
      <c r="S52" s="205"/>
      <c r="T52" s="541"/>
      <c r="U52" s="203"/>
      <c r="V52" s="207"/>
      <c r="W52" s="208"/>
      <c r="X52" s="205"/>
      <c r="Y52" s="541"/>
      <c r="Z52" s="203"/>
      <c r="AA52" s="207"/>
      <c r="AB52" s="208"/>
      <c r="AC52" s="205"/>
      <c r="AD52" s="541"/>
      <c r="AE52" s="203"/>
      <c r="AF52" s="207"/>
      <c r="AG52" s="208"/>
      <c r="AH52" s="205"/>
      <c r="AI52" s="541"/>
      <c r="AJ52" s="203"/>
      <c r="AK52" s="207"/>
      <c r="AL52" s="208"/>
      <c r="AM52" s="205"/>
      <c r="AN52" s="541"/>
      <c r="AO52" s="203"/>
      <c r="AP52" s="207"/>
      <c r="AQ52" s="208"/>
      <c r="AR52" s="205"/>
      <c r="AS52" s="541"/>
      <c r="AT52" s="203"/>
      <c r="AU52" s="207"/>
      <c r="AV52" s="208"/>
      <c r="AW52" s="205"/>
      <c r="AX52" s="541"/>
    </row>
    <row r="53" spans="1:50" ht="14.25" hidden="1" customHeight="1" outlineLevel="1">
      <c r="B53" s="483"/>
      <c r="C53" s="203">
        <v>7</v>
      </c>
      <c r="D53" s="206"/>
      <c r="E53" s="203"/>
      <c r="F53" s="203"/>
      <c r="G53" s="203"/>
      <c r="H53" s="541"/>
      <c r="I53" s="209"/>
      <c r="J53" s="209"/>
      <c r="K53" s="210"/>
      <c r="L53" s="542"/>
      <c r="M53" s="209"/>
      <c r="N53" s="483"/>
      <c r="O53" s="483"/>
      <c r="P53" s="203"/>
      <c r="Q53" s="207"/>
      <c r="R53" s="208"/>
      <c r="S53" s="205"/>
      <c r="T53" s="541"/>
      <c r="U53" s="203"/>
      <c r="V53" s="207"/>
      <c r="W53" s="208"/>
      <c r="X53" s="205"/>
      <c r="Y53" s="541"/>
      <c r="Z53" s="203"/>
      <c r="AA53" s="207"/>
      <c r="AB53" s="208"/>
      <c r="AC53" s="205"/>
      <c r="AD53" s="541"/>
      <c r="AE53" s="203"/>
      <c r="AF53" s="207"/>
      <c r="AG53" s="208"/>
      <c r="AH53" s="205"/>
      <c r="AI53" s="541"/>
      <c r="AJ53" s="203"/>
      <c r="AK53" s="207"/>
      <c r="AL53" s="208"/>
      <c r="AM53" s="205"/>
      <c r="AN53" s="541"/>
      <c r="AO53" s="203"/>
      <c r="AP53" s="207"/>
      <c r="AQ53" s="208"/>
      <c r="AR53" s="205"/>
      <c r="AS53" s="541"/>
      <c r="AT53" s="203"/>
      <c r="AU53" s="207"/>
      <c r="AV53" s="208"/>
      <c r="AW53" s="205"/>
      <c r="AX53" s="541"/>
    </row>
    <row r="54" spans="1:50" ht="14.25" hidden="1" customHeight="1" outlineLevel="1">
      <c r="B54" s="483"/>
      <c r="C54" s="203">
        <v>8</v>
      </c>
      <c r="D54" s="206"/>
      <c r="E54" s="203"/>
      <c r="F54" s="203"/>
      <c r="G54" s="203"/>
      <c r="H54" s="541"/>
      <c r="I54" s="209"/>
      <c r="J54" s="209"/>
      <c r="K54" s="210"/>
      <c r="L54" s="542"/>
      <c r="M54" s="209"/>
      <c r="N54" s="483"/>
      <c r="O54" s="483"/>
      <c r="P54" s="203"/>
      <c r="Q54" s="207"/>
      <c r="R54" s="208"/>
      <c r="S54" s="205"/>
      <c r="T54" s="541"/>
      <c r="U54" s="203"/>
      <c r="V54" s="207"/>
      <c r="W54" s="208"/>
      <c r="X54" s="205"/>
      <c r="Y54" s="541"/>
      <c r="Z54" s="203"/>
      <c r="AA54" s="207"/>
      <c r="AB54" s="208"/>
      <c r="AC54" s="205"/>
      <c r="AD54" s="541"/>
      <c r="AE54" s="203"/>
      <c r="AF54" s="207"/>
      <c r="AG54" s="208"/>
      <c r="AH54" s="205"/>
      <c r="AI54" s="541"/>
      <c r="AJ54" s="203"/>
      <c r="AK54" s="207"/>
      <c r="AL54" s="208"/>
      <c r="AM54" s="205"/>
      <c r="AN54" s="541"/>
      <c r="AO54" s="203"/>
      <c r="AP54" s="207"/>
      <c r="AQ54" s="208"/>
      <c r="AR54" s="205"/>
      <c r="AS54" s="541"/>
      <c r="AT54" s="203"/>
      <c r="AU54" s="207"/>
      <c r="AV54" s="208"/>
      <c r="AW54" s="205"/>
      <c r="AX54" s="541"/>
    </row>
    <row r="55" spans="1:50" ht="14.25" hidden="1" customHeight="1" outlineLevel="1">
      <c r="B55" s="483"/>
      <c r="C55" s="203">
        <v>9</v>
      </c>
      <c r="D55" s="206"/>
      <c r="E55" s="203"/>
      <c r="F55" s="203"/>
      <c r="G55" s="203"/>
      <c r="H55" s="541"/>
      <c r="I55" s="209"/>
      <c r="J55" s="209"/>
      <c r="K55" s="210"/>
      <c r="L55" s="542"/>
      <c r="M55" s="209"/>
      <c r="N55" s="483"/>
      <c r="O55" s="483"/>
      <c r="P55" s="203"/>
      <c r="Q55" s="207"/>
      <c r="R55" s="208"/>
      <c r="S55" s="205"/>
      <c r="T55" s="541"/>
      <c r="U55" s="203"/>
      <c r="V55" s="207"/>
      <c r="W55" s="208"/>
      <c r="X55" s="205"/>
      <c r="Y55" s="541"/>
      <c r="Z55" s="203"/>
      <c r="AA55" s="207"/>
      <c r="AB55" s="208"/>
      <c r="AC55" s="205"/>
      <c r="AD55" s="541"/>
      <c r="AE55" s="203"/>
      <c r="AF55" s="207"/>
      <c r="AG55" s="208"/>
      <c r="AH55" s="205"/>
      <c r="AI55" s="541"/>
      <c r="AJ55" s="203"/>
      <c r="AK55" s="207"/>
      <c r="AL55" s="208"/>
      <c r="AM55" s="205"/>
      <c r="AN55" s="541"/>
      <c r="AO55" s="203"/>
      <c r="AP55" s="207"/>
      <c r="AQ55" s="208"/>
      <c r="AR55" s="205"/>
      <c r="AS55" s="541"/>
      <c r="AT55" s="203"/>
      <c r="AU55" s="207"/>
      <c r="AV55" s="208"/>
      <c r="AW55" s="205"/>
      <c r="AX55" s="541"/>
    </row>
    <row r="56" spans="1:50" ht="14.25" hidden="1" customHeight="1" outlineLevel="1">
      <c r="B56" s="483"/>
      <c r="C56" s="203">
        <v>10</v>
      </c>
      <c r="D56" s="206"/>
      <c r="E56" s="203"/>
      <c r="F56" s="203"/>
      <c r="G56" s="203"/>
      <c r="H56" s="541"/>
      <c r="I56" s="209"/>
      <c r="J56" s="209"/>
      <c r="K56" s="210"/>
      <c r="L56" s="542"/>
      <c r="M56" s="209"/>
      <c r="N56" s="483"/>
      <c r="O56" s="483"/>
      <c r="P56" s="203"/>
      <c r="Q56" s="207"/>
      <c r="R56" s="208"/>
      <c r="S56" s="205"/>
      <c r="T56" s="541"/>
      <c r="U56" s="203"/>
      <c r="V56" s="207"/>
      <c r="W56" s="208"/>
      <c r="X56" s="205"/>
      <c r="Y56" s="541"/>
      <c r="Z56" s="203"/>
      <c r="AA56" s="207"/>
      <c r="AB56" s="208"/>
      <c r="AC56" s="205"/>
      <c r="AD56" s="541"/>
      <c r="AE56" s="203"/>
      <c r="AF56" s="207"/>
      <c r="AG56" s="208"/>
      <c r="AH56" s="205"/>
      <c r="AI56" s="541"/>
      <c r="AJ56" s="203"/>
      <c r="AK56" s="207"/>
      <c r="AL56" s="208"/>
      <c r="AM56" s="205"/>
      <c r="AN56" s="541"/>
      <c r="AO56" s="203"/>
      <c r="AP56" s="207"/>
      <c r="AQ56" s="208"/>
      <c r="AR56" s="205"/>
      <c r="AS56" s="541"/>
      <c r="AT56" s="203"/>
      <c r="AU56" s="207"/>
      <c r="AV56" s="208"/>
      <c r="AW56" s="205"/>
      <c r="AX56" s="541"/>
    </row>
    <row r="57" spans="1:50" ht="14.25" hidden="1" customHeight="1" outlineLevel="1">
      <c r="B57" s="483"/>
      <c r="C57" s="203">
        <v>11</v>
      </c>
      <c r="D57" s="206"/>
      <c r="E57" s="203"/>
      <c r="F57" s="203"/>
      <c r="G57" s="203"/>
      <c r="H57" s="541"/>
      <c r="I57" s="209"/>
      <c r="J57" s="209"/>
      <c r="K57" s="210"/>
      <c r="L57" s="542"/>
      <c r="M57" s="209"/>
      <c r="N57" s="483"/>
      <c r="O57" s="483"/>
      <c r="P57" s="203"/>
      <c r="Q57" s="207"/>
      <c r="R57" s="208"/>
      <c r="S57" s="205"/>
      <c r="T57" s="541"/>
      <c r="U57" s="203"/>
      <c r="V57" s="207"/>
      <c r="W57" s="208"/>
      <c r="X57" s="205"/>
      <c r="Y57" s="541"/>
      <c r="Z57" s="203"/>
      <c r="AA57" s="207"/>
      <c r="AB57" s="208"/>
      <c r="AC57" s="205"/>
      <c r="AD57" s="541"/>
      <c r="AE57" s="203"/>
      <c r="AF57" s="207"/>
      <c r="AG57" s="208"/>
      <c r="AH57" s="205"/>
      <c r="AI57" s="541"/>
      <c r="AJ57" s="203"/>
      <c r="AK57" s="207"/>
      <c r="AL57" s="208"/>
      <c r="AM57" s="205"/>
      <c r="AN57" s="541"/>
      <c r="AO57" s="203"/>
      <c r="AP57" s="207"/>
      <c r="AQ57" s="208"/>
      <c r="AR57" s="205"/>
      <c r="AS57" s="541"/>
      <c r="AT57" s="203"/>
      <c r="AU57" s="207"/>
      <c r="AV57" s="208"/>
      <c r="AW57" s="205"/>
      <c r="AX57" s="541"/>
    </row>
    <row r="58" spans="1:50" ht="14.25" hidden="1" customHeight="1" outlineLevel="1"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7"/>
      <c r="R58" s="208"/>
      <c r="S58" s="205"/>
      <c r="T58" s="541"/>
      <c r="U58" s="203"/>
      <c r="V58" s="207"/>
      <c r="W58" s="208"/>
      <c r="X58" s="205"/>
      <c r="Y58" s="541"/>
      <c r="Z58" s="203"/>
      <c r="AA58" s="207"/>
      <c r="AB58" s="208"/>
      <c r="AC58" s="205"/>
      <c r="AD58" s="541"/>
      <c r="AE58" s="203"/>
      <c r="AF58" s="207"/>
      <c r="AG58" s="208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1:50" ht="14.25" hidden="1" customHeight="1" outlineLevel="1"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7"/>
      <c r="R59" s="208"/>
      <c r="S59" s="205"/>
      <c r="T59" s="541"/>
      <c r="U59" s="203"/>
      <c r="V59" s="207"/>
      <c r="W59" s="208"/>
      <c r="X59" s="205"/>
      <c r="Y59" s="541"/>
      <c r="Z59" s="203"/>
      <c r="AA59" s="207"/>
      <c r="AB59" s="208"/>
      <c r="AC59" s="205"/>
      <c r="AD59" s="541"/>
      <c r="AE59" s="203"/>
      <c r="AF59" s="207"/>
      <c r="AG59" s="208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1:50" ht="14.25" hidden="1" customHeight="1" outlineLevel="1"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7"/>
      <c r="R60" s="208"/>
      <c r="S60" s="205"/>
      <c r="T60" s="541"/>
      <c r="U60" s="203"/>
      <c r="V60" s="207"/>
      <c r="W60" s="208"/>
      <c r="X60" s="205"/>
      <c r="Y60" s="541"/>
      <c r="Z60" s="203"/>
      <c r="AA60" s="207"/>
      <c r="AB60" s="208"/>
      <c r="AC60" s="205"/>
      <c r="AD60" s="541"/>
      <c r="AE60" s="203"/>
      <c r="AF60" s="207"/>
      <c r="AG60" s="208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1:50" ht="14.25" hidden="1" customHeight="1" outlineLevel="1"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7"/>
      <c r="AB61" s="208"/>
      <c r="AC61" s="205"/>
      <c r="AD61" s="541"/>
      <c r="AE61" s="203"/>
      <c r="AF61" s="207"/>
      <c r="AG61" s="208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1:50" ht="14.25" hidden="1" customHeight="1" outlineLevel="1" collapsed="1">
      <c r="B62" s="524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0">U62+1</f>
        <v>45890</v>
      </c>
      <c r="AA62" s="586"/>
      <c r="AB62" s="586"/>
      <c r="AC62" s="586"/>
      <c r="AD62" s="586"/>
      <c r="AE62" s="587">
        <f t="shared" ref="AE62" si="61">Z62+1</f>
        <v>45891</v>
      </c>
      <c r="AF62" s="588"/>
      <c r="AG62" s="588"/>
      <c r="AH62" s="588"/>
      <c r="AI62" s="588"/>
      <c r="AJ62" s="589">
        <f t="shared" ref="AJ62" si="62">AE62+1</f>
        <v>45892</v>
      </c>
      <c r="AK62" s="590"/>
      <c r="AL62" s="590"/>
      <c r="AM62" s="590"/>
      <c r="AN62" s="591"/>
      <c r="AO62" s="587">
        <f t="shared" ref="AO62" si="63">AJ62+1</f>
        <v>45893</v>
      </c>
      <c r="AP62" s="588"/>
      <c r="AQ62" s="588"/>
      <c r="AR62" s="588"/>
      <c r="AS62" s="588"/>
      <c r="AT62" s="589">
        <f t="shared" ref="AT62" si="64">AO62+1</f>
        <v>45894</v>
      </c>
      <c r="AU62" s="590"/>
      <c r="AV62" s="590"/>
      <c r="AW62" s="590"/>
      <c r="AX62" s="591"/>
    </row>
    <row r="63" spans="1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65">Z62</f>
        <v>45890</v>
      </c>
      <c r="AA63" s="592"/>
      <c r="AB63" s="592"/>
      <c r="AC63" s="592"/>
      <c r="AD63" s="592"/>
      <c r="AE63" s="593">
        <f t="shared" ref="AE63" si="66">AE62</f>
        <v>45891</v>
      </c>
      <c r="AF63" s="593"/>
      <c r="AG63" s="593"/>
      <c r="AH63" s="593"/>
      <c r="AI63" s="593"/>
      <c r="AJ63" s="594">
        <f t="shared" ref="AJ63" si="67">AJ62</f>
        <v>45892</v>
      </c>
      <c r="AK63" s="595"/>
      <c r="AL63" s="595"/>
      <c r="AM63" s="595"/>
      <c r="AN63" s="596"/>
      <c r="AO63" s="593">
        <f t="shared" ref="AO63" si="68">AO62</f>
        <v>45893</v>
      </c>
      <c r="AP63" s="593"/>
      <c r="AQ63" s="593"/>
      <c r="AR63" s="593"/>
      <c r="AS63" s="593"/>
      <c r="AT63" s="594">
        <f t="shared" ref="AT63" si="69">AT62</f>
        <v>45894</v>
      </c>
      <c r="AU63" s="595"/>
      <c r="AV63" s="595"/>
      <c r="AW63" s="595"/>
      <c r="AX63" s="596"/>
    </row>
    <row r="64" spans="1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488</v>
      </c>
      <c r="C67" s="203">
        <v>1</v>
      </c>
      <c r="D67" s="206" t="s">
        <v>407</v>
      </c>
      <c r="E67" s="203">
        <v>6</v>
      </c>
      <c r="F67" s="203">
        <v>2600</v>
      </c>
      <c r="G67" s="208">
        <f t="shared" ref="G67:G68" si="70">F67/E67</f>
        <v>433.33333333333331</v>
      </c>
      <c r="H67" s="541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42">
        <f>IFERROR(AVERAGE(K67:K81),"-")</f>
        <v>360.21810143425512</v>
      </c>
      <c r="M67" s="209">
        <f>RANK(K67, K$67:$K$81)</f>
        <v>2</v>
      </c>
      <c r="N67" s="483"/>
      <c r="O67" s="483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41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41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41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41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41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41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41">
        <f>AVERAGE(AV67:AV81)</f>
        <v>361.31928866902672</v>
      </c>
    </row>
    <row r="68" spans="2:50" ht="14.25" hidden="1" customHeight="1" outlineLevel="1">
      <c r="B68" s="483"/>
      <c r="C68" s="203">
        <v>2</v>
      </c>
      <c r="D68" s="206" t="s">
        <v>557</v>
      </c>
      <c r="E68" s="203">
        <v>6</v>
      </c>
      <c r="F68" s="203">
        <v>2600</v>
      </c>
      <c r="G68" s="208">
        <f t="shared" si="70"/>
        <v>433.33333333333331</v>
      </c>
      <c r="H68" s="541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42"/>
      <c r="M68" s="209">
        <f>RANK(K68, K$67:$K$81)</f>
        <v>1</v>
      </c>
      <c r="N68" s="483"/>
      <c r="O68" s="483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41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41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41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41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41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41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41"/>
    </row>
    <row r="69" spans="2:50" ht="14.25" hidden="1" customHeight="1" outlineLevel="1">
      <c r="B69" s="483"/>
      <c r="C69" s="203">
        <v>3</v>
      </c>
      <c r="D69" s="206"/>
      <c r="E69" s="203"/>
      <c r="F69" s="203"/>
      <c r="G69" s="208"/>
      <c r="H69" s="541"/>
      <c r="I69" s="209"/>
      <c r="J69" s="209"/>
      <c r="K69" s="210"/>
      <c r="L69" s="542"/>
      <c r="M69" s="209"/>
      <c r="N69" s="483"/>
      <c r="O69" s="483"/>
      <c r="P69" s="203"/>
      <c r="Q69" s="207"/>
      <c r="R69" s="208"/>
      <c r="S69" s="205"/>
      <c r="T69" s="541"/>
      <c r="U69" s="203"/>
      <c r="V69" s="207"/>
      <c r="W69" s="208"/>
      <c r="X69" s="205"/>
      <c r="Y69" s="541"/>
      <c r="Z69" s="203"/>
      <c r="AA69" s="207"/>
      <c r="AB69" s="208"/>
      <c r="AC69" s="205"/>
      <c r="AD69" s="541"/>
      <c r="AE69" s="203"/>
      <c r="AF69" s="207"/>
      <c r="AG69" s="208"/>
      <c r="AH69" s="205"/>
      <c r="AI69" s="541"/>
      <c r="AJ69" s="203"/>
      <c r="AK69" s="207"/>
      <c r="AL69" s="208"/>
      <c r="AM69" s="205"/>
      <c r="AN69" s="541"/>
      <c r="AO69" s="203"/>
      <c r="AP69" s="207"/>
      <c r="AQ69" s="208"/>
      <c r="AR69" s="205"/>
      <c r="AS69" s="541"/>
      <c r="AT69" s="203"/>
      <c r="AU69" s="207"/>
      <c r="AV69" s="208"/>
      <c r="AW69" s="205"/>
      <c r="AX69" s="541"/>
    </row>
    <row r="70" spans="2:50" ht="14.25" hidden="1" customHeight="1" outlineLevel="1">
      <c r="B70" s="483"/>
      <c r="C70" s="203">
        <v>4</v>
      </c>
      <c r="D70" s="206"/>
      <c r="E70" s="203"/>
      <c r="F70" s="203"/>
      <c r="G70" s="208"/>
      <c r="H70" s="541"/>
      <c r="I70" s="209"/>
      <c r="J70" s="209"/>
      <c r="K70" s="210"/>
      <c r="L70" s="542"/>
      <c r="M70" s="209"/>
      <c r="N70" s="483"/>
      <c r="O70" s="483"/>
      <c r="P70" s="203"/>
      <c r="Q70" s="207"/>
      <c r="R70" s="208"/>
      <c r="S70" s="205"/>
      <c r="T70" s="541"/>
      <c r="U70" s="203"/>
      <c r="V70" s="207"/>
      <c r="W70" s="208"/>
      <c r="X70" s="205"/>
      <c r="Y70" s="541"/>
      <c r="Z70" s="203"/>
      <c r="AA70" s="207"/>
      <c r="AB70" s="208"/>
      <c r="AC70" s="205"/>
      <c r="AD70" s="541"/>
      <c r="AE70" s="203"/>
      <c r="AF70" s="207"/>
      <c r="AG70" s="208"/>
      <c r="AH70" s="205"/>
      <c r="AI70" s="541"/>
      <c r="AJ70" s="203"/>
      <c r="AK70" s="207"/>
      <c r="AL70" s="208"/>
      <c r="AM70" s="205"/>
      <c r="AN70" s="541"/>
      <c r="AO70" s="203"/>
      <c r="AP70" s="207"/>
      <c r="AQ70" s="208"/>
      <c r="AR70" s="205"/>
      <c r="AS70" s="541"/>
      <c r="AT70" s="203"/>
      <c r="AU70" s="207"/>
      <c r="AV70" s="208"/>
      <c r="AW70" s="205"/>
      <c r="AX70" s="541"/>
    </row>
    <row r="71" spans="2:50" ht="14.25" hidden="1" customHeight="1" outlineLevel="1">
      <c r="B71" s="483"/>
      <c r="C71" s="203">
        <v>5</v>
      </c>
      <c r="D71" s="206"/>
      <c r="E71" s="203"/>
      <c r="F71" s="203"/>
      <c r="G71" s="208"/>
      <c r="H71" s="541"/>
      <c r="I71" s="209"/>
      <c r="J71" s="209"/>
      <c r="K71" s="210"/>
      <c r="L71" s="542"/>
      <c r="M71" s="209"/>
      <c r="N71" s="483"/>
      <c r="O71" s="483"/>
      <c r="P71" s="203"/>
      <c r="Q71" s="207"/>
      <c r="R71" s="208"/>
      <c r="S71" s="205"/>
      <c r="T71" s="541"/>
      <c r="U71" s="203"/>
      <c r="V71" s="207"/>
      <c r="W71" s="208"/>
      <c r="X71" s="205"/>
      <c r="Y71" s="541"/>
      <c r="Z71" s="203"/>
      <c r="AA71" s="207"/>
      <c r="AB71" s="208"/>
      <c r="AC71" s="205"/>
      <c r="AD71" s="541"/>
      <c r="AE71" s="203"/>
      <c r="AF71" s="207"/>
      <c r="AG71" s="208"/>
      <c r="AH71" s="205"/>
      <c r="AI71" s="541"/>
      <c r="AJ71" s="203"/>
      <c r="AK71" s="207"/>
      <c r="AL71" s="208"/>
      <c r="AM71" s="205"/>
      <c r="AN71" s="541"/>
      <c r="AO71" s="203"/>
      <c r="AP71" s="207"/>
      <c r="AQ71" s="208"/>
      <c r="AR71" s="205"/>
      <c r="AS71" s="541"/>
      <c r="AT71" s="203"/>
      <c r="AU71" s="207"/>
      <c r="AV71" s="208"/>
      <c r="AW71" s="205"/>
      <c r="AX71" s="541"/>
    </row>
    <row r="72" spans="2:50" ht="14.25" hidden="1" customHeight="1" outlineLevel="1">
      <c r="B72" s="483"/>
      <c r="C72" s="203">
        <v>6</v>
      </c>
      <c r="D72" s="206"/>
      <c r="E72" s="203"/>
      <c r="F72" s="203"/>
      <c r="G72" s="208"/>
      <c r="H72" s="541"/>
      <c r="I72" s="209"/>
      <c r="J72" s="209"/>
      <c r="K72" s="210"/>
      <c r="L72" s="542"/>
      <c r="M72" s="209"/>
      <c r="N72" s="483"/>
      <c r="O72" s="483"/>
      <c r="P72" s="203"/>
      <c r="Q72" s="207"/>
      <c r="R72" s="208"/>
      <c r="S72" s="205"/>
      <c r="T72" s="541"/>
      <c r="U72" s="203"/>
      <c r="V72" s="207"/>
      <c r="W72" s="208"/>
      <c r="X72" s="205"/>
      <c r="Y72" s="541"/>
      <c r="Z72" s="203"/>
      <c r="AA72" s="207"/>
      <c r="AB72" s="208"/>
      <c r="AC72" s="205"/>
      <c r="AD72" s="541"/>
      <c r="AE72" s="203"/>
      <c r="AF72" s="207"/>
      <c r="AG72" s="208"/>
      <c r="AH72" s="205"/>
      <c r="AI72" s="541"/>
      <c r="AJ72" s="203"/>
      <c r="AK72" s="207"/>
      <c r="AL72" s="208"/>
      <c r="AM72" s="205"/>
      <c r="AN72" s="541"/>
      <c r="AO72" s="203"/>
      <c r="AP72" s="207"/>
      <c r="AQ72" s="208"/>
      <c r="AR72" s="205"/>
      <c r="AS72" s="541"/>
      <c r="AT72" s="203"/>
      <c r="AU72" s="207"/>
      <c r="AV72" s="208"/>
      <c r="AW72" s="205"/>
      <c r="AX72" s="541"/>
    </row>
    <row r="73" spans="2:50" ht="14.25" hidden="1" customHeight="1" outlineLevel="1">
      <c r="B73" s="483"/>
      <c r="C73" s="203">
        <v>7</v>
      </c>
      <c r="D73" s="206"/>
      <c r="E73" s="203"/>
      <c r="F73" s="203"/>
      <c r="G73" s="208"/>
      <c r="H73" s="541"/>
      <c r="I73" s="209"/>
      <c r="J73" s="209"/>
      <c r="K73" s="210"/>
      <c r="L73" s="542"/>
      <c r="M73" s="209"/>
      <c r="N73" s="483"/>
      <c r="O73" s="483"/>
      <c r="P73" s="203"/>
      <c r="Q73" s="207"/>
      <c r="R73" s="208"/>
      <c r="S73" s="205"/>
      <c r="T73" s="541"/>
      <c r="U73" s="203"/>
      <c r="V73" s="207"/>
      <c r="W73" s="208"/>
      <c r="X73" s="205"/>
      <c r="Y73" s="541"/>
      <c r="Z73" s="203"/>
      <c r="AA73" s="207"/>
      <c r="AB73" s="208"/>
      <c r="AC73" s="205"/>
      <c r="AD73" s="541"/>
      <c r="AE73" s="203"/>
      <c r="AF73" s="207"/>
      <c r="AG73" s="208"/>
      <c r="AH73" s="205"/>
      <c r="AI73" s="541"/>
      <c r="AJ73" s="203"/>
      <c r="AK73" s="207"/>
      <c r="AL73" s="208"/>
      <c r="AM73" s="205"/>
      <c r="AN73" s="541"/>
      <c r="AO73" s="203"/>
      <c r="AP73" s="207"/>
      <c r="AQ73" s="208"/>
      <c r="AR73" s="205"/>
      <c r="AS73" s="541"/>
      <c r="AT73" s="203"/>
      <c r="AU73" s="207"/>
      <c r="AV73" s="208"/>
      <c r="AW73" s="205"/>
      <c r="AX73" s="541"/>
    </row>
    <row r="74" spans="2:50" ht="14.25" hidden="1" customHeight="1" outlineLevel="1">
      <c r="B74" s="483"/>
      <c r="C74" s="203">
        <v>8</v>
      </c>
      <c r="D74" s="206"/>
      <c r="E74" s="203"/>
      <c r="F74" s="203"/>
      <c r="G74" s="208"/>
      <c r="H74" s="541"/>
      <c r="I74" s="209"/>
      <c r="J74" s="209"/>
      <c r="K74" s="210"/>
      <c r="L74" s="542"/>
      <c r="M74" s="209"/>
      <c r="N74" s="483"/>
      <c r="O74" s="483"/>
      <c r="P74" s="203"/>
      <c r="Q74" s="207"/>
      <c r="R74" s="208"/>
      <c r="S74" s="205"/>
      <c r="T74" s="541"/>
      <c r="U74" s="203"/>
      <c r="V74" s="207"/>
      <c r="W74" s="208"/>
      <c r="X74" s="205"/>
      <c r="Y74" s="541"/>
      <c r="Z74" s="203"/>
      <c r="AA74" s="207"/>
      <c r="AB74" s="208"/>
      <c r="AC74" s="205"/>
      <c r="AD74" s="541"/>
      <c r="AE74" s="203"/>
      <c r="AF74" s="207"/>
      <c r="AG74" s="208"/>
      <c r="AH74" s="205"/>
      <c r="AI74" s="541"/>
      <c r="AJ74" s="203"/>
      <c r="AK74" s="207"/>
      <c r="AL74" s="208"/>
      <c r="AM74" s="205"/>
      <c r="AN74" s="541"/>
      <c r="AO74" s="203"/>
      <c r="AP74" s="207"/>
      <c r="AQ74" s="208"/>
      <c r="AR74" s="205"/>
      <c r="AS74" s="541"/>
      <c r="AT74" s="203"/>
      <c r="AU74" s="207"/>
      <c r="AV74" s="208"/>
      <c r="AW74" s="205"/>
      <c r="AX74" s="541"/>
    </row>
    <row r="75" spans="2:50" ht="14.25" hidden="1" customHeight="1" outlineLevel="1">
      <c r="B75" s="483"/>
      <c r="C75" s="203">
        <v>9</v>
      </c>
      <c r="D75" s="206"/>
      <c r="E75" s="203"/>
      <c r="F75" s="203"/>
      <c r="G75" s="208"/>
      <c r="H75" s="541"/>
      <c r="I75" s="209"/>
      <c r="J75" s="209"/>
      <c r="K75" s="210"/>
      <c r="L75" s="542"/>
      <c r="M75" s="209"/>
      <c r="N75" s="483"/>
      <c r="O75" s="483"/>
      <c r="P75" s="203"/>
      <c r="Q75" s="207"/>
      <c r="R75" s="208"/>
      <c r="S75" s="205"/>
      <c r="T75" s="541"/>
      <c r="U75" s="203"/>
      <c r="V75" s="207"/>
      <c r="W75" s="208"/>
      <c r="X75" s="205"/>
      <c r="Y75" s="541"/>
      <c r="Z75" s="203"/>
      <c r="AA75" s="207"/>
      <c r="AB75" s="208"/>
      <c r="AC75" s="205"/>
      <c r="AD75" s="541"/>
      <c r="AE75" s="203"/>
      <c r="AF75" s="207"/>
      <c r="AG75" s="208"/>
      <c r="AH75" s="205"/>
      <c r="AI75" s="541"/>
      <c r="AJ75" s="203"/>
      <c r="AK75" s="207"/>
      <c r="AL75" s="208"/>
      <c r="AM75" s="205"/>
      <c r="AN75" s="541"/>
      <c r="AO75" s="203"/>
      <c r="AP75" s="207"/>
      <c r="AQ75" s="208"/>
      <c r="AR75" s="205"/>
      <c r="AS75" s="541"/>
      <c r="AT75" s="203"/>
      <c r="AU75" s="207"/>
      <c r="AV75" s="208"/>
      <c r="AW75" s="205"/>
      <c r="AX75" s="541"/>
    </row>
    <row r="76" spans="2:50" ht="14.25" hidden="1" customHeight="1" outlineLevel="1">
      <c r="B76" s="483"/>
      <c r="C76" s="203">
        <v>10</v>
      </c>
      <c r="D76" s="206"/>
      <c r="E76" s="203"/>
      <c r="F76" s="203"/>
      <c r="G76" s="208"/>
      <c r="H76" s="541"/>
      <c r="I76" s="209"/>
      <c r="J76" s="209"/>
      <c r="K76" s="210"/>
      <c r="L76" s="542"/>
      <c r="M76" s="209"/>
      <c r="N76" s="483"/>
      <c r="O76" s="483"/>
      <c r="P76" s="203"/>
      <c r="Q76" s="207"/>
      <c r="R76" s="208"/>
      <c r="S76" s="205"/>
      <c r="T76" s="541"/>
      <c r="U76" s="203"/>
      <c r="V76" s="207"/>
      <c r="W76" s="208"/>
      <c r="X76" s="205"/>
      <c r="Y76" s="541"/>
      <c r="Z76" s="203"/>
      <c r="AA76" s="207"/>
      <c r="AB76" s="208"/>
      <c r="AC76" s="205"/>
      <c r="AD76" s="541"/>
      <c r="AE76" s="203"/>
      <c r="AF76" s="207"/>
      <c r="AG76" s="208"/>
      <c r="AH76" s="205"/>
      <c r="AI76" s="541"/>
      <c r="AJ76" s="203"/>
      <c r="AK76" s="207"/>
      <c r="AL76" s="208"/>
      <c r="AM76" s="205"/>
      <c r="AN76" s="541"/>
      <c r="AO76" s="203"/>
      <c r="AP76" s="207"/>
      <c r="AQ76" s="208"/>
      <c r="AR76" s="205"/>
      <c r="AS76" s="541"/>
      <c r="AT76" s="203"/>
      <c r="AU76" s="207"/>
      <c r="AV76" s="208"/>
      <c r="AW76" s="205"/>
      <c r="AX76" s="541"/>
    </row>
    <row r="77" spans="2:50" ht="14.25" hidden="1" customHeight="1" outlineLevel="1">
      <c r="B77" s="483"/>
      <c r="C77" s="203">
        <v>11</v>
      </c>
      <c r="D77" s="206"/>
      <c r="E77" s="203"/>
      <c r="F77" s="203"/>
      <c r="G77" s="208"/>
      <c r="H77" s="541"/>
      <c r="I77" s="209"/>
      <c r="J77" s="209"/>
      <c r="K77" s="210"/>
      <c r="L77" s="542"/>
      <c r="M77" s="209"/>
      <c r="N77" s="483"/>
      <c r="O77" s="483"/>
      <c r="P77" s="203"/>
      <c r="Q77" s="207"/>
      <c r="R77" s="208"/>
      <c r="S77" s="205"/>
      <c r="T77" s="541"/>
      <c r="U77" s="203"/>
      <c r="V77" s="207"/>
      <c r="W77" s="208"/>
      <c r="X77" s="205"/>
      <c r="Y77" s="541"/>
      <c r="Z77" s="203"/>
      <c r="AA77" s="207"/>
      <c r="AB77" s="208"/>
      <c r="AC77" s="205"/>
      <c r="AD77" s="541"/>
      <c r="AE77" s="203"/>
      <c r="AF77" s="207"/>
      <c r="AG77" s="208"/>
      <c r="AH77" s="205"/>
      <c r="AI77" s="541"/>
      <c r="AJ77" s="203"/>
      <c r="AK77" s="207"/>
      <c r="AL77" s="208"/>
      <c r="AM77" s="205"/>
      <c r="AN77" s="541"/>
      <c r="AO77" s="203"/>
      <c r="AP77" s="207"/>
      <c r="AQ77" s="208"/>
      <c r="AR77" s="205"/>
      <c r="AS77" s="541"/>
      <c r="AT77" s="203"/>
      <c r="AU77" s="207"/>
      <c r="AV77" s="208"/>
      <c r="AW77" s="205"/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86">U82+1</f>
        <v>45897</v>
      </c>
      <c r="AA82" s="586"/>
      <c r="AB82" s="586"/>
      <c r="AC82" s="586"/>
      <c r="AD82" s="586"/>
      <c r="AE82" s="587">
        <f t="shared" ref="AE82" si="87">Z82+1</f>
        <v>45898</v>
      </c>
      <c r="AF82" s="588"/>
      <c r="AG82" s="588"/>
      <c r="AH82" s="588"/>
      <c r="AI82" s="588"/>
      <c r="AJ82" s="589">
        <f t="shared" ref="AJ82" si="88">AE82+1</f>
        <v>45899</v>
      </c>
      <c r="AK82" s="590"/>
      <c r="AL82" s="590"/>
      <c r="AM82" s="590"/>
      <c r="AN82" s="591"/>
      <c r="AO82" s="587">
        <f t="shared" ref="AO82" si="89">AJ82+1</f>
        <v>45900</v>
      </c>
      <c r="AP82" s="588"/>
      <c r="AQ82" s="588"/>
      <c r="AR82" s="588"/>
      <c r="AS82" s="588"/>
      <c r="AT82" s="589">
        <f t="shared" ref="AT82" si="90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1">Z82</f>
        <v>45897</v>
      </c>
      <c r="AA83" s="592"/>
      <c r="AB83" s="592"/>
      <c r="AC83" s="592"/>
      <c r="AD83" s="592"/>
      <c r="AE83" s="593">
        <f t="shared" ref="AE83" si="92">AE82</f>
        <v>45898</v>
      </c>
      <c r="AF83" s="593"/>
      <c r="AG83" s="593"/>
      <c r="AH83" s="593"/>
      <c r="AI83" s="593"/>
      <c r="AJ83" s="594">
        <f t="shared" ref="AJ83" si="93">AJ82</f>
        <v>45899</v>
      </c>
      <c r="AK83" s="595"/>
      <c r="AL83" s="595"/>
      <c r="AM83" s="595"/>
      <c r="AN83" s="596"/>
      <c r="AO83" s="593">
        <f t="shared" ref="AO83" si="94">AO82</f>
        <v>45900</v>
      </c>
      <c r="AP83" s="593"/>
      <c r="AQ83" s="593"/>
      <c r="AR83" s="593"/>
      <c r="AS83" s="593"/>
      <c r="AT83" s="594">
        <f t="shared" ref="AT83" si="95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488</v>
      </c>
      <c r="C87" s="203">
        <v>1</v>
      </c>
      <c r="D87" s="206" t="s">
        <v>407</v>
      </c>
      <c r="E87" s="203">
        <v>6</v>
      </c>
      <c r="F87" s="203">
        <v>2600</v>
      </c>
      <c r="G87" s="208">
        <f t="shared" ref="G87:G88" si="96">F87/E87</f>
        <v>433.33333333333331</v>
      </c>
      <c r="H87" s="541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42">
        <f>IFERROR(AVERAGE(K87:K101),"-")</f>
        <v>366.45033352073926</v>
      </c>
      <c r="M87" s="209">
        <f>RANK(K87, K$87:$K$101)</f>
        <v>2</v>
      </c>
      <c r="N87" s="483"/>
      <c r="O87" s="483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41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41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41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41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41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41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41">
        <f>AVERAGE(AV87:AV101)</f>
        <v>370.11729630919137</v>
      </c>
    </row>
    <row r="88" spans="2:50" ht="14.25" hidden="1" customHeight="1" outlineLevel="1">
      <c r="B88" s="483"/>
      <c r="C88" s="203">
        <v>2</v>
      </c>
      <c r="D88" s="206" t="s">
        <v>557</v>
      </c>
      <c r="E88" s="203">
        <v>6</v>
      </c>
      <c r="F88" s="203">
        <v>2600</v>
      </c>
      <c r="G88" s="208">
        <f t="shared" si="96"/>
        <v>433.33333333333331</v>
      </c>
      <c r="H88" s="541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42"/>
      <c r="M88" s="209">
        <f>RANK(K88, K$87:$K$101)</f>
        <v>1</v>
      </c>
      <c r="N88" s="483"/>
      <c r="O88" s="483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41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41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41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41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41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41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41"/>
    </row>
    <row r="89" spans="2:50" ht="14.25" hidden="1" customHeight="1" outlineLevel="1">
      <c r="B89" s="483"/>
      <c r="C89" s="203">
        <v>3</v>
      </c>
      <c r="D89" s="206"/>
      <c r="E89" s="203"/>
      <c r="F89" s="203"/>
      <c r="G89" s="208"/>
      <c r="H89" s="541"/>
      <c r="I89" s="209"/>
      <c r="J89" s="209"/>
      <c r="K89" s="210"/>
      <c r="L89" s="542"/>
      <c r="M89" s="209"/>
      <c r="N89" s="483"/>
      <c r="O89" s="483"/>
      <c r="P89" s="203"/>
      <c r="Q89" s="203"/>
      <c r="R89" s="208"/>
      <c r="S89" s="205"/>
      <c r="T89" s="541"/>
      <c r="U89" s="203"/>
      <c r="V89" s="203"/>
      <c r="W89" s="208"/>
      <c r="X89" s="205"/>
      <c r="Y89" s="541"/>
      <c r="Z89" s="203"/>
      <c r="AA89" s="203"/>
      <c r="AB89" s="208"/>
      <c r="AC89" s="205"/>
      <c r="AD89" s="541"/>
      <c r="AE89" s="203"/>
      <c r="AF89" s="203"/>
      <c r="AG89" s="208"/>
      <c r="AH89" s="205"/>
      <c r="AI89" s="541"/>
      <c r="AJ89" s="203"/>
      <c r="AK89" s="203"/>
      <c r="AL89" s="208"/>
      <c r="AM89" s="205"/>
      <c r="AN89" s="541"/>
      <c r="AO89" s="203"/>
      <c r="AP89" s="203"/>
      <c r="AQ89" s="208"/>
      <c r="AR89" s="205"/>
      <c r="AS89" s="541"/>
      <c r="AT89" s="203"/>
      <c r="AU89" s="203"/>
      <c r="AV89" s="208"/>
      <c r="AW89" s="205"/>
      <c r="AX89" s="541"/>
    </row>
    <row r="90" spans="2:50" ht="14.25" hidden="1" customHeight="1" outlineLevel="1">
      <c r="B90" s="483"/>
      <c r="C90" s="203">
        <v>4</v>
      </c>
      <c r="D90" s="206"/>
      <c r="E90" s="203"/>
      <c r="F90" s="203"/>
      <c r="G90" s="208"/>
      <c r="H90" s="541"/>
      <c r="I90" s="209"/>
      <c r="J90" s="209"/>
      <c r="K90" s="210"/>
      <c r="L90" s="542"/>
      <c r="M90" s="209"/>
      <c r="N90" s="483"/>
      <c r="O90" s="483"/>
      <c r="P90" s="203"/>
      <c r="Q90" s="203"/>
      <c r="R90" s="208"/>
      <c r="S90" s="205"/>
      <c r="T90" s="541"/>
      <c r="U90" s="203"/>
      <c r="V90" s="203"/>
      <c r="W90" s="208"/>
      <c r="X90" s="205"/>
      <c r="Y90" s="541"/>
      <c r="Z90" s="203"/>
      <c r="AA90" s="203"/>
      <c r="AB90" s="208"/>
      <c r="AC90" s="205"/>
      <c r="AD90" s="541"/>
      <c r="AE90" s="203"/>
      <c r="AF90" s="203"/>
      <c r="AG90" s="208"/>
      <c r="AH90" s="205"/>
      <c r="AI90" s="541"/>
      <c r="AJ90" s="203"/>
      <c r="AK90" s="203"/>
      <c r="AL90" s="208"/>
      <c r="AM90" s="205"/>
      <c r="AN90" s="541"/>
      <c r="AO90" s="203"/>
      <c r="AP90" s="203"/>
      <c r="AQ90" s="208"/>
      <c r="AR90" s="205"/>
      <c r="AS90" s="541"/>
      <c r="AT90" s="203"/>
      <c r="AU90" s="203"/>
      <c r="AV90" s="208"/>
      <c r="AW90" s="205"/>
      <c r="AX90" s="541"/>
    </row>
    <row r="91" spans="2:50" ht="14.25" hidden="1" customHeight="1" outlineLevel="1">
      <c r="B91" s="483"/>
      <c r="C91" s="203">
        <v>5</v>
      </c>
      <c r="D91" s="206"/>
      <c r="E91" s="203"/>
      <c r="F91" s="203"/>
      <c r="G91" s="208"/>
      <c r="H91" s="541"/>
      <c r="I91" s="209"/>
      <c r="J91" s="209"/>
      <c r="K91" s="210"/>
      <c r="L91" s="542"/>
      <c r="M91" s="209"/>
      <c r="N91" s="483"/>
      <c r="O91" s="483"/>
      <c r="P91" s="203"/>
      <c r="Q91" s="203"/>
      <c r="R91" s="208"/>
      <c r="S91" s="205"/>
      <c r="T91" s="541"/>
      <c r="U91" s="203"/>
      <c r="V91" s="203"/>
      <c r="W91" s="208"/>
      <c r="X91" s="205"/>
      <c r="Y91" s="541"/>
      <c r="Z91" s="203"/>
      <c r="AA91" s="203"/>
      <c r="AB91" s="208"/>
      <c r="AC91" s="205"/>
      <c r="AD91" s="541"/>
      <c r="AE91" s="203"/>
      <c r="AF91" s="203"/>
      <c r="AG91" s="208"/>
      <c r="AH91" s="205"/>
      <c r="AI91" s="541"/>
      <c r="AJ91" s="203"/>
      <c r="AK91" s="203"/>
      <c r="AL91" s="208"/>
      <c r="AM91" s="205"/>
      <c r="AN91" s="541"/>
      <c r="AO91" s="203"/>
      <c r="AP91" s="203"/>
      <c r="AQ91" s="208"/>
      <c r="AR91" s="205"/>
      <c r="AS91" s="541"/>
      <c r="AT91" s="203"/>
      <c r="AU91" s="203"/>
      <c r="AV91" s="208"/>
      <c r="AW91" s="205"/>
      <c r="AX91" s="541"/>
    </row>
    <row r="92" spans="2:50" ht="14.25" hidden="1" customHeight="1" outlineLevel="1">
      <c r="B92" s="483"/>
      <c r="C92" s="203">
        <v>6</v>
      </c>
      <c r="D92" s="206"/>
      <c r="E92" s="203"/>
      <c r="F92" s="203"/>
      <c r="G92" s="208"/>
      <c r="H92" s="541"/>
      <c r="I92" s="209"/>
      <c r="J92" s="209"/>
      <c r="K92" s="210"/>
      <c r="L92" s="542"/>
      <c r="M92" s="209"/>
      <c r="N92" s="483"/>
      <c r="O92" s="483"/>
      <c r="P92" s="203"/>
      <c r="Q92" s="203"/>
      <c r="R92" s="208"/>
      <c r="S92" s="205"/>
      <c r="T92" s="541"/>
      <c r="U92" s="203"/>
      <c r="V92" s="203"/>
      <c r="W92" s="208"/>
      <c r="X92" s="205"/>
      <c r="Y92" s="541"/>
      <c r="Z92" s="203"/>
      <c r="AA92" s="203"/>
      <c r="AB92" s="208"/>
      <c r="AC92" s="205"/>
      <c r="AD92" s="541"/>
      <c r="AE92" s="203"/>
      <c r="AF92" s="203"/>
      <c r="AG92" s="208"/>
      <c r="AH92" s="205"/>
      <c r="AI92" s="541"/>
      <c r="AJ92" s="203"/>
      <c r="AK92" s="203"/>
      <c r="AL92" s="208"/>
      <c r="AM92" s="205"/>
      <c r="AN92" s="541"/>
      <c r="AO92" s="203"/>
      <c r="AP92" s="203"/>
      <c r="AQ92" s="208"/>
      <c r="AR92" s="205"/>
      <c r="AS92" s="541"/>
      <c r="AT92" s="203"/>
      <c r="AU92" s="203"/>
      <c r="AV92" s="208"/>
      <c r="AW92" s="205"/>
      <c r="AX92" s="541"/>
    </row>
    <row r="93" spans="2:50" ht="14.25" hidden="1" customHeight="1" outlineLevel="1">
      <c r="B93" s="483"/>
      <c r="C93" s="203">
        <v>7</v>
      </c>
      <c r="D93" s="206"/>
      <c r="E93" s="203"/>
      <c r="F93" s="203"/>
      <c r="G93" s="208"/>
      <c r="H93" s="541"/>
      <c r="I93" s="209"/>
      <c r="J93" s="209"/>
      <c r="K93" s="210"/>
      <c r="L93" s="542"/>
      <c r="M93" s="209"/>
      <c r="N93" s="483"/>
      <c r="O93" s="483"/>
      <c r="P93" s="203"/>
      <c r="Q93" s="203"/>
      <c r="R93" s="208"/>
      <c r="S93" s="205"/>
      <c r="T93" s="541"/>
      <c r="U93" s="203"/>
      <c r="V93" s="203"/>
      <c r="W93" s="208"/>
      <c r="X93" s="205"/>
      <c r="Y93" s="541"/>
      <c r="Z93" s="203"/>
      <c r="AA93" s="203"/>
      <c r="AB93" s="208"/>
      <c r="AC93" s="205"/>
      <c r="AD93" s="541"/>
      <c r="AE93" s="203"/>
      <c r="AF93" s="203"/>
      <c r="AG93" s="208"/>
      <c r="AH93" s="205"/>
      <c r="AI93" s="541"/>
      <c r="AJ93" s="203"/>
      <c r="AK93" s="203"/>
      <c r="AL93" s="208"/>
      <c r="AM93" s="205"/>
      <c r="AN93" s="541"/>
      <c r="AO93" s="203"/>
      <c r="AP93" s="203"/>
      <c r="AQ93" s="208"/>
      <c r="AR93" s="205"/>
      <c r="AS93" s="541"/>
      <c r="AT93" s="203"/>
      <c r="AU93" s="203"/>
      <c r="AV93" s="208"/>
      <c r="AW93" s="205"/>
      <c r="AX93" s="541"/>
    </row>
    <row r="94" spans="2:50" ht="14.25" hidden="1" customHeight="1" outlineLevel="1">
      <c r="B94" s="483"/>
      <c r="C94" s="203">
        <v>8</v>
      </c>
      <c r="D94" s="206"/>
      <c r="E94" s="203"/>
      <c r="F94" s="203"/>
      <c r="G94" s="208"/>
      <c r="H94" s="541"/>
      <c r="I94" s="209"/>
      <c r="J94" s="209"/>
      <c r="K94" s="210"/>
      <c r="L94" s="542"/>
      <c r="M94" s="209"/>
      <c r="N94" s="483"/>
      <c r="O94" s="483"/>
      <c r="P94" s="203"/>
      <c r="Q94" s="203"/>
      <c r="R94" s="208"/>
      <c r="S94" s="205"/>
      <c r="T94" s="541"/>
      <c r="U94" s="203"/>
      <c r="V94" s="203"/>
      <c r="W94" s="208"/>
      <c r="X94" s="205"/>
      <c r="Y94" s="541"/>
      <c r="Z94" s="203"/>
      <c r="AA94" s="203"/>
      <c r="AB94" s="208"/>
      <c r="AC94" s="205"/>
      <c r="AD94" s="541"/>
      <c r="AE94" s="203"/>
      <c r="AF94" s="203"/>
      <c r="AG94" s="208"/>
      <c r="AH94" s="205"/>
      <c r="AI94" s="541"/>
      <c r="AJ94" s="203"/>
      <c r="AK94" s="203"/>
      <c r="AL94" s="208"/>
      <c r="AM94" s="205"/>
      <c r="AN94" s="541"/>
      <c r="AO94" s="203"/>
      <c r="AP94" s="203"/>
      <c r="AQ94" s="208"/>
      <c r="AR94" s="205"/>
      <c r="AS94" s="541"/>
      <c r="AT94" s="203"/>
      <c r="AU94" s="203"/>
      <c r="AV94" s="208"/>
      <c r="AW94" s="205"/>
      <c r="AX94" s="541"/>
    </row>
    <row r="95" spans="2:50" ht="14.25" hidden="1" customHeight="1" outlineLevel="1">
      <c r="B95" s="483"/>
      <c r="C95" s="203">
        <v>9</v>
      </c>
      <c r="D95" s="206"/>
      <c r="E95" s="203"/>
      <c r="F95" s="203"/>
      <c r="G95" s="208"/>
      <c r="H95" s="541"/>
      <c r="I95" s="209"/>
      <c r="J95" s="209"/>
      <c r="K95" s="210"/>
      <c r="L95" s="542"/>
      <c r="M95" s="209"/>
      <c r="N95" s="483"/>
      <c r="O95" s="483"/>
      <c r="P95" s="203"/>
      <c r="Q95" s="203"/>
      <c r="R95" s="208"/>
      <c r="S95" s="205"/>
      <c r="T95" s="541"/>
      <c r="U95" s="203"/>
      <c r="V95" s="203"/>
      <c r="W95" s="208"/>
      <c r="X95" s="205"/>
      <c r="Y95" s="541"/>
      <c r="Z95" s="203"/>
      <c r="AA95" s="203"/>
      <c r="AB95" s="208"/>
      <c r="AC95" s="205"/>
      <c r="AD95" s="541"/>
      <c r="AE95" s="203"/>
      <c r="AF95" s="203"/>
      <c r="AG95" s="208"/>
      <c r="AH95" s="205"/>
      <c r="AI95" s="541"/>
      <c r="AJ95" s="203"/>
      <c r="AK95" s="203"/>
      <c r="AL95" s="208"/>
      <c r="AM95" s="205"/>
      <c r="AN95" s="541"/>
      <c r="AO95" s="203"/>
      <c r="AP95" s="203"/>
      <c r="AQ95" s="208"/>
      <c r="AR95" s="205"/>
      <c r="AS95" s="541"/>
      <c r="AT95" s="203"/>
      <c r="AU95" s="203"/>
      <c r="AV95" s="208"/>
      <c r="AW95" s="205"/>
      <c r="AX95" s="541"/>
    </row>
    <row r="96" spans="2:50" ht="14.25" hidden="1" customHeight="1" outlineLevel="1">
      <c r="B96" s="483"/>
      <c r="C96" s="203">
        <v>10</v>
      </c>
      <c r="D96" s="206"/>
      <c r="E96" s="203"/>
      <c r="F96" s="203"/>
      <c r="G96" s="208"/>
      <c r="H96" s="541"/>
      <c r="I96" s="209"/>
      <c r="J96" s="209"/>
      <c r="K96" s="210"/>
      <c r="L96" s="542"/>
      <c r="M96" s="209"/>
      <c r="N96" s="483"/>
      <c r="O96" s="483"/>
      <c r="P96" s="203"/>
      <c r="Q96" s="203"/>
      <c r="R96" s="208"/>
      <c r="S96" s="205"/>
      <c r="T96" s="541"/>
      <c r="U96" s="203"/>
      <c r="V96" s="203"/>
      <c r="W96" s="208"/>
      <c r="X96" s="205"/>
      <c r="Y96" s="541"/>
      <c r="Z96" s="203"/>
      <c r="AA96" s="203"/>
      <c r="AB96" s="208"/>
      <c r="AC96" s="205"/>
      <c r="AD96" s="541"/>
      <c r="AE96" s="203"/>
      <c r="AF96" s="203"/>
      <c r="AG96" s="208"/>
      <c r="AH96" s="205"/>
      <c r="AI96" s="541"/>
      <c r="AJ96" s="203"/>
      <c r="AK96" s="203"/>
      <c r="AL96" s="208"/>
      <c r="AM96" s="205"/>
      <c r="AN96" s="541"/>
      <c r="AO96" s="203"/>
      <c r="AP96" s="203"/>
      <c r="AQ96" s="208"/>
      <c r="AR96" s="205"/>
      <c r="AS96" s="541"/>
      <c r="AT96" s="203"/>
      <c r="AU96" s="203"/>
      <c r="AV96" s="208"/>
      <c r="AW96" s="205"/>
      <c r="AX96" s="541"/>
    </row>
    <row r="97" spans="2:50" ht="14.25" hidden="1" customHeight="1" outlineLevel="1">
      <c r="B97" s="483"/>
      <c r="C97" s="203">
        <v>11</v>
      </c>
      <c r="D97" s="206"/>
      <c r="E97" s="203"/>
      <c r="F97" s="203"/>
      <c r="G97" s="208"/>
      <c r="H97" s="541"/>
      <c r="I97" s="209"/>
      <c r="J97" s="209"/>
      <c r="K97" s="210"/>
      <c r="L97" s="542"/>
      <c r="M97" s="209"/>
      <c r="N97" s="483"/>
      <c r="O97" s="483"/>
      <c r="P97" s="203"/>
      <c r="Q97" s="203"/>
      <c r="R97" s="208"/>
      <c r="S97" s="205"/>
      <c r="T97" s="541"/>
      <c r="U97" s="203"/>
      <c r="V97" s="203"/>
      <c r="W97" s="208"/>
      <c r="X97" s="205"/>
      <c r="Y97" s="541"/>
      <c r="Z97" s="203"/>
      <c r="AA97" s="203"/>
      <c r="AB97" s="208"/>
      <c r="AC97" s="205"/>
      <c r="AD97" s="541"/>
      <c r="AE97" s="203"/>
      <c r="AF97" s="203"/>
      <c r="AG97" s="208"/>
      <c r="AH97" s="205"/>
      <c r="AI97" s="541"/>
      <c r="AJ97" s="203"/>
      <c r="AK97" s="203"/>
      <c r="AL97" s="208"/>
      <c r="AM97" s="205"/>
      <c r="AN97" s="541"/>
      <c r="AO97" s="203"/>
      <c r="AP97" s="203"/>
      <c r="AQ97" s="208"/>
      <c r="AR97" s="205"/>
      <c r="AS97" s="541"/>
      <c r="AT97" s="203"/>
      <c r="AU97" s="203"/>
      <c r="AV97" s="208"/>
      <c r="AW97" s="205"/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2">U102+1</f>
        <v>45904</v>
      </c>
      <c r="AA102" s="586"/>
      <c r="AB102" s="586"/>
      <c r="AC102" s="586"/>
      <c r="AD102" s="586"/>
      <c r="AE102" s="587">
        <f t="shared" ref="AE102" si="113">Z102+1</f>
        <v>45905</v>
      </c>
      <c r="AF102" s="588"/>
      <c r="AG102" s="588"/>
      <c r="AH102" s="588"/>
      <c r="AI102" s="588"/>
      <c r="AJ102" s="589">
        <f t="shared" ref="AJ102" si="114">AE102+1</f>
        <v>45906</v>
      </c>
      <c r="AK102" s="590"/>
      <c r="AL102" s="590"/>
      <c r="AM102" s="590"/>
      <c r="AN102" s="591"/>
      <c r="AO102" s="587">
        <f t="shared" ref="AO102" si="115">AJ102+1</f>
        <v>45907</v>
      </c>
      <c r="AP102" s="588"/>
      <c r="AQ102" s="588"/>
      <c r="AR102" s="588"/>
      <c r="AS102" s="588"/>
      <c r="AT102" s="589">
        <f t="shared" ref="AT102" si="116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17">Z102</f>
        <v>45904</v>
      </c>
      <c r="AA103" s="592"/>
      <c r="AB103" s="592"/>
      <c r="AC103" s="592"/>
      <c r="AD103" s="592"/>
      <c r="AE103" s="593">
        <f t="shared" ref="AE103" si="118">AE102</f>
        <v>45905</v>
      </c>
      <c r="AF103" s="593"/>
      <c r="AG103" s="593"/>
      <c r="AH103" s="593"/>
      <c r="AI103" s="593"/>
      <c r="AJ103" s="594">
        <f t="shared" ref="AJ103" si="119">AJ102</f>
        <v>45906</v>
      </c>
      <c r="AK103" s="595"/>
      <c r="AL103" s="595"/>
      <c r="AM103" s="595"/>
      <c r="AN103" s="596"/>
      <c r="AO103" s="593">
        <f t="shared" ref="AO103" si="120">AO102</f>
        <v>45907</v>
      </c>
      <c r="AP103" s="593"/>
      <c r="AQ103" s="593"/>
      <c r="AR103" s="593"/>
      <c r="AS103" s="593"/>
      <c r="AT103" s="594">
        <f t="shared" ref="AT103" si="121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488</v>
      </c>
      <c r="C107" s="203">
        <v>1</v>
      </c>
      <c r="D107" s="206" t="s">
        <v>407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41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42">
        <f>IFERROR(AVERAGE(K107:K121),"-")</f>
        <v>371.28416415883078</v>
      </c>
      <c r="M107" s="209">
        <f>RANK(K107, K$107:$K$121)</f>
        <v>2</v>
      </c>
      <c r="N107" s="483"/>
      <c r="O107" s="483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41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41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41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41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41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41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41">
        <f>AVERAGE(AV107:AV121)</f>
        <v>372.57607030052873</v>
      </c>
    </row>
    <row r="108" spans="2:50" ht="14.25" hidden="1" customHeight="1" outlineLevel="1">
      <c r="B108" s="483"/>
      <c r="C108" s="203">
        <v>2</v>
      </c>
      <c r="D108" s="206" t="s">
        <v>557</v>
      </c>
      <c r="E108" s="203">
        <v>6</v>
      </c>
      <c r="F108" s="203">
        <v>2600</v>
      </c>
      <c r="G108" s="208">
        <f t="shared" si="122"/>
        <v>433.33333333333331</v>
      </c>
      <c r="H108" s="541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42"/>
      <c r="M108" s="209">
        <f>RANK(K108, K$107:$K$121)</f>
        <v>1</v>
      </c>
      <c r="N108" s="483"/>
      <c r="O108" s="483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41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41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41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41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41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41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41"/>
    </row>
    <row r="109" spans="2:50" ht="14.25" hidden="1" customHeight="1" outlineLevel="1">
      <c r="B109" s="483"/>
      <c r="C109" s="203">
        <v>3</v>
      </c>
      <c r="D109" s="206"/>
      <c r="E109" s="203"/>
      <c r="F109" s="203"/>
      <c r="G109" s="208"/>
      <c r="H109" s="541"/>
      <c r="I109" s="209"/>
      <c r="J109" s="209"/>
      <c r="K109" s="210"/>
      <c r="L109" s="542"/>
      <c r="M109" s="209"/>
      <c r="N109" s="483"/>
      <c r="O109" s="483"/>
      <c r="P109" s="203"/>
      <c r="Q109" s="203"/>
      <c r="R109" s="208"/>
      <c r="S109" s="205"/>
      <c r="T109" s="541"/>
      <c r="U109" s="203"/>
      <c r="V109" s="203"/>
      <c r="W109" s="208"/>
      <c r="X109" s="205"/>
      <c r="Y109" s="541"/>
      <c r="Z109" s="203"/>
      <c r="AA109" s="203"/>
      <c r="AB109" s="208"/>
      <c r="AC109" s="205"/>
      <c r="AD109" s="541"/>
      <c r="AE109" s="203"/>
      <c r="AF109" s="203"/>
      <c r="AG109" s="208"/>
      <c r="AH109" s="205"/>
      <c r="AI109" s="541"/>
      <c r="AJ109" s="203"/>
      <c r="AK109" s="203"/>
      <c r="AL109" s="208"/>
      <c r="AM109" s="205"/>
      <c r="AN109" s="541"/>
      <c r="AO109" s="203"/>
      <c r="AP109" s="203"/>
      <c r="AQ109" s="208"/>
      <c r="AR109" s="205"/>
      <c r="AS109" s="541"/>
      <c r="AT109" s="203"/>
      <c r="AU109" s="203"/>
      <c r="AV109" s="208"/>
      <c r="AW109" s="205"/>
      <c r="AX109" s="541"/>
    </row>
    <row r="110" spans="2:50" ht="14.25" hidden="1" customHeight="1" outlineLevel="1">
      <c r="B110" s="483"/>
      <c r="C110" s="203">
        <v>4</v>
      </c>
      <c r="D110" s="206"/>
      <c r="E110" s="203"/>
      <c r="F110" s="203"/>
      <c r="G110" s="208"/>
      <c r="H110" s="541"/>
      <c r="I110" s="209"/>
      <c r="J110" s="209"/>
      <c r="K110" s="210"/>
      <c r="L110" s="542"/>
      <c r="M110" s="209"/>
      <c r="N110" s="483"/>
      <c r="O110" s="483"/>
      <c r="P110" s="203"/>
      <c r="Q110" s="203"/>
      <c r="R110" s="208"/>
      <c r="S110" s="205"/>
      <c r="T110" s="541"/>
      <c r="U110" s="203"/>
      <c r="V110" s="203"/>
      <c r="W110" s="208"/>
      <c r="X110" s="205"/>
      <c r="Y110" s="541"/>
      <c r="Z110" s="203"/>
      <c r="AA110" s="203"/>
      <c r="AB110" s="208"/>
      <c r="AC110" s="205"/>
      <c r="AD110" s="541"/>
      <c r="AE110" s="203"/>
      <c r="AF110" s="203"/>
      <c r="AG110" s="208"/>
      <c r="AH110" s="205"/>
      <c r="AI110" s="541"/>
      <c r="AJ110" s="203"/>
      <c r="AK110" s="203"/>
      <c r="AL110" s="208"/>
      <c r="AM110" s="205"/>
      <c r="AN110" s="541"/>
      <c r="AO110" s="203"/>
      <c r="AP110" s="203"/>
      <c r="AQ110" s="208"/>
      <c r="AR110" s="205"/>
      <c r="AS110" s="541"/>
      <c r="AT110" s="203"/>
      <c r="AU110" s="203"/>
      <c r="AV110" s="208"/>
      <c r="AW110" s="205"/>
      <c r="AX110" s="541"/>
    </row>
    <row r="111" spans="2:50" ht="14.25" hidden="1" customHeight="1" outlineLevel="1">
      <c r="B111" s="483"/>
      <c r="C111" s="203">
        <v>5</v>
      </c>
      <c r="D111" s="206"/>
      <c r="E111" s="203"/>
      <c r="F111" s="203"/>
      <c r="G111" s="208"/>
      <c r="H111" s="541"/>
      <c r="I111" s="209"/>
      <c r="J111" s="209"/>
      <c r="K111" s="210"/>
      <c r="L111" s="542"/>
      <c r="M111" s="209"/>
      <c r="N111" s="483"/>
      <c r="O111" s="483"/>
      <c r="P111" s="203"/>
      <c r="Q111" s="203"/>
      <c r="R111" s="208"/>
      <c r="S111" s="205"/>
      <c r="T111" s="541"/>
      <c r="U111" s="203"/>
      <c r="V111" s="203"/>
      <c r="W111" s="208"/>
      <c r="X111" s="205"/>
      <c r="Y111" s="541"/>
      <c r="Z111" s="203"/>
      <c r="AA111" s="203"/>
      <c r="AB111" s="208"/>
      <c r="AC111" s="205"/>
      <c r="AD111" s="541"/>
      <c r="AE111" s="203"/>
      <c r="AF111" s="203"/>
      <c r="AG111" s="208"/>
      <c r="AH111" s="205"/>
      <c r="AI111" s="541"/>
      <c r="AJ111" s="203"/>
      <c r="AK111" s="203"/>
      <c r="AL111" s="208"/>
      <c r="AM111" s="205"/>
      <c r="AN111" s="541"/>
      <c r="AO111" s="203"/>
      <c r="AP111" s="203"/>
      <c r="AQ111" s="208"/>
      <c r="AR111" s="205"/>
      <c r="AS111" s="541"/>
      <c r="AT111" s="203"/>
      <c r="AU111" s="203"/>
      <c r="AV111" s="208"/>
      <c r="AW111" s="205"/>
      <c r="AX111" s="541"/>
    </row>
    <row r="112" spans="2:50" ht="14.25" hidden="1" customHeight="1" outlineLevel="1">
      <c r="B112" s="483"/>
      <c r="C112" s="203">
        <v>6</v>
      </c>
      <c r="D112" s="206"/>
      <c r="E112" s="203"/>
      <c r="F112" s="203"/>
      <c r="G112" s="208"/>
      <c r="H112" s="541"/>
      <c r="I112" s="209"/>
      <c r="J112" s="209"/>
      <c r="K112" s="210"/>
      <c r="L112" s="542"/>
      <c r="M112" s="209"/>
      <c r="N112" s="483"/>
      <c r="O112" s="483"/>
      <c r="P112" s="203"/>
      <c r="Q112" s="203"/>
      <c r="R112" s="208"/>
      <c r="S112" s="205"/>
      <c r="T112" s="541"/>
      <c r="U112" s="203"/>
      <c r="V112" s="203"/>
      <c r="W112" s="208"/>
      <c r="X112" s="205"/>
      <c r="Y112" s="541"/>
      <c r="Z112" s="203"/>
      <c r="AA112" s="203"/>
      <c r="AB112" s="208"/>
      <c r="AC112" s="205"/>
      <c r="AD112" s="541"/>
      <c r="AE112" s="203"/>
      <c r="AF112" s="203"/>
      <c r="AG112" s="208"/>
      <c r="AH112" s="205"/>
      <c r="AI112" s="541"/>
      <c r="AJ112" s="203"/>
      <c r="AK112" s="203"/>
      <c r="AL112" s="208"/>
      <c r="AM112" s="205"/>
      <c r="AN112" s="541"/>
      <c r="AO112" s="203"/>
      <c r="AP112" s="203"/>
      <c r="AQ112" s="208"/>
      <c r="AR112" s="205"/>
      <c r="AS112" s="541"/>
      <c r="AT112" s="203"/>
      <c r="AU112" s="203"/>
      <c r="AV112" s="208"/>
      <c r="AW112" s="205"/>
      <c r="AX112" s="541"/>
    </row>
    <row r="113" spans="2:50" ht="14.25" hidden="1" customHeight="1" outlineLevel="1">
      <c r="B113" s="483"/>
      <c r="C113" s="203">
        <v>7</v>
      </c>
      <c r="D113" s="206"/>
      <c r="E113" s="203"/>
      <c r="F113" s="203"/>
      <c r="G113" s="208"/>
      <c r="H113" s="541"/>
      <c r="I113" s="209"/>
      <c r="J113" s="209"/>
      <c r="K113" s="210"/>
      <c r="L113" s="542"/>
      <c r="M113" s="209"/>
      <c r="N113" s="483"/>
      <c r="O113" s="483"/>
      <c r="P113" s="203"/>
      <c r="Q113" s="203"/>
      <c r="R113" s="208"/>
      <c r="S113" s="205"/>
      <c r="T113" s="541"/>
      <c r="U113" s="203"/>
      <c r="V113" s="203"/>
      <c r="W113" s="208"/>
      <c r="X113" s="205"/>
      <c r="Y113" s="541"/>
      <c r="Z113" s="203"/>
      <c r="AA113" s="203"/>
      <c r="AB113" s="208"/>
      <c r="AC113" s="205"/>
      <c r="AD113" s="541"/>
      <c r="AE113" s="203"/>
      <c r="AF113" s="203"/>
      <c r="AG113" s="208"/>
      <c r="AH113" s="205"/>
      <c r="AI113" s="541"/>
      <c r="AJ113" s="203"/>
      <c r="AK113" s="203"/>
      <c r="AL113" s="208"/>
      <c r="AM113" s="205"/>
      <c r="AN113" s="541"/>
      <c r="AO113" s="203"/>
      <c r="AP113" s="203"/>
      <c r="AQ113" s="208"/>
      <c r="AR113" s="205"/>
      <c r="AS113" s="541"/>
      <c r="AT113" s="203"/>
      <c r="AU113" s="203"/>
      <c r="AV113" s="208"/>
      <c r="AW113" s="205"/>
      <c r="AX113" s="541"/>
    </row>
    <row r="114" spans="2:50" ht="14.25" hidden="1" customHeight="1" outlineLevel="1">
      <c r="B114" s="483"/>
      <c r="C114" s="203">
        <v>8</v>
      </c>
      <c r="D114" s="206"/>
      <c r="E114" s="203"/>
      <c r="F114" s="203"/>
      <c r="G114" s="208"/>
      <c r="H114" s="541"/>
      <c r="I114" s="209"/>
      <c r="J114" s="209"/>
      <c r="K114" s="210"/>
      <c r="L114" s="542"/>
      <c r="M114" s="209"/>
      <c r="N114" s="483"/>
      <c r="O114" s="483"/>
      <c r="P114" s="203"/>
      <c r="Q114" s="203"/>
      <c r="R114" s="208"/>
      <c r="S114" s="205"/>
      <c r="T114" s="541"/>
      <c r="U114" s="203"/>
      <c r="V114" s="203"/>
      <c r="W114" s="208"/>
      <c r="X114" s="205"/>
      <c r="Y114" s="541"/>
      <c r="Z114" s="203"/>
      <c r="AA114" s="203"/>
      <c r="AB114" s="208"/>
      <c r="AC114" s="205"/>
      <c r="AD114" s="541"/>
      <c r="AE114" s="203"/>
      <c r="AF114" s="203"/>
      <c r="AG114" s="208"/>
      <c r="AH114" s="205"/>
      <c r="AI114" s="541"/>
      <c r="AJ114" s="203"/>
      <c r="AK114" s="203"/>
      <c r="AL114" s="208"/>
      <c r="AM114" s="205"/>
      <c r="AN114" s="541"/>
      <c r="AO114" s="203"/>
      <c r="AP114" s="203"/>
      <c r="AQ114" s="208"/>
      <c r="AR114" s="205"/>
      <c r="AS114" s="541"/>
      <c r="AT114" s="203"/>
      <c r="AU114" s="203"/>
      <c r="AV114" s="208"/>
      <c r="AW114" s="205"/>
      <c r="AX114" s="541"/>
    </row>
    <row r="115" spans="2:50" ht="14.25" hidden="1" customHeight="1" outlineLevel="1">
      <c r="B115" s="483"/>
      <c r="C115" s="203">
        <v>9</v>
      </c>
      <c r="D115" s="206"/>
      <c r="E115" s="203"/>
      <c r="F115" s="203"/>
      <c r="G115" s="208"/>
      <c r="H115" s="541"/>
      <c r="I115" s="209"/>
      <c r="J115" s="209"/>
      <c r="K115" s="210"/>
      <c r="L115" s="542"/>
      <c r="M115" s="209"/>
      <c r="N115" s="483"/>
      <c r="O115" s="483"/>
      <c r="P115" s="203"/>
      <c r="Q115" s="203"/>
      <c r="R115" s="208"/>
      <c r="S115" s="205"/>
      <c r="T115" s="541"/>
      <c r="U115" s="203"/>
      <c r="V115" s="203"/>
      <c r="W115" s="208"/>
      <c r="X115" s="205"/>
      <c r="Y115" s="541"/>
      <c r="Z115" s="203"/>
      <c r="AA115" s="203"/>
      <c r="AB115" s="208"/>
      <c r="AC115" s="205"/>
      <c r="AD115" s="541"/>
      <c r="AE115" s="203"/>
      <c r="AF115" s="203"/>
      <c r="AG115" s="208"/>
      <c r="AH115" s="205"/>
      <c r="AI115" s="541"/>
      <c r="AJ115" s="203"/>
      <c r="AK115" s="203"/>
      <c r="AL115" s="208"/>
      <c r="AM115" s="205"/>
      <c r="AN115" s="541"/>
      <c r="AO115" s="203"/>
      <c r="AP115" s="203"/>
      <c r="AQ115" s="208"/>
      <c r="AR115" s="205"/>
      <c r="AS115" s="541"/>
      <c r="AT115" s="203"/>
      <c r="AU115" s="203"/>
      <c r="AV115" s="208"/>
      <c r="AW115" s="205"/>
      <c r="AX115" s="541"/>
    </row>
    <row r="116" spans="2:50" ht="14.25" hidden="1" customHeight="1" outlineLevel="1">
      <c r="B116" s="483"/>
      <c r="C116" s="203">
        <v>10</v>
      </c>
      <c r="D116" s="206"/>
      <c r="E116" s="203"/>
      <c r="F116" s="203"/>
      <c r="G116" s="208"/>
      <c r="H116" s="541"/>
      <c r="I116" s="209"/>
      <c r="J116" s="209"/>
      <c r="K116" s="210"/>
      <c r="L116" s="542"/>
      <c r="M116" s="209"/>
      <c r="N116" s="483"/>
      <c r="O116" s="483"/>
      <c r="P116" s="203"/>
      <c r="Q116" s="203"/>
      <c r="R116" s="208"/>
      <c r="S116" s="205"/>
      <c r="T116" s="541"/>
      <c r="U116" s="203"/>
      <c r="V116" s="203"/>
      <c r="W116" s="208"/>
      <c r="X116" s="205"/>
      <c r="Y116" s="541"/>
      <c r="Z116" s="203"/>
      <c r="AA116" s="203"/>
      <c r="AB116" s="208"/>
      <c r="AC116" s="205"/>
      <c r="AD116" s="541"/>
      <c r="AE116" s="203"/>
      <c r="AF116" s="203"/>
      <c r="AG116" s="208"/>
      <c r="AH116" s="205"/>
      <c r="AI116" s="541"/>
      <c r="AJ116" s="203"/>
      <c r="AK116" s="203"/>
      <c r="AL116" s="208"/>
      <c r="AM116" s="205"/>
      <c r="AN116" s="541"/>
      <c r="AO116" s="203"/>
      <c r="AP116" s="203"/>
      <c r="AQ116" s="208"/>
      <c r="AR116" s="205"/>
      <c r="AS116" s="541"/>
      <c r="AT116" s="203"/>
      <c r="AU116" s="203"/>
      <c r="AV116" s="208"/>
      <c r="AW116" s="205"/>
      <c r="AX116" s="541"/>
    </row>
    <row r="117" spans="2:50" ht="14.25" hidden="1" customHeight="1" outlineLevel="1">
      <c r="B117" s="483"/>
      <c r="C117" s="203">
        <v>11</v>
      </c>
      <c r="D117" s="206"/>
      <c r="E117" s="203"/>
      <c r="F117" s="203"/>
      <c r="G117" s="208"/>
      <c r="H117" s="541"/>
      <c r="I117" s="209"/>
      <c r="J117" s="209"/>
      <c r="K117" s="210"/>
      <c r="L117" s="542"/>
      <c r="M117" s="209"/>
      <c r="N117" s="483"/>
      <c r="O117" s="483"/>
      <c r="P117" s="203"/>
      <c r="Q117" s="203"/>
      <c r="R117" s="208"/>
      <c r="S117" s="205"/>
      <c r="T117" s="541"/>
      <c r="U117" s="203"/>
      <c r="V117" s="203"/>
      <c r="W117" s="208"/>
      <c r="X117" s="205"/>
      <c r="Y117" s="541"/>
      <c r="Z117" s="203"/>
      <c r="AA117" s="203"/>
      <c r="AB117" s="208"/>
      <c r="AC117" s="205"/>
      <c r="AD117" s="541"/>
      <c r="AE117" s="203"/>
      <c r="AF117" s="203"/>
      <c r="AG117" s="208"/>
      <c r="AH117" s="205"/>
      <c r="AI117" s="541"/>
      <c r="AJ117" s="203"/>
      <c r="AK117" s="203"/>
      <c r="AL117" s="208"/>
      <c r="AM117" s="205"/>
      <c r="AN117" s="541"/>
      <c r="AO117" s="203"/>
      <c r="AP117" s="203"/>
      <c r="AQ117" s="208"/>
      <c r="AR117" s="205"/>
      <c r="AS117" s="541"/>
      <c r="AT117" s="203"/>
      <c r="AU117" s="203"/>
      <c r="AV117" s="208"/>
      <c r="AW117" s="205"/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7"/>
      <c r="W121" s="208"/>
      <c r="X121" s="205"/>
      <c r="Y121" s="541"/>
      <c r="Z121" s="203"/>
      <c r="AA121" s="207"/>
      <c r="AB121" s="208"/>
      <c r="AC121" s="205"/>
      <c r="AD121" s="541"/>
      <c r="AE121" s="203"/>
      <c r="AF121" s="207"/>
      <c r="AG121" s="208"/>
      <c r="AH121" s="205"/>
      <c r="AI121" s="541"/>
      <c r="AJ121" s="203"/>
      <c r="AK121" s="207"/>
      <c r="AL121" s="208"/>
      <c r="AM121" s="205"/>
      <c r="AN121" s="541"/>
      <c r="AO121" s="203"/>
      <c r="AP121" s="207"/>
      <c r="AQ121" s="208"/>
      <c r="AR121" s="205"/>
      <c r="AS121" s="541"/>
      <c r="AT121" s="203"/>
      <c r="AU121" s="207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38">U122+1</f>
        <v>45911</v>
      </c>
      <c r="AA122" s="586"/>
      <c r="AB122" s="586"/>
      <c r="AC122" s="586"/>
      <c r="AD122" s="586"/>
      <c r="AE122" s="587">
        <f t="shared" ref="AE122" si="139">Z122+1</f>
        <v>45912</v>
      </c>
      <c r="AF122" s="588"/>
      <c r="AG122" s="588"/>
      <c r="AH122" s="588"/>
      <c r="AI122" s="588"/>
      <c r="AJ122" s="589">
        <f t="shared" ref="AJ122" si="140">AE122+1</f>
        <v>45913</v>
      </c>
      <c r="AK122" s="590"/>
      <c r="AL122" s="590"/>
      <c r="AM122" s="590"/>
      <c r="AN122" s="591"/>
      <c r="AO122" s="587">
        <f t="shared" ref="AO122" si="141">AJ122+1</f>
        <v>45914</v>
      </c>
      <c r="AP122" s="588"/>
      <c r="AQ122" s="588"/>
      <c r="AR122" s="588"/>
      <c r="AS122" s="588"/>
      <c r="AT122" s="589">
        <f t="shared" ref="AT122" si="142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3">Z122</f>
        <v>45911</v>
      </c>
      <c r="AA123" s="592"/>
      <c r="AB123" s="592"/>
      <c r="AC123" s="592"/>
      <c r="AD123" s="592"/>
      <c r="AE123" s="593">
        <f t="shared" ref="AE123" si="144">AE122</f>
        <v>45912</v>
      </c>
      <c r="AF123" s="593"/>
      <c r="AG123" s="593"/>
      <c r="AH123" s="593"/>
      <c r="AI123" s="593"/>
      <c r="AJ123" s="594">
        <f t="shared" ref="AJ123" si="145">AJ122</f>
        <v>45913</v>
      </c>
      <c r="AK123" s="595"/>
      <c r="AL123" s="595"/>
      <c r="AM123" s="595"/>
      <c r="AN123" s="596"/>
      <c r="AO123" s="593">
        <f t="shared" ref="AO123" si="146">AO122</f>
        <v>45914</v>
      </c>
      <c r="AP123" s="593"/>
      <c r="AQ123" s="593"/>
      <c r="AR123" s="593"/>
      <c r="AS123" s="593"/>
      <c r="AT123" s="594">
        <f t="shared" ref="AT123" si="147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488</v>
      </c>
      <c r="C127" s="203">
        <v>1</v>
      </c>
      <c r="D127" s="206" t="s">
        <v>407</v>
      </c>
      <c r="E127" s="203">
        <v>6</v>
      </c>
      <c r="F127" s="203">
        <v>3273</v>
      </c>
      <c r="G127" s="208">
        <f t="shared" ref="G127:G128" si="148">F127/E127</f>
        <v>545.5</v>
      </c>
      <c r="H127" s="541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42">
        <f>IFERROR(AVERAGE(K127:K141),"-")</f>
        <v>463.59488180108804</v>
      </c>
      <c r="M127" s="209">
        <f>RANK(K127, K$127:$K$141)</f>
        <v>2</v>
      </c>
      <c r="N127" s="483"/>
      <c r="O127" s="483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41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41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41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41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41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41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41">
        <f>AVERAGE(AV127:AV141)</f>
        <v>466.09447242653323</v>
      </c>
    </row>
    <row r="128" spans="2:50" ht="14.25" hidden="1" customHeight="1" outlineLevel="1">
      <c r="B128" s="483"/>
      <c r="C128" s="203">
        <v>2</v>
      </c>
      <c r="D128" s="206" t="s">
        <v>557</v>
      </c>
      <c r="E128" s="203">
        <v>6</v>
      </c>
      <c r="F128" s="203">
        <v>3273</v>
      </c>
      <c r="G128" s="208">
        <f t="shared" si="148"/>
        <v>545.5</v>
      </c>
      <c r="H128" s="541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42"/>
      <c r="M128" s="209">
        <f>RANK(K128, K$127:$K$141)</f>
        <v>1</v>
      </c>
      <c r="N128" s="483"/>
      <c r="O128" s="483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41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41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41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41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41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41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41"/>
    </row>
    <row r="129" spans="2:50" ht="14.25" hidden="1" customHeight="1" outlineLevel="1">
      <c r="B129" s="483"/>
      <c r="C129" s="203">
        <v>3</v>
      </c>
      <c r="D129" s="206"/>
      <c r="E129" s="203"/>
      <c r="F129" s="203"/>
      <c r="G129" s="208"/>
      <c r="H129" s="541"/>
      <c r="I129" s="209"/>
      <c r="J129" s="209"/>
      <c r="K129" s="210"/>
      <c r="L129" s="542"/>
      <c r="M129" s="209"/>
      <c r="N129" s="483"/>
      <c r="O129" s="483"/>
      <c r="P129" s="203"/>
      <c r="Q129" s="203"/>
      <c r="R129" s="208"/>
      <c r="S129" s="205"/>
      <c r="T129" s="541"/>
      <c r="U129" s="203"/>
      <c r="V129" s="203"/>
      <c r="W129" s="208"/>
      <c r="X129" s="205"/>
      <c r="Y129" s="541"/>
      <c r="Z129" s="203"/>
      <c r="AA129" s="203"/>
      <c r="AB129" s="208"/>
      <c r="AC129" s="205"/>
      <c r="AD129" s="541"/>
      <c r="AE129" s="203"/>
      <c r="AF129" s="203"/>
      <c r="AG129" s="208"/>
      <c r="AH129" s="205"/>
      <c r="AI129" s="541"/>
      <c r="AJ129" s="203"/>
      <c r="AK129" s="203"/>
      <c r="AL129" s="208"/>
      <c r="AM129" s="205"/>
      <c r="AN129" s="541"/>
      <c r="AO129" s="203"/>
      <c r="AP129" s="203"/>
      <c r="AQ129" s="208"/>
      <c r="AR129" s="205"/>
      <c r="AS129" s="541"/>
      <c r="AT129" s="203"/>
      <c r="AU129" s="203"/>
      <c r="AV129" s="208"/>
      <c r="AW129" s="205"/>
      <c r="AX129" s="541"/>
    </row>
    <row r="130" spans="2:50" ht="14.25" hidden="1" customHeight="1" outlineLevel="1">
      <c r="B130" s="483"/>
      <c r="C130" s="203">
        <v>4</v>
      </c>
      <c r="D130" s="206"/>
      <c r="E130" s="203"/>
      <c r="F130" s="203"/>
      <c r="G130" s="208"/>
      <c r="H130" s="541"/>
      <c r="I130" s="209"/>
      <c r="J130" s="209"/>
      <c r="K130" s="210"/>
      <c r="L130" s="542"/>
      <c r="M130" s="209"/>
      <c r="N130" s="483"/>
      <c r="O130" s="483"/>
      <c r="P130" s="203"/>
      <c r="Q130" s="203"/>
      <c r="R130" s="208"/>
      <c r="S130" s="205"/>
      <c r="T130" s="541"/>
      <c r="U130" s="203"/>
      <c r="V130" s="203"/>
      <c r="W130" s="208"/>
      <c r="X130" s="205"/>
      <c r="Y130" s="541"/>
      <c r="Z130" s="203"/>
      <c r="AA130" s="203"/>
      <c r="AB130" s="208"/>
      <c r="AC130" s="205"/>
      <c r="AD130" s="541"/>
      <c r="AE130" s="203"/>
      <c r="AF130" s="203"/>
      <c r="AG130" s="208"/>
      <c r="AH130" s="205"/>
      <c r="AI130" s="541"/>
      <c r="AJ130" s="203"/>
      <c r="AK130" s="203"/>
      <c r="AL130" s="208"/>
      <c r="AM130" s="205"/>
      <c r="AN130" s="541"/>
      <c r="AO130" s="203"/>
      <c r="AP130" s="203"/>
      <c r="AQ130" s="208"/>
      <c r="AR130" s="205"/>
      <c r="AS130" s="541"/>
      <c r="AT130" s="203"/>
      <c r="AU130" s="203"/>
      <c r="AV130" s="208"/>
      <c r="AW130" s="205"/>
      <c r="AX130" s="541"/>
    </row>
    <row r="131" spans="2:50" ht="14.25" hidden="1" customHeight="1" outlineLevel="1">
      <c r="B131" s="483"/>
      <c r="C131" s="203">
        <v>5</v>
      </c>
      <c r="D131" s="206"/>
      <c r="E131" s="203"/>
      <c r="F131" s="203"/>
      <c r="G131" s="208"/>
      <c r="H131" s="541"/>
      <c r="I131" s="209"/>
      <c r="J131" s="209"/>
      <c r="K131" s="210"/>
      <c r="L131" s="542"/>
      <c r="M131" s="209"/>
      <c r="N131" s="483"/>
      <c r="O131" s="483"/>
      <c r="P131" s="203"/>
      <c r="Q131" s="203"/>
      <c r="R131" s="208"/>
      <c r="S131" s="205"/>
      <c r="T131" s="541"/>
      <c r="U131" s="203"/>
      <c r="V131" s="203"/>
      <c r="W131" s="208"/>
      <c r="X131" s="205"/>
      <c r="Y131" s="541"/>
      <c r="Z131" s="203"/>
      <c r="AA131" s="203"/>
      <c r="AB131" s="208"/>
      <c r="AC131" s="205"/>
      <c r="AD131" s="541"/>
      <c r="AE131" s="203"/>
      <c r="AF131" s="203"/>
      <c r="AG131" s="208"/>
      <c r="AH131" s="205"/>
      <c r="AI131" s="541"/>
      <c r="AJ131" s="203"/>
      <c r="AK131" s="203"/>
      <c r="AL131" s="208"/>
      <c r="AM131" s="205"/>
      <c r="AN131" s="541"/>
      <c r="AO131" s="203"/>
      <c r="AP131" s="203"/>
      <c r="AQ131" s="208"/>
      <c r="AR131" s="205"/>
      <c r="AS131" s="541"/>
      <c r="AT131" s="203"/>
      <c r="AU131" s="203"/>
      <c r="AV131" s="208"/>
      <c r="AW131" s="205"/>
      <c r="AX131" s="541"/>
    </row>
    <row r="132" spans="2:50" ht="14.25" hidden="1" customHeight="1" outlineLevel="1">
      <c r="B132" s="483"/>
      <c r="C132" s="203">
        <v>6</v>
      </c>
      <c r="D132" s="206"/>
      <c r="E132" s="203"/>
      <c r="F132" s="203"/>
      <c r="G132" s="208"/>
      <c r="H132" s="541"/>
      <c r="I132" s="209"/>
      <c r="J132" s="209"/>
      <c r="K132" s="210"/>
      <c r="L132" s="542"/>
      <c r="M132" s="209"/>
      <c r="N132" s="483"/>
      <c r="O132" s="483"/>
      <c r="P132" s="203"/>
      <c r="Q132" s="203"/>
      <c r="R132" s="208"/>
      <c r="S132" s="205"/>
      <c r="T132" s="541"/>
      <c r="U132" s="203"/>
      <c r="V132" s="203"/>
      <c r="W132" s="208"/>
      <c r="X132" s="205"/>
      <c r="Y132" s="541"/>
      <c r="Z132" s="203"/>
      <c r="AA132" s="203"/>
      <c r="AB132" s="208"/>
      <c r="AC132" s="205"/>
      <c r="AD132" s="541"/>
      <c r="AE132" s="203"/>
      <c r="AF132" s="203"/>
      <c r="AG132" s="208"/>
      <c r="AH132" s="205"/>
      <c r="AI132" s="541"/>
      <c r="AJ132" s="203"/>
      <c r="AK132" s="203"/>
      <c r="AL132" s="208"/>
      <c r="AM132" s="205"/>
      <c r="AN132" s="541"/>
      <c r="AO132" s="203"/>
      <c r="AP132" s="203"/>
      <c r="AQ132" s="208"/>
      <c r="AR132" s="205"/>
      <c r="AS132" s="541"/>
      <c r="AT132" s="203"/>
      <c r="AU132" s="203"/>
      <c r="AV132" s="208"/>
      <c r="AW132" s="205"/>
      <c r="AX132" s="541"/>
    </row>
    <row r="133" spans="2:50" ht="14.25" hidden="1" customHeight="1" outlineLevel="1">
      <c r="B133" s="483"/>
      <c r="C133" s="203">
        <v>7</v>
      </c>
      <c r="D133" s="206"/>
      <c r="E133" s="203"/>
      <c r="F133" s="203"/>
      <c r="G133" s="208"/>
      <c r="H133" s="541"/>
      <c r="I133" s="209"/>
      <c r="J133" s="209"/>
      <c r="K133" s="210"/>
      <c r="L133" s="542"/>
      <c r="M133" s="209"/>
      <c r="N133" s="483"/>
      <c r="O133" s="483"/>
      <c r="P133" s="203"/>
      <c r="Q133" s="203"/>
      <c r="R133" s="208"/>
      <c r="S133" s="205"/>
      <c r="T133" s="541"/>
      <c r="U133" s="203"/>
      <c r="V133" s="203"/>
      <c r="W133" s="208"/>
      <c r="X133" s="205"/>
      <c r="Y133" s="541"/>
      <c r="Z133" s="203"/>
      <c r="AA133" s="203"/>
      <c r="AB133" s="208"/>
      <c r="AC133" s="205"/>
      <c r="AD133" s="541"/>
      <c r="AE133" s="203"/>
      <c r="AF133" s="203"/>
      <c r="AG133" s="208"/>
      <c r="AH133" s="205"/>
      <c r="AI133" s="541"/>
      <c r="AJ133" s="203"/>
      <c r="AK133" s="203"/>
      <c r="AL133" s="208"/>
      <c r="AM133" s="205"/>
      <c r="AN133" s="541"/>
      <c r="AO133" s="203"/>
      <c r="AP133" s="203"/>
      <c r="AQ133" s="208"/>
      <c r="AR133" s="205"/>
      <c r="AS133" s="541"/>
      <c r="AT133" s="203"/>
      <c r="AU133" s="203"/>
      <c r="AV133" s="208"/>
      <c r="AW133" s="205"/>
      <c r="AX133" s="541"/>
    </row>
    <row r="134" spans="2:50" ht="14.25" hidden="1" customHeight="1" outlineLevel="1">
      <c r="B134" s="483"/>
      <c r="C134" s="203">
        <v>8</v>
      </c>
      <c r="D134" s="206"/>
      <c r="E134" s="203"/>
      <c r="F134" s="203"/>
      <c r="G134" s="208"/>
      <c r="H134" s="541"/>
      <c r="I134" s="209"/>
      <c r="J134" s="209"/>
      <c r="K134" s="210"/>
      <c r="L134" s="542"/>
      <c r="M134" s="209"/>
      <c r="N134" s="483"/>
      <c r="O134" s="483"/>
      <c r="P134" s="203"/>
      <c r="Q134" s="203"/>
      <c r="R134" s="208"/>
      <c r="S134" s="205"/>
      <c r="T134" s="541"/>
      <c r="U134" s="203"/>
      <c r="V134" s="203"/>
      <c r="W134" s="208"/>
      <c r="X134" s="205"/>
      <c r="Y134" s="541"/>
      <c r="Z134" s="203"/>
      <c r="AA134" s="203"/>
      <c r="AB134" s="208"/>
      <c r="AC134" s="205"/>
      <c r="AD134" s="541"/>
      <c r="AE134" s="203"/>
      <c r="AF134" s="203"/>
      <c r="AG134" s="208"/>
      <c r="AH134" s="205"/>
      <c r="AI134" s="541"/>
      <c r="AJ134" s="203"/>
      <c r="AK134" s="203"/>
      <c r="AL134" s="208"/>
      <c r="AM134" s="205"/>
      <c r="AN134" s="541"/>
      <c r="AO134" s="203"/>
      <c r="AP134" s="203"/>
      <c r="AQ134" s="208"/>
      <c r="AR134" s="205"/>
      <c r="AS134" s="541"/>
      <c r="AT134" s="203"/>
      <c r="AU134" s="203"/>
      <c r="AV134" s="208"/>
      <c r="AW134" s="205"/>
      <c r="AX134" s="541"/>
    </row>
    <row r="135" spans="2:50" ht="14.25" hidden="1" customHeight="1" outlineLevel="1">
      <c r="B135" s="483"/>
      <c r="C135" s="203">
        <v>9</v>
      </c>
      <c r="D135" s="206"/>
      <c r="E135" s="203"/>
      <c r="F135" s="203"/>
      <c r="G135" s="208"/>
      <c r="H135" s="541"/>
      <c r="I135" s="209"/>
      <c r="J135" s="209"/>
      <c r="K135" s="210"/>
      <c r="L135" s="542"/>
      <c r="M135" s="209"/>
      <c r="N135" s="483"/>
      <c r="O135" s="483"/>
      <c r="P135" s="203"/>
      <c r="Q135" s="203"/>
      <c r="R135" s="208"/>
      <c r="S135" s="205"/>
      <c r="T135" s="541"/>
      <c r="U135" s="203"/>
      <c r="V135" s="203"/>
      <c r="W135" s="208"/>
      <c r="X135" s="205"/>
      <c r="Y135" s="541"/>
      <c r="Z135" s="203"/>
      <c r="AA135" s="203"/>
      <c r="AB135" s="208"/>
      <c r="AC135" s="205"/>
      <c r="AD135" s="541"/>
      <c r="AE135" s="203"/>
      <c r="AF135" s="203"/>
      <c r="AG135" s="208"/>
      <c r="AH135" s="205"/>
      <c r="AI135" s="541"/>
      <c r="AJ135" s="203"/>
      <c r="AK135" s="203"/>
      <c r="AL135" s="208"/>
      <c r="AM135" s="205"/>
      <c r="AN135" s="541"/>
      <c r="AO135" s="203"/>
      <c r="AP135" s="203"/>
      <c r="AQ135" s="208"/>
      <c r="AR135" s="205"/>
      <c r="AS135" s="541"/>
      <c r="AT135" s="203"/>
      <c r="AU135" s="203"/>
      <c r="AV135" s="208"/>
      <c r="AW135" s="205"/>
      <c r="AX135" s="541"/>
    </row>
    <row r="136" spans="2:50" ht="14.25" hidden="1" customHeight="1" outlineLevel="1">
      <c r="B136" s="483"/>
      <c r="C136" s="203">
        <v>10</v>
      </c>
      <c r="D136" s="206"/>
      <c r="E136" s="203"/>
      <c r="F136" s="203"/>
      <c r="G136" s="208"/>
      <c r="H136" s="541"/>
      <c r="I136" s="209"/>
      <c r="J136" s="209"/>
      <c r="K136" s="210"/>
      <c r="L136" s="542"/>
      <c r="M136" s="209"/>
      <c r="N136" s="483"/>
      <c r="O136" s="483"/>
      <c r="P136" s="203"/>
      <c r="Q136" s="203"/>
      <c r="R136" s="208"/>
      <c r="S136" s="205"/>
      <c r="T136" s="541"/>
      <c r="U136" s="203"/>
      <c r="V136" s="203"/>
      <c r="W136" s="208"/>
      <c r="X136" s="205"/>
      <c r="Y136" s="541"/>
      <c r="Z136" s="203"/>
      <c r="AA136" s="203"/>
      <c r="AB136" s="208"/>
      <c r="AC136" s="205"/>
      <c r="AD136" s="541"/>
      <c r="AE136" s="203"/>
      <c r="AF136" s="203"/>
      <c r="AG136" s="208"/>
      <c r="AH136" s="205"/>
      <c r="AI136" s="541"/>
      <c r="AJ136" s="203"/>
      <c r="AK136" s="203"/>
      <c r="AL136" s="208"/>
      <c r="AM136" s="205"/>
      <c r="AN136" s="541"/>
      <c r="AO136" s="203"/>
      <c r="AP136" s="203"/>
      <c r="AQ136" s="208"/>
      <c r="AR136" s="205"/>
      <c r="AS136" s="541"/>
      <c r="AT136" s="203"/>
      <c r="AU136" s="203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4">U142+1</f>
        <v>45918</v>
      </c>
      <c r="AA142" s="586"/>
      <c r="AB142" s="586"/>
      <c r="AC142" s="586"/>
      <c r="AD142" s="586"/>
      <c r="AE142" s="587">
        <f t="shared" ref="AE142" si="165">Z142+1</f>
        <v>45919</v>
      </c>
      <c r="AF142" s="588"/>
      <c r="AG142" s="588"/>
      <c r="AH142" s="588"/>
      <c r="AI142" s="588"/>
      <c r="AJ142" s="589">
        <f t="shared" ref="AJ142" si="166">AE142+1</f>
        <v>45920</v>
      </c>
      <c r="AK142" s="590"/>
      <c r="AL142" s="590"/>
      <c r="AM142" s="590"/>
      <c r="AN142" s="591"/>
      <c r="AO142" s="587">
        <f t="shared" ref="AO142" si="167">AJ142+1</f>
        <v>45921</v>
      </c>
      <c r="AP142" s="588"/>
      <c r="AQ142" s="588"/>
      <c r="AR142" s="588"/>
      <c r="AS142" s="588"/>
      <c r="AT142" s="589">
        <f t="shared" ref="AT142" si="168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69">Z142</f>
        <v>45918</v>
      </c>
      <c r="AA143" s="592"/>
      <c r="AB143" s="592"/>
      <c r="AC143" s="592"/>
      <c r="AD143" s="592"/>
      <c r="AE143" s="593">
        <f t="shared" ref="AE143" si="170">AE142</f>
        <v>45919</v>
      </c>
      <c r="AF143" s="593"/>
      <c r="AG143" s="593"/>
      <c r="AH143" s="593"/>
      <c r="AI143" s="593"/>
      <c r="AJ143" s="594">
        <f t="shared" ref="AJ143" si="171">AJ142</f>
        <v>45920</v>
      </c>
      <c r="AK143" s="595"/>
      <c r="AL143" s="595"/>
      <c r="AM143" s="595"/>
      <c r="AN143" s="596"/>
      <c r="AO143" s="593">
        <f t="shared" ref="AO143" si="172">AO142</f>
        <v>45921</v>
      </c>
      <c r="AP143" s="593"/>
      <c r="AQ143" s="593"/>
      <c r="AR143" s="593"/>
      <c r="AS143" s="593"/>
      <c r="AT143" s="594">
        <f t="shared" ref="AT143" si="173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488</v>
      </c>
      <c r="C147" s="203">
        <v>1</v>
      </c>
      <c r="D147" s="206" t="s">
        <v>407</v>
      </c>
      <c r="E147" s="203">
        <v>6</v>
      </c>
      <c r="F147" s="203">
        <v>3273</v>
      </c>
      <c r="G147" s="208">
        <f t="shared" ref="G147:G148" si="174">F147/E147</f>
        <v>545.5</v>
      </c>
      <c r="H147" s="541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42">
        <f>IFERROR(AVERAGE(K147:K161),"-")</f>
        <v>465.48030128347148</v>
      </c>
      <c r="M147" s="209">
        <f>RANK(K147, K$147:$K$161)</f>
        <v>2</v>
      </c>
      <c r="N147" s="483"/>
      <c r="O147" s="483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41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41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41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41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41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41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41">
        <f>AVERAGE(AV147:AV161)</f>
        <v>463.27433628318551</v>
      </c>
    </row>
    <row r="148" spans="2:50" ht="14.25" hidden="1" customHeight="1" outlineLevel="1">
      <c r="B148" s="483"/>
      <c r="C148" s="203">
        <v>2</v>
      </c>
      <c r="D148" s="206" t="s">
        <v>557</v>
      </c>
      <c r="E148" s="203">
        <v>6</v>
      </c>
      <c r="F148" s="203">
        <v>3273</v>
      </c>
      <c r="G148" s="208">
        <f t="shared" si="174"/>
        <v>545.5</v>
      </c>
      <c r="H148" s="541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42"/>
      <c r="M148" s="209">
        <f>RANK(K148, K$147:$K$161)</f>
        <v>1</v>
      </c>
      <c r="N148" s="483"/>
      <c r="O148" s="483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41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41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41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41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41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41"/>
      <c r="AT148" s="207"/>
      <c r="AU148" s="207"/>
      <c r="AV148" s="208"/>
      <c r="AW148" s="205"/>
      <c r="AX148" s="541"/>
    </row>
    <row r="149" spans="2:50" ht="14.25" hidden="1" customHeight="1" outlineLevel="1">
      <c r="B149" s="483"/>
      <c r="C149" s="203">
        <v>3</v>
      </c>
      <c r="D149" s="206"/>
      <c r="E149" s="203"/>
      <c r="F149" s="203"/>
      <c r="G149" s="208"/>
      <c r="H149" s="541"/>
      <c r="I149" s="209"/>
      <c r="J149" s="209"/>
      <c r="K149" s="210"/>
      <c r="L149" s="542"/>
      <c r="M149" s="209"/>
      <c r="N149" s="483"/>
      <c r="O149" s="483"/>
      <c r="P149" s="203"/>
      <c r="Q149" s="203"/>
      <c r="R149" s="208"/>
      <c r="S149" s="205"/>
      <c r="T149" s="541"/>
      <c r="U149" s="203"/>
      <c r="V149" s="203"/>
      <c r="W149" s="208"/>
      <c r="X149" s="205"/>
      <c r="Y149" s="541"/>
      <c r="Z149" s="203"/>
      <c r="AA149" s="203"/>
      <c r="AB149" s="208"/>
      <c r="AC149" s="205"/>
      <c r="AD149" s="541"/>
      <c r="AE149" s="203"/>
      <c r="AF149" s="203"/>
      <c r="AG149" s="208"/>
      <c r="AH149" s="205"/>
      <c r="AI149" s="541"/>
      <c r="AJ149" s="203"/>
      <c r="AK149" s="203"/>
      <c r="AL149" s="208"/>
      <c r="AM149" s="205"/>
      <c r="AN149" s="541"/>
      <c r="AO149" s="203"/>
      <c r="AP149" s="203"/>
      <c r="AQ149" s="208"/>
      <c r="AR149" s="205"/>
      <c r="AS149" s="541"/>
      <c r="AT149" s="203"/>
      <c r="AU149" s="203"/>
      <c r="AV149" s="208"/>
      <c r="AW149" s="205"/>
      <c r="AX149" s="541"/>
    </row>
    <row r="150" spans="2:50" ht="14.25" hidden="1" customHeight="1" outlineLevel="1">
      <c r="B150" s="483"/>
      <c r="C150" s="203">
        <v>4</v>
      </c>
      <c r="D150" s="206"/>
      <c r="E150" s="203"/>
      <c r="F150" s="203"/>
      <c r="G150" s="208"/>
      <c r="H150" s="541"/>
      <c r="I150" s="209"/>
      <c r="J150" s="209"/>
      <c r="K150" s="210"/>
      <c r="L150" s="542"/>
      <c r="M150" s="209"/>
      <c r="N150" s="483"/>
      <c r="O150" s="483"/>
      <c r="P150" s="203"/>
      <c r="Q150" s="203"/>
      <c r="R150" s="208"/>
      <c r="S150" s="205"/>
      <c r="T150" s="541"/>
      <c r="U150" s="203"/>
      <c r="V150" s="203"/>
      <c r="W150" s="208"/>
      <c r="X150" s="205"/>
      <c r="Y150" s="541"/>
      <c r="Z150" s="203"/>
      <c r="AA150" s="203"/>
      <c r="AB150" s="208"/>
      <c r="AC150" s="205"/>
      <c r="AD150" s="541"/>
      <c r="AE150" s="203"/>
      <c r="AF150" s="203"/>
      <c r="AG150" s="208"/>
      <c r="AH150" s="205"/>
      <c r="AI150" s="541"/>
      <c r="AJ150" s="203"/>
      <c r="AK150" s="203"/>
      <c r="AL150" s="208"/>
      <c r="AM150" s="205"/>
      <c r="AN150" s="541"/>
      <c r="AO150" s="203"/>
      <c r="AP150" s="203"/>
      <c r="AQ150" s="208"/>
      <c r="AR150" s="205"/>
      <c r="AS150" s="541"/>
      <c r="AT150" s="203"/>
      <c r="AU150" s="203"/>
      <c r="AV150" s="208"/>
      <c r="AW150" s="205"/>
      <c r="AX150" s="541"/>
    </row>
    <row r="151" spans="2:50" ht="14.25" hidden="1" customHeight="1" outlineLevel="1">
      <c r="B151" s="483"/>
      <c r="C151" s="203">
        <v>5</v>
      </c>
      <c r="D151" s="206"/>
      <c r="E151" s="203"/>
      <c r="F151" s="203"/>
      <c r="G151" s="208"/>
      <c r="H151" s="541"/>
      <c r="I151" s="209"/>
      <c r="J151" s="209"/>
      <c r="K151" s="210"/>
      <c r="L151" s="542"/>
      <c r="M151" s="209"/>
      <c r="N151" s="483"/>
      <c r="O151" s="483"/>
      <c r="P151" s="203"/>
      <c r="Q151" s="203"/>
      <c r="R151" s="208"/>
      <c r="S151" s="205"/>
      <c r="T151" s="541"/>
      <c r="U151" s="203"/>
      <c r="V151" s="203"/>
      <c r="W151" s="208"/>
      <c r="X151" s="205"/>
      <c r="Y151" s="541"/>
      <c r="Z151" s="203"/>
      <c r="AA151" s="203"/>
      <c r="AB151" s="208"/>
      <c r="AC151" s="205"/>
      <c r="AD151" s="541"/>
      <c r="AE151" s="203"/>
      <c r="AF151" s="203"/>
      <c r="AG151" s="208"/>
      <c r="AH151" s="205"/>
      <c r="AI151" s="541"/>
      <c r="AJ151" s="203"/>
      <c r="AK151" s="203"/>
      <c r="AL151" s="208"/>
      <c r="AM151" s="205"/>
      <c r="AN151" s="541"/>
      <c r="AO151" s="203"/>
      <c r="AP151" s="203"/>
      <c r="AQ151" s="208"/>
      <c r="AR151" s="205"/>
      <c r="AS151" s="541"/>
      <c r="AT151" s="203"/>
      <c r="AU151" s="203"/>
      <c r="AV151" s="208"/>
      <c r="AW151" s="205"/>
      <c r="AX151" s="541"/>
    </row>
    <row r="152" spans="2:50" ht="14.25" hidden="1" customHeight="1" outlineLevel="1">
      <c r="B152" s="483"/>
      <c r="C152" s="203">
        <v>6</v>
      </c>
      <c r="D152" s="206"/>
      <c r="E152" s="203"/>
      <c r="F152" s="203"/>
      <c r="G152" s="208"/>
      <c r="H152" s="541"/>
      <c r="I152" s="209"/>
      <c r="J152" s="209"/>
      <c r="K152" s="210"/>
      <c r="L152" s="542"/>
      <c r="M152" s="209"/>
      <c r="N152" s="483"/>
      <c r="O152" s="483"/>
      <c r="P152" s="203"/>
      <c r="Q152" s="203"/>
      <c r="R152" s="208"/>
      <c r="S152" s="205"/>
      <c r="T152" s="541"/>
      <c r="U152" s="203"/>
      <c r="V152" s="203"/>
      <c r="W152" s="208"/>
      <c r="X152" s="205"/>
      <c r="Y152" s="541"/>
      <c r="Z152" s="203"/>
      <c r="AA152" s="203"/>
      <c r="AB152" s="208"/>
      <c r="AC152" s="205"/>
      <c r="AD152" s="541"/>
      <c r="AE152" s="203"/>
      <c r="AF152" s="203"/>
      <c r="AG152" s="208"/>
      <c r="AH152" s="205"/>
      <c r="AI152" s="541"/>
      <c r="AJ152" s="203"/>
      <c r="AK152" s="203"/>
      <c r="AL152" s="208"/>
      <c r="AM152" s="205"/>
      <c r="AN152" s="541"/>
      <c r="AO152" s="203"/>
      <c r="AP152" s="203"/>
      <c r="AQ152" s="208"/>
      <c r="AR152" s="205"/>
      <c r="AS152" s="541"/>
      <c r="AT152" s="203"/>
      <c r="AU152" s="203"/>
      <c r="AV152" s="208"/>
      <c r="AW152" s="205"/>
      <c r="AX152" s="541"/>
    </row>
    <row r="153" spans="2:50" ht="14.25" hidden="1" customHeight="1" outlineLevel="1">
      <c r="B153" s="483"/>
      <c r="C153" s="203">
        <v>7</v>
      </c>
      <c r="D153" s="206"/>
      <c r="E153" s="203"/>
      <c r="F153" s="203"/>
      <c r="G153" s="208"/>
      <c r="H153" s="541"/>
      <c r="I153" s="209"/>
      <c r="J153" s="209"/>
      <c r="K153" s="210"/>
      <c r="L153" s="542"/>
      <c r="M153" s="209"/>
      <c r="N153" s="483"/>
      <c r="O153" s="483"/>
      <c r="P153" s="203"/>
      <c r="Q153" s="203"/>
      <c r="R153" s="208"/>
      <c r="S153" s="205"/>
      <c r="T153" s="541"/>
      <c r="U153" s="203"/>
      <c r="V153" s="203"/>
      <c r="W153" s="208"/>
      <c r="X153" s="205"/>
      <c r="Y153" s="541"/>
      <c r="Z153" s="203"/>
      <c r="AA153" s="203"/>
      <c r="AB153" s="208"/>
      <c r="AC153" s="205"/>
      <c r="AD153" s="541"/>
      <c r="AE153" s="203"/>
      <c r="AF153" s="203"/>
      <c r="AG153" s="208"/>
      <c r="AH153" s="205"/>
      <c r="AI153" s="541"/>
      <c r="AJ153" s="203"/>
      <c r="AK153" s="203"/>
      <c r="AL153" s="208"/>
      <c r="AM153" s="205"/>
      <c r="AN153" s="541"/>
      <c r="AO153" s="203"/>
      <c r="AP153" s="203"/>
      <c r="AQ153" s="208"/>
      <c r="AR153" s="205"/>
      <c r="AS153" s="541"/>
      <c r="AT153" s="203"/>
      <c r="AU153" s="203"/>
      <c r="AV153" s="208"/>
      <c r="AW153" s="205"/>
      <c r="AX153" s="541"/>
    </row>
    <row r="154" spans="2:50" ht="14.25" hidden="1" customHeight="1" outlineLevel="1">
      <c r="B154" s="483"/>
      <c r="C154" s="203">
        <v>8</v>
      </c>
      <c r="D154" s="206"/>
      <c r="E154" s="203"/>
      <c r="F154" s="203"/>
      <c r="G154" s="208"/>
      <c r="H154" s="541"/>
      <c r="I154" s="209"/>
      <c r="J154" s="209"/>
      <c r="K154" s="210"/>
      <c r="L154" s="542"/>
      <c r="M154" s="209"/>
      <c r="N154" s="483"/>
      <c r="O154" s="483"/>
      <c r="P154" s="203"/>
      <c r="Q154" s="203"/>
      <c r="R154" s="208"/>
      <c r="S154" s="205"/>
      <c r="T154" s="541"/>
      <c r="U154" s="203"/>
      <c r="V154" s="203"/>
      <c r="W154" s="208"/>
      <c r="X154" s="205"/>
      <c r="Y154" s="541"/>
      <c r="Z154" s="203"/>
      <c r="AA154" s="203"/>
      <c r="AB154" s="208"/>
      <c r="AC154" s="205"/>
      <c r="AD154" s="541"/>
      <c r="AE154" s="203"/>
      <c r="AF154" s="203"/>
      <c r="AG154" s="208"/>
      <c r="AH154" s="205"/>
      <c r="AI154" s="541"/>
      <c r="AJ154" s="203"/>
      <c r="AK154" s="203"/>
      <c r="AL154" s="208"/>
      <c r="AM154" s="205"/>
      <c r="AN154" s="541"/>
      <c r="AO154" s="203"/>
      <c r="AP154" s="203"/>
      <c r="AQ154" s="208"/>
      <c r="AR154" s="205"/>
      <c r="AS154" s="541"/>
      <c r="AT154" s="203"/>
      <c r="AU154" s="203"/>
      <c r="AV154" s="208"/>
      <c r="AW154" s="205"/>
      <c r="AX154" s="541"/>
    </row>
    <row r="155" spans="2:50" ht="14.25" hidden="1" customHeight="1" outlineLevel="1">
      <c r="B155" s="483"/>
      <c r="C155" s="203">
        <v>9</v>
      </c>
      <c r="D155" s="206"/>
      <c r="E155" s="203"/>
      <c r="F155" s="203"/>
      <c r="G155" s="208"/>
      <c r="H155" s="541"/>
      <c r="I155" s="209"/>
      <c r="J155" s="209"/>
      <c r="K155" s="210"/>
      <c r="L155" s="542"/>
      <c r="M155" s="209"/>
      <c r="N155" s="483"/>
      <c r="O155" s="483"/>
      <c r="P155" s="203"/>
      <c r="Q155" s="203"/>
      <c r="R155" s="208"/>
      <c r="S155" s="205"/>
      <c r="T155" s="541"/>
      <c r="U155" s="203"/>
      <c r="V155" s="203"/>
      <c r="W155" s="208"/>
      <c r="X155" s="205"/>
      <c r="Y155" s="541"/>
      <c r="Z155" s="203"/>
      <c r="AA155" s="203"/>
      <c r="AB155" s="208"/>
      <c r="AC155" s="205"/>
      <c r="AD155" s="541"/>
      <c r="AE155" s="203"/>
      <c r="AF155" s="203"/>
      <c r="AG155" s="208"/>
      <c r="AH155" s="205"/>
      <c r="AI155" s="541"/>
      <c r="AJ155" s="203"/>
      <c r="AK155" s="203"/>
      <c r="AL155" s="208"/>
      <c r="AM155" s="205"/>
      <c r="AN155" s="541"/>
      <c r="AO155" s="203"/>
      <c r="AP155" s="203"/>
      <c r="AQ155" s="208"/>
      <c r="AR155" s="205"/>
      <c r="AS155" s="541"/>
      <c r="AT155" s="203"/>
      <c r="AU155" s="203"/>
      <c r="AV155" s="208"/>
      <c r="AW155" s="205"/>
      <c r="AX155" s="541"/>
    </row>
    <row r="156" spans="2:50" ht="14.25" hidden="1" customHeight="1" outlineLevel="1">
      <c r="B156" s="483"/>
      <c r="C156" s="203">
        <v>10</v>
      </c>
      <c r="D156" s="206"/>
      <c r="E156" s="203"/>
      <c r="F156" s="203"/>
      <c r="G156" s="208"/>
      <c r="H156" s="541"/>
      <c r="I156" s="209"/>
      <c r="J156" s="209"/>
      <c r="K156" s="210"/>
      <c r="L156" s="542"/>
      <c r="M156" s="209"/>
      <c r="N156" s="483"/>
      <c r="O156" s="483"/>
      <c r="P156" s="203"/>
      <c r="Q156" s="203"/>
      <c r="R156" s="208"/>
      <c r="S156" s="205"/>
      <c r="T156" s="541"/>
      <c r="U156" s="203"/>
      <c r="V156" s="203"/>
      <c r="W156" s="208"/>
      <c r="X156" s="205"/>
      <c r="Y156" s="541"/>
      <c r="Z156" s="203"/>
      <c r="AA156" s="203"/>
      <c r="AB156" s="208"/>
      <c r="AC156" s="205"/>
      <c r="AD156" s="541"/>
      <c r="AE156" s="203"/>
      <c r="AF156" s="203"/>
      <c r="AG156" s="208"/>
      <c r="AH156" s="205"/>
      <c r="AI156" s="541"/>
      <c r="AJ156" s="203"/>
      <c r="AK156" s="203"/>
      <c r="AL156" s="208"/>
      <c r="AM156" s="205"/>
      <c r="AN156" s="541"/>
      <c r="AO156" s="203"/>
      <c r="AP156" s="203"/>
      <c r="AQ156" s="208"/>
      <c r="AR156" s="205"/>
      <c r="AS156" s="541"/>
      <c r="AT156" s="203"/>
      <c r="AU156" s="203"/>
      <c r="AV156" s="208"/>
      <c r="AW156" s="205"/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3"/>
      <c r="Q157" s="203"/>
      <c r="R157" s="208"/>
      <c r="S157" s="205"/>
      <c r="T157" s="541"/>
      <c r="U157" s="203"/>
      <c r="V157" s="203"/>
      <c r="W157" s="208"/>
      <c r="X157" s="205"/>
      <c r="Y157" s="541"/>
      <c r="Z157" s="203"/>
      <c r="AA157" s="203"/>
      <c r="AB157" s="208"/>
      <c r="AC157" s="205"/>
      <c r="AD157" s="541"/>
      <c r="AE157" s="203"/>
      <c r="AF157" s="203"/>
      <c r="AG157" s="208"/>
      <c r="AH157" s="205"/>
      <c r="AI157" s="541"/>
      <c r="AJ157" s="203"/>
      <c r="AK157" s="203"/>
      <c r="AL157" s="208"/>
      <c r="AM157" s="205"/>
      <c r="AN157" s="541"/>
      <c r="AO157" s="203"/>
      <c r="AP157" s="203"/>
      <c r="AQ157" s="208"/>
      <c r="AR157" s="205"/>
      <c r="AS157" s="541"/>
      <c r="AT157" s="203"/>
      <c r="AU157" s="203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89">U162+1</f>
        <v>45925</v>
      </c>
      <c r="AA162" s="586"/>
      <c r="AB162" s="586"/>
      <c r="AC162" s="586"/>
      <c r="AD162" s="586"/>
      <c r="AE162" s="587">
        <f t="shared" ref="AE162" si="190">Z162+1</f>
        <v>45926</v>
      </c>
      <c r="AF162" s="588"/>
      <c r="AG162" s="588"/>
      <c r="AH162" s="588"/>
      <c r="AI162" s="588"/>
      <c r="AJ162" s="589">
        <f t="shared" ref="AJ162" si="191">AE162+1</f>
        <v>45927</v>
      </c>
      <c r="AK162" s="590"/>
      <c r="AL162" s="590"/>
      <c r="AM162" s="590"/>
      <c r="AN162" s="591"/>
      <c r="AO162" s="587">
        <f t="shared" ref="AO162" si="192">AJ162+1</f>
        <v>45928</v>
      </c>
      <c r="AP162" s="588"/>
      <c r="AQ162" s="588"/>
      <c r="AR162" s="588"/>
      <c r="AS162" s="588"/>
      <c r="AT162" s="589">
        <f t="shared" ref="AT162" si="193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194">Z162</f>
        <v>45925</v>
      </c>
      <c r="AA163" s="592"/>
      <c r="AB163" s="592"/>
      <c r="AC163" s="592"/>
      <c r="AD163" s="592"/>
      <c r="AE163" s="593">
        <f t="shared" ref="AE163" si="195">AE162</f>
        <v>45926</v>
      </c>
      <c r="AF163" s="593"/>
      <c r="AG163" s="593"/>
      <c r="AH163" s="593"/>
      <c r="AI163" s="593"/>
      <c r="AJ163" s="594">
        <f t="shared" ref="AJ163" si="196">AJ162</f>
        <v>45927</v>
      </c>
      <c r="AK163" s="595"/>
      <c r="AL163" s="595"/>
      <c r="AM163" s="595"/>
      <c r="AN163" s="596"/>
      <c r="AO163" s="593">
        <f t="shared" ref="AO163" si="197">AO162</f>
        <v>45928</v>
      </c>
      <c r="AP163" s="593"/>
      <c r="AQ163" s="593"/>
      <c r="AR163" s="593"/>
      <c r="AS163" s="593"/>
      <c r="AT163" s="594">
        <f t="shared" ref="AT163" si="198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488</v>
      </c>
      <c r="C167" s="203">
        <v>1</v>
      </c>
      <c r="D167" s="206" t="s">
        <v>407</v>
      </c>
      <c r="E167" s="203">
        <v>6</v>
      </c>
      <c r="F167" s="203">
        <v>3273</v>
      </c>
      <c r="G167" s="208">
        <f t="shared" ref="G167" si="199">F167/E167</f>
        <v>545.5</v>
      </c>
      <c r="H167" s="541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42">
        <f>IFERROR(AVERAGE(K167:K181),"-")</f>
        <v>463.32697145292633</v>
      </c>
      <c r="M167" s="209">
        <f>RANK(K167, K$167:$K$181)</f>
        <v>1</v>
      </c>
      <c r="N167" s="483"/>
      <c r="O167" s="483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41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41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41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41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41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41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41">
        <f>AVERAGE(AV167:AV181)</f>
        <v>464.71337579617625</v>
      </c>
    </row>
    <row r="168" spans="2:50" ht="14.25" hidden="1" customHeight="1" outlineLevel="1">
      <c r="B168" s="483"/>
      <c r="C168" s="203">
        <v>2</v>
      </c>
      <c r="D168" s="206"/>
      <c r="E168" s="203"/>
      <c r="F168" s="203"/>
      <c r="G168" s="208"/>
      <c r="H168" s="541"/>
      <c r="I168" s="209"/>
      <c r="J168" s="209"/>
      <c r="K168" s="210"/>
      <c r="L168" s="542"/>
      <c r="M168" s="209"/>
      <c r="N168" s="483"/>
      <c r="O168" s="483"/>
      <c r="P168" s="203"/>
      <c r="Q168" s="203"/>
      <c r="R168" s="208"/>
      <c r="S168" s="205"/>
      <c r="T168" s="541"/>
      <c r="U168" s="203"/>
      <c r="V168" s="203"/>
      <c r="W168" s="208"/>
      <c r="X168" s="205"/>
      <c r="Y168" s="541"/>
      <c r="Z168" s="203"/>
      <c r="AA168" s="203"/>
      <c r="AB168" s="208"/>
      <c r="AC168" s="205"/>
      <c r="AD168" s="541"/>
      <c r="AE168" s="203"/>
      <c r="AF168" s="203"/>
      <c r="AG168" s="208"/>
      <c r="AH168" s="205"/>
      <c r="AI168" s="541"/>
      <c r="AJ168" s="203"/>
      <c r="AK168" s="203"/>
      <c r="AL168" s="208"/>
      <c r="AM168" s="205"/>
      <c r="AN168" s="541"/>
      <c r="AO168" s="203"/>
      <c r="AP168" s="203"/>
      <c r="AQ168" s="208"/>
      <c r="AR168" s="205"/>
      <c r="AS168" s="541"/>
      <c r="AT168" s="203"/>
      <c r="AU168" s="203"/>
      <c r="AV168" s="208"/>
      <c r="AW168" s="205"/>
      <c r="AX168" s="541"/>
    </row>
    <row r="169" spans="2:50" ht="14.25" hidden="1" customHeight="1" outlineLevel="1">
      <c r="B169" s="483"/>
      <c r="C169" s="203">
        <v>3</v>
      </c>
      <c r="D169" s="206"/>
      <c r="E169" s="203"/>
      <c r="F169" s="203"/>
      <c r="G169" s="208"/>
      <c r="H169" s="541"/>
      <c r="I169" s="209"/>
      <c r="J169" s="209"/>
      <c r="K169" s="210"/>
      <c r="L169" s="542"/>
      <c r="M169" s="209"/>
      <c r="N169" s="483"/>
      <c r="O169" s="483"/>
      <c r="P169" s="203"/>
      <c r="Q169" s="203"/>
      <c r="R169" s="208"/>
      <c r="S169" s="205"/>
      <c r="T169" s="541"/>
      <c r="U169" s="203"/>
      <c r="V169" s="203"/>
      <c r="W169" s="208"/>
      <c r="X169" s="205"/>
      <c r="Y169" s="541"/>
      <c r="Z169" s="203"/>
      <c r="AA169" s="203"/>
      <c r="AB169" s="208"/>
      <c r="AC169" s="205"/>
      <c r="AD169" s="541"/>
      <c r="AE169" s="203"/>
      <c r="AF169" s="203"/>
      <c r="AG169" s="208"/>
      <c r="AH169" s="205"/>
      <c r="AI169" s="541"/>
      <c r="AJ169" s="203"/>
      <c r="AK169" s="203"/>
      <c r="AL169" s="208"/>
      <c r="AM169" s="205"/>
      <c r="AN169" s="541"/>
      <c r="AO169" s="203"/>
      <c r="AP169" s="203"/>
      <c r="AQ169" s="208"/>
      <c r="AR169" s="205"/>
      <c r="AS169" s="541"/>
      <c r="AT169" s="203"/>
      <c r="AU169" s="203"/>
      <c r="AV169" s="208"/>
      <c r="AW169" s="205"/>
      <c r="AX169" s="541"/>
    </row>
    <row r="170" spans="2:50" ht="14.25" hidden="1" customHeight="1" outlineLevel="1">
      <c r="B170" s="483"/>
      <c r="C170" s="203">
        <v>4</v>
      </c>
      <c r="D170" s="206"/>
      <c r="E170" s="203"/>
      <c r="F170" s="203"/>
      <c r="G170" s="208"/>
      <c r="H170" s="541"/>
      <c r="I170" s="209"/>
      <c r="J170" s="209"/>
      <c r="K170" s="210"/>
      <c r="L170" s="542"/>
      <c r="M170" s="209"/>
      <c r="N170" s="483"/>
      <c r="O170" s="483"/>
      <c r="P170" s="203"/>
      <c r="Q170" s="203"/>
      <c r="R170" s="208"/>
      <c r="S170" s="205"/>
      <c r="T170" s="541"/>
      <c r="U170" s="203"/>
      <c r="V170" s="203"/>
      <c r="W170" s="208"/>
      <c r="X170" s="205"/>
      <c r="Y170" s="541"/>
      <c r="Z170" s="203"/>
      <c r="AA170" s="203"/>
      <c r="AB170" s="208"/>
      <c r="AC170" s="205"/>
      <c r="AD170" s="541"/>
      <c r="AE170" s="203"/>
      <c r="AF170" s="203"/>
      <c r="AG170" s="208"/>
      <c r="AH170" s="205"/>
      <c r="AI170" s="541"/>
      <c r="AJ170" s="203"/>
      <c r="AK170" s="203"/>
      <c r="AL170" s="208"/>
      <c r="AM170" s="205"/>
      <c r="AN170" s="541"/>
      <c r="AO170" s="203"/>
      <c r="AP170" s="203"/>
      <c r="AQ170" s="208"/>
      <c r="AR170" s="205"/>
      <c r="AS170" s="541"/>
      <c r="AT170" s="203"/>
      <c r="AU170" s="203"/>
      <c r="AV170" s="208"/>
      <c r="AW170" s="205"/>
      <c r="AX170" s="541"/>
    </row>
    <row r="171" spans="2:50" ht="14.25" hidden="1" customHeight="1" outlineLevel="1">
      <c r="B171" s="483"/>
      <c r="C171" s="203">
        <v>5</v>
      </c>
      <c r="D171" s="206"/>
      <c r="E171" s="203"/>
      <c r="F171" s="203"/>
      <c r="G171" s="208"/>
      <c r="H171" s="541"/>
      <c r="I171" s="209"/>
      <c r="J171" s="209"/>
      <c r="K171" s="210"/>
      <c r="L171" s="542"/>
      <c r="M171" s="209"/>
      <c r="N171" s="483"/>
      <c r="O171" s="483"/>
      <c r="P171" s="203"/>
      <c r="Q171" s="203"/>
      <c r="R171" s="208"/>
      <c r="S171" s="205"/>
      <c r="T171" s="541"/>
      <c r="U171" s="203"/>
      <c r="V171" s="203"/>
      <c r="W171" s="208"/>
      <c r="X171" s="205"/>
      <c r="Y171" s="541"/>
      <c r="Z171" s="203"/>
      <c r="AA171" s="203"/>
      <c r="AB171" s="208"/>
      <c r="AC171" s="205"/>
      <c r="AD171" s="541"/>
      <c r="AE171" s="203"/>
      <c r="AF171" s="203"/>
      <c r="AG171" s="208"/>
      <c r="AH171" s="205"/>
      <c r="AI171" s="541"/>
      <c r="AJ171" s="203"/>
      <c r="AK171" s="203"/>
      <c r="AL171" s="208"/>
      <c r="AM171" s="205"/>
      <c r="AN171" s="541"/>
      <c r="AO171" s="203"/>
      <c r="AP171" s="203"/>
      <c r="AQ171" s="208"/>
      <c r="AR171" s="205"/>
      <c r="AS171" s="541"/>
      <c r="AT171" s="203"/>
      <c r="AU171" s="203"/>
      <c r="AV171" s="208"/>
      <c r="AW171" s="205"/>
      <c r="AX171" s="541"/>
    </row>
    <row r="172" spans="2:50" ht="14.25" hidden="1" customHeight="1" outlineLevel="1">
      <c r="B172" s="483"/>
      <c r="C172" s="203">
        <v>6</v>
      </c>
      <c r="D172" s="206"/>
      <c r="E172" s="203"/>
      <c r="F172" s="203"/>
      <c r="G172" s="208"/>
      <c r="H172" s="541"/>
      <c r="I172" s="209"/>
      <c r="J172" s="209"/>
      <c r="K172" s="210"/>
      <c r="L172" s="542"/>
      <c r="M172" s="209"/>
      <c r="N172" s="483"/>
      <c r="O172" s="483"/>
      <c r="P172" s="203"/>
      <c r="Q172" s="203"/>
      <c r="R172" s="208"/>
      <c r="S172" s="205"/>
      <c r="T172" s="541"/>
      <c r="U172" s="203"/>
      <c r="V172" s="203"/>
      <c r="W172" s="208"/>
      <c r="X172" s="205"/>
      <c r="Y172" s="541"/>
      <c r="Z172" s="203"/>
      <c r="AA172" s="203"/>
      <c r="AB172" s="208"/>
      <c r="AC172" s="205"/>
      <c r="AD172" s="541"/>
      <c r="AE172" s="203"/>
      <c r="AF172" s="203"/>
      <c r="AG172" s="208"/>
      <c r="AH172" s="205"/>
      <c r="AI172" s="541"/>
      <c r="AJ172" s="203"/>
      <c r="AK172" s="203"/>
      <c r="AL172" s="208"/>
      <c r="AM172" s="205"/>
      <c r="AN172" s="541"/>
      <c r="AO172" s="203"/>
      <c r="AP172" s="203"/>
      <c r="AQ172" s="208"/>
      <c r="AR172" s="205"/>
      <c r="AS172" s="541"/>
      <c r="AT172" s="203"/>
      <c r="AU172" s="203"/>
      <c r="AV172" s="208"/>
      <c r="AW172" s="205"/>
      <c r="AX172" s="541"/>
    </row>
    <row r="173" spans="2:50" ht="14.25" hidden="1" customHeight="1" outlineLevel="1">
      <c r="B173" s="483"/>
      <c r="C173" s="203">
        <v>7</v>
      </c>
      <c r="D173" s="206"/>
      <c r="E173" s="203"/>
      <c r="F173" s="203"/>
      <c r="G173" s="208"/>
      <c r="H173" s="541"/>
      <c r="I173" s="209"/>
      <c r="J173" s="209"/>
      <c r="K173" s="210"/>
      <c r="L173" s="542"/>
      <c r="M173" s="209"/>
      <c r="N173" s="483"/>
      <c r="O173" s="483"/>
      <c r="P173" s="203"/>
      <c r="Q173" s="203"/>
      <c r="R173" s="208"/>
      <c r="S173" s="205"/>
      <c r="T173" s="541"/>
      <c r="U173" s="203"/>
      <c r="V173" s="203"/>
      <c r="W173" s="208"/>
      <c r="X173" s="205"/>
      <c r="Y173" s="541"/>
      <c r="Z173" s="203"/>
      <c r="AA173" s="203"/>
      <c r="AB173" s="208"/>
      <c r="AC173" s="205"/>
      <c r="AD173" s="541"/>
      <c r="AE173" s="203"/>
      <c r="AF173" s="203"/>
      <c r="AG173" s="208"/>
      <c r="AH173" s="205"/>
      <c r="AI173" s="541"/>
      <c r="AJ173" s="203"/>
      <c r="AK173" s="203"/>
      <c r="AL173" s="208"/>
      <c r="AM173" s="205"/>
      <c r="AN173" s="541"/>
      <c r="AO173" s="203"/>
      <c r="AP173" s="203"/>
      <c r="AQ173" s="208"/>
      <c r="AR173" s="205"/>
      <c r="AS173" s="541"/>
      <c r="AT173" s="203"/>
      <c r="AU173" s="203"/>
      <c r="AV173" s="208"/>
      <c r="AW173" s="205"/>
      <c r="AX173" s="541"/>
    </row>
    <row r="174" spans="2:50" ht="14.25" hidden="1" customHeight="1" outlineLevel="1">
      <c r="B174" s="483"/>
      <c r="C174" s="203">
        <v>8</v>
      </c>
      <c r="D174" s="206"/>
      <c r="E174" s="203"/>
      <c r="F174" s="203"/>
      <c r="G174" s="208"/>
      <c r="H174" s="541"/>
      <c r="I174" s="209"/>
      <c r="J174" s="209"/>
      <c r="K174" s="210"/>
      <c r="L174" s="542"/>
      <c r="M174" s="209"/>
      <c r="N174" s="483"/>
      <c r="O174" s="483"/>
      <c r="P174" s="203"/>
      <c r="Q174" s="203"/>
      <c r="R174" s="208"/>
      <c r="S174" s="205"/>
      <c r="T174" s="541"/>
      <c r="U174" s="203"/>
      <c r="V174" s="203"/>
      <c r="W174" s="208"/>
      <c r="X174" s="205"/>
      <c r="Y174" s="541"/>
      <c r="Z174" s="203"/>
      <c r="AA174" s="203"/>
      <c r="AB174" s="208"/>
      <c r="AC174" s="205"/>
      <c r="AD174" s="541"/>
      <c r="AE174" s="203"/>
      <c r="AF174" s="203"/>
      <c r="AG174" s="208"/>
      <c r="AH174" s="205"/>
      <c r="AI174" s="541"/>
      <c r="AJ174" s="203"/>
      <c r="AK174" s="203"/>
      <c r="AL174" s="208"/>
      <c r="AM174" s="205"/>
      <c r="AN174" s="541"/>
      <c r="AO174" s="203"/>
      <c r="AP174" s="203"/>
      <c r="AQ174" s="208"/>
      <c r="AR174" s="205"/>
      <c r="AS174" s="541"/>
      <c r="AT174" s="203"/>
      <c r="AU174" s="203"/>
      <c r="AV174" s="208"/>
      <c r="AW174" s="205"/>
      <c r="AX174" s="541"/>
    </row>
    <row r="175" spans="2:50" ht="14.25" hidden="1" customHeight="1" outlineLevel="1">
      <c r="B175" s="483"/>
      <c r="C175" s="203">
        <v>9</v>
      </c>
      <c r="D175" s="206"/>
      <c r="E175" s="203"/>
      <c r="F175" s="203"/>
      <c r="G175" s="208"/>
      <c r="H175" s="541"/>
      <c r="I175" s="209"/>
      <c r="J175" s="209"/>
      <c r="K175" s="210"/>
      <c r="L175" s="542"/>
      <c r="M175" s="209"/>
      <c r="N175" s="483"/>
      <c r="O175" s="483"/>
      <c r="P175" s="203"/>
      <c r="Q175" s="203"/>
      <c r="R175" s="208"/>
      <c r="S175" s="205"/>
      <c r="T175" s="541"/>
      <c r="U175" s="203"/>
      <c r="V175" s="203"/>
      <c r="W175" s="208"/>
      <c r="X175" s="205"/>
      <c r="Y175" s="541"/>
      <c r="Z175" s="203"/>
      <c r="AA175" s="203"/>
      <c r="AB175" s="208"/>
      <c r="AC175" s="205"/>
      <c r="AD175" s="541"/>
      <c r="AE175" s="203"/>
      <c r="AF175" s="203"/>
      <c r="AG175" s="208"/>
      <c r="AH175" s="205"/>
      <c r="AI175" s="541"/>
      <c r="AJ175" s="203"/>
      <c r="AK175" s="203"/>
      <c r="AL175" s="208"/>
      <c r="AM175" s="205"/>
      <c r="AN175" s="541"/>
      <c r="AO175" s="203"/>
      <c r="AP175" s="203"/>
      <c r="AQ175" s="208"/>
      <c r="AR175" s="205"/>
      <c r="AS175" s="541"/>
      <c r="AT175" s="203"/>
      <c r="AU175" s="203"/>
      <c r="AV175" s="208"/>
      <c r="AW175" s="205"/>
      <c r="AX175" s="541"/>
    </row>
    <row r="176" spans="2:50" ht="14.25" hidden="1" customHeight="1" outlineLevel="1">
      <c r="B176" s="483"/>
      <c r="C176" s="203">
        <v>10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483"/>
      <c r="O176" s="483"/>
      <c r="P176" s="203"/>
      <c r="Q176" s="203"/>
      <c r="R176" s="208"/>
      <c r="S176" s="205"/>
      <c r="T176" s="541"/>
      <c r="U176" s="203"/>
      <c r="V176" s="203"/>
      <c r="W176" s="208"/>
      <c r="X176" s="205"/>
      <c r="Y176" s="541"/>
      <c r="Z176" s="203"/>
      <c r="AA176" s="203"/>
      <c r="AB176" s="208"/>
      <c r="AC176" s="205"/>
      <c r="AD176" s="541"/>
      <c r="AE176" s="203"/>
      <c r="AF176" s="203"/>
      <c r="AG176" s="208"/>
      <c r="AH176" s="205"/>
      <c r="AI176" s="541"/>
      <c r="AJ176" s="203"/>
      <c r="AK176" s="203"/>
      <c r="AL176" s="208"/>
      <c r="AM176" s="205"/>
      <c r="AN176" s="541"/>
      <c r="AO176" s="203"/>
      <c r="AP176" s="203"/>
      <c r="AQ176" s="208"/>
      <c r="AR176" s="205"/>
      <c r="AS176" s="541"/>
      <c r="AT176" s="203"/>
      <c r="AU176" s="203"/>
      <c r="AV176" s="208"/>
      <c r="AW176" s="205"/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3"/>
      <c r="W181" s="208"/>
      <c r="X181" s="205"/>
      <c r="Y181" s="541"/>
      <c r="Z181" s="203"/>
      <c r="AA181" s="203"/>
      <c r="AB181" s="208"/>
      <c r="AC181" s="205"/>
      <c r="AD181" s="541"/>
      <c r="AE181" s="203"/>
      <c r="AF181" s="203"/>
      <c r="AG181" s="208"/>
      <c r="AH181" s="205"/>
      <c r="AI181" s="541"/>
      <c r="AJ181" s="203"/>
      <c r="AK181" s="203"/>
      <c r="AL181" s="208"/>
      <c r="AM181" s="205"/>
      <c r="AN181" s="541"/>
      <c r="AO181" s="203"/>
      <c r="AP181" s="203"/>
      <c r="AQ181" s="208"/>
      <c r="AR181" s="205"/>
      <c r="AS181" s="541"/>
      <c r="AT181" s="203"/>
      <c r="AU181" s="203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07">U182+1</f>
        <v>45932</v>
      </c>
      <c r="AA182" s="586"/>
      <c r="AB182" s="586"/>
      <c r="AC182" s="586"/>
      <c r="AD182" s="586"/>
      <c r="AE182" s="587">
        <f t="shared" ref="AE182" si="208">Z182+1</f>
        <v>45933</v>
      </c>
      <c r="AF182" s="588"/>
      <c r="AG182" s="588"/>
      <c r="AH182" s="588"/>
      <c r="AI182" s="588"/>
      <c r="AJ182" s="589">
        <f t="shared" ref="AJ182" si="209">AE182+1</f>
        <v>45934</v>
      </c>
      <c r="AK182" s="590"/>
      <c r="AL182" s="590"/>
      <c r="AM182" s="590"/>
      <c r="AN182" s="591"/>
      <c r="AO182" s="587">
        <f t="shared" ref="AO182" si="210">AJ182+1</f>
        <v>45935</v>
      </c>
      <c r="AP182" s="588"/>
      <c r="AQ182" s="588"/>
      <c r="AR182" s="588"/>
      <c r="AS182" s="588"/>
      <c r="AT182" s="589">
        <f t="shared" ref="AT182" si="211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12">Z182</f>
        <v>45932</v>
      </c>
      <c r="AA183" s="592"/>
      <c r="AB183" s="592"/>
      <c r="AC183" s="592"/>
      <c r="AD183" s="592"/>
      <c r="AE183" s="593">
        <f t="shared" ref="AE183" si="213">AE182</f>
        <v>45933</v>
      </c>
      <c r="AF183" s="593"/>
      <c r="AG183" s="593"/>
      <c r="AH183" s="593"/>
      <c r="AI183" s="593"/>
      <c r="AJ183" s="594">
        <f t="shared" ref="AJ183" si="214">AJ182</f>
        <v>45934</v>
      </c>
      <c r="AK183" s="595"/>
      <c r="AL183" s="595"/>
      <c r="AM183" s="595"/>
      <c r="AN183" s="596"/>
      <c r="AO183" s="593">
        <f t="shared" ref="AO183" si="215">AO182</f>
        <v>45935</v>
      </c>
      <c r="AP183" s="593"/>
      <c r="AQ183" s="593"/>
      <c r="AR183" s="593"/>
      <c r="AS183" s="593"/>
      <c r="AT183" s="594">
        <f t="shared" ref="AT183" si="216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488</v>
      </c>
      <c r="C187" s="203">
        <v>1</v>
      </c>
      <c r="D187" s="206" t="s">
        <v>407</v>
      </c>
      <c r="E187" s="203">
        <v>6</v>
      </c>
      <c r="F187" s="203">
        <v>3273</v>
      </c>
      <c r="G187" s="208">
        <f t="shared" ref="G187" si="217">F187/E187</f>
        <v>545.5</v>
      </c>
      <c r="H187" s="541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42">
        <f>IFERROR(AVERAGE(K187:K201),"-")</f>
        <v>468.428961809496</v>
      </c>
      <c r="M187" s="209">
        <f>RANK(K187, K$187:$K$201)</f>
        <v>1</v>
      </c>
      <c r="N187" s="483"/>
      <c r="O187" s="483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41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41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41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41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41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41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41">
        <f>AVERAGE(AV187:AV201)</f>
        <v>473.20441988950301</v>
      </c>
    </row>
    <row r="188" spans="2:50" ht="14.25" hidden="1" customHeight="1" outlineLevel="1">
      <c r="B188" s="483"/>
      <c r="C188" s="203">
        <v>2</v>
      </c>
      <c r="D188" s="206"/>
      <c r="E188" s="203"/>
      <c r="F188" s="203"/>
      <c r="G188" s="208"/>
      <c r="H188" s="541"/>
      <c r="I188" s="209"/>
      <c r="J188" s="209"/>
      <c r="K188" s="210"/>
      <c r="L188" s="542"/>
      <c r="M188" s="209"/>
      <c r="N188" s="483"/>
      <c r="O188" s="483"/>
      <c r="P188" s="203"/>
      <c r="Q188" s="203"/>
      <c r="R188" s="208"/>
      <c r="S188" s="205"/>
      <c r="T188" s="541"/>
      <c r="U188" s="203"/>
      <c r="V188" s="203"/>
      <c r="W188" s="208"/>
      <c r="X188" s="205"/>
      <c r="Y188" s="541"/>
      <c r="Z188" s="203"/>
      <c r="AA188" s="203"/>
      <c r="AB188" s="208"/>
      <c r="AC188" s="205"/>
      <c r="AD188" s="541"/>
      <c r="AE188" s="203"/>
      <c r="AF188" s="203"/>
      <c r="AG188" s="208"/>
      <c r="AH188" s="205"/>
      <c r="AI188" s="541"/>
      <c r="AJ188" s="203"/>
      <c r="AK188" s="203"/>
      <c r="AL188" s="208"/>
      <c r="AM188" s="205"/>
      <c r="AN188" s="541"/>
      <c r="AO188" s="203"/>
      <c r="AP188" s="203"/>
      <c r="AQ188" s="208"/>
      <c r="AR188" s="205"/>
      <c r="AS188" s="541"/>
      <c r="AT188" s="203"/>
      <c r="AU188" s="203"/>
      <c r="AV188" s="208"/>
      <c r="AW188" s="205"/>
      <c r="AX188" s="541"/>
    </row>
    <row r="189" spans="2:50" ht="14.25" hidden="1" customHeight="1" outlineLevel="1">
      <c r="B189" s="483"/>
      <c r="C189" s="203">
        <v>3</v>
      </c>
      <c r="D189" s="206"/>
      <c r="E189" s="203"/>
      <c r="F189" s="203"/>
      <c r="G189" s="208"/>
      <c r="H189" s="541"/>
      <c r="I189" s="209"/>
      <c r="J189" s="209"/>
      <c r="K189" s="210"/>
      <c r="L189" s="542"/>
      <c r="M189" s="209"/>
      <c r="N189" s="483"/>
      <c r="O189" s="483"/>
      <c r="P189" s="203"/>
      <c r="Q189" s="203"/>
      <c r="R189" s="208"/>
      <c r="S189" s="205"/>
      <c r="T189" s="541"/>
      <c r="U189" s="203"/>
      <c r="V189" s="203"/>
      <c r="W189" s="208"/>
      <c r="X189" s="205"/>
      <c r="Y189" s="541"/>
      <c r="Z189" s="203"/>
      <c r="AA189" s="203"/>
      <c r="AB189" s="208"/>
      <c r="AC189" s="205"/>
      <c r="AD189" s="541"/>
      <c r="AE189" s="203"/>
      <c r="AF189" s="203"/>
      <c r="AG189" s="208"/>
      <c r="AH189" s="205"/>
      <c r="AI189" s="541"/>
      <c r="AJ189" s="203"/>
      <c r="AK189" s="203"/>
      <c r="AL189" s="208"/>
      <c r="AM189" s="205"/>
      <c r="AN189" s="541"/>
      <c r="AO189" s="203"/>
      <c r="AP189" s="203"/>
      <c r="AQ189" s="208"/>
      <c r="AR189" s="205"/>
      <c r="AS189" s="541"/>
      <c r="AT189" s="203"/>
      <c r="AU189" s="203"/>
      <c r="AV189" s="208"/>
      <c r="AW189" s="205"/>
      <c r="AX189" s="541"/>
    </row>
    <row r="190" spans="2:50" ht="14.25" hidden="1" customHeight="1" outlineLevel="1">
      <c r="B190" s="483"/>
      <c r="C190" s="203">
        <v>4</v>
      </c>
      <c r="D190" s="206"/>
      <c r="E190" s="203"/>
      <c r="F190" s="203"/>
      <c r="G190" s="208"/>
      <c r="H190" s="541"/>
      <c r="I190" s="209"/>
      <c r="J190" s="209"/>
      <c r="K190" s="210"/>
      <c r="L190" s="542"/>
      <c r="M190" s="209"/>
      <c r="N190" s="483"/>
      <c r="O190" s="483"/>
      <c r="P190" s="203"/>
      <c r="Q190" s="203"/>
      <c r="R190" s="208"/>
      <c r="S190" s="205"/>
      <c r="T190" s="541"/>
      <c r="U190" s="203"/>
      <c r="V190" s="203"/>
      <c r="W190" s="208"/>
      <c r="X190" s="205"/>
      <c r="Y190" s="541"/>
      <c r="Z190" s="203"/>
      <c r="AA190" s="203"/>
      <c r="AB190" s="208"/>
      <c r="AC190" s="205"/>
      <c r="AD190" s="541"/>
      <c r="AE190" s="203"/>
      <c r="AF190" s="203"/>
      <c r="AG190" s="208"/>
      <c r="AH190" s="205"/>
      <c r="AI190" s="541"/>
      <c r="AJ190" s="203"/>
      <c r="AK190" s="203"/>
      <c r="AL190" s="208"/>
      <c r="AM190" s="205"/>
      <c r="AN190" s="541"/>
      <c r="AO190" s="203"/>
      <c r="AP190" s="203"/>
      <c r="AQ190" s="208"/>
      <c r="AR190" s="205"/>
      <c r="AS190" s="541"/>
      <c r="AT190" s="203"/>
      <c r="AU190" s="203"/>
      <c r="AV190" s="208"/>
      <c r="AW190" s="205"/>
      <c r="AX190" s="541"/>
    </row>
    <row r="191" spans="2:50" ht="14.25" hidden="1" customHeight="1" outlineLevel="1">
      <c r="B191" s="483"/>
      <c r="C191" s="203">
        <v>5</v>
      </c>
      <c r="D191" s="206"/>
      <c r="E191" s="203"/>
      <c r="F191" s="203"/>
      <c r="G191" s="208"/>
      <c r="H191" s="541"/>
      <c r="I191" s="209"/>
      <c r="J191" s="209"/>
      <c r="K191" s="210"/>
      <c r="L191" s="542"/>
      <c r="M191" s="209"/>
      <c r="N191" s="483"/>
      <c r="O191" s="483"/>
      <c r="P191" s="203"/>
      <c r="Q191" s="203"/>
      <c r="R191" s="208"/>
      <c r="S191" s="205"/>
      <c r="T191" s="541"/>
      <c r="U191" s="203"/>
      <c r="V191" s="203"/>
      <c r="W191" s="208"/>
      <c r="X191" s="205"/>
      <c r="Y191" s="541"/>
      <c r="Z191" s="203"/>
      <c r="AA191" s="203"/>
      <c r="AB191" s="208"/>
      <c r="AC191" s="205"/>
      <c r="AD191" s="541"/>
      <c r="AE191" s="203"/>
      <c r="AF191" s="203"/>
      <c r="AG191" s="208"/>
      <c r="AH191" s="205"/>
      <c r="AI191" s="541"/>
      <c r="AJ191" s="203"/>
      <c r="AK191" s="203"/>
      <c r="AL191" s="208"/>
      <c r="AM191" s="205"/>
      <c r="AN191" s="541"/>
      <c r="AO191" s="203"/>
      <c r="AP191" s="203"/>
      <c r="AQ191" s="208"/>
      <c r="AR191" s="205"/>
      <c r="AS191" s="541"/>
      <c r="AT191" s="203"/>
      <c r="AU191" s="203"/>
      <c r="AV191" s="208"/>
      <c r="AW191" s="205"/>
      <c r="AX191" s="541"/>
    </row>
    <row r="192" spans="2:50" ht="14.25" hidden="1" customHeight="1" outlineLevel="1">
      <c r="B192" s="483"/>
      <c r="C192" s="203">
        <v>6</v>
      </c>
      <c r="D192" s="206"/>
      <c r="E192" s="203"/>
      <c r="F192" s="203"/>
      <c r="G192" s="208"/>
      <c r="H192" s="541"/>
      <c r="I192" s="209"/>
      <c r="J192" s="209"/>
      <c r="K192" s="210"/>
      <c r="L192" s="542"/>
      <c r="M192" s="209"/>
      <c r="N192" s="483"/>
      <c r="O192" s="483"/>
      <c r="P192" s="203"/>
      <c r="Q192" s="203"/>
      <c r="R192" s="208"/>
      <c r="S192" s="205"/>
      <c r="T192" s="541"/>
      <c r="U192" s="203"/>
      <c r="V192" s="203"/>
      <c r="W192" s="208"/>
      <c r="X192" s="205"/>
      <c r="Y192" s="541"/>
      <c r="Z192" s="203"/>
      <c r="AA192" s="203"/>
      <c r="AB192" s="208"/>
      <c r="AC192" s="205"/>
      <c r="AD192" s="541"/>
      <c r="AE192" s="203"/>
      <c r="AF192" s="203"/>
      <c r="AG192" s="208"/>
      <c r="AH192" s="205"/>
      <c r="AI192" s="541"/>
      <c r="AJ192" s="203"/>
      <c r="AK192" s="203"/>
      <c r="AL192" s="208"/>
      <c r="AM192" s="205"/>
      <c r="AN192" s="541"/>
      <c r="AO192" s="203"/>
      <c r="AP192" s="203"/>
      <c r="AQ192" s="208"/>
      <c r="AR192" s="205"/>
      <c r="AS192" s="541"/>
      <c r="AT192" s="203"/>
      <c r="AU192" s="203"/>
      <c r="AV192" s="208"/>
      <c r="AW192" s="205"/>
      <c r="AX192" s="541"/>
    </row>
    <row r="193" spans="2:50" ht="14.25" hidden="1" customHeight="1" outlineLevel="1">
      <c r="B193" s="483"/>
      <c r="C193" s="203">
        <v>7</v>
      </c>
      <c r="D193" s="206"/>
      <c r="E193" s="203"/>
      <c r="F193" s="203"/>
      <c r="G193" s="208"/>
      <c r="H193" s="541"/>
      <c r="I193" s="209"/>
      <c r="J193" s="209"/>
      <c r="K193" s="210"/>
      <c r="L193" s="542"/>
      <c r="M193" s="209"/>
      <c r="N193" s="483"/>
      <c r="O193" s="483"/>
      <c r="P193" s="203"/>
      <c r="Q193" s="203"/>
      <c r="R193" s="208"/>
      <c r="S193" s="205"/>
      <c r="T193" s="541"/>
      <c r="U193" s="203"/>
      <c r="V193" s="203"/>
      <c r="W193" s="208"/>
      <c r="X193" s="205"/>
      <c r="Y193" s="541"/>
      <c r="Z193" s="203"/>
      <c r="AA193" s="203"/>
      <c r="AB193" s="208"/>
      <c r="AC193" s="205"/>
      <c r="AD193" s="541"/>
      <c r="AE193" s="203"/>
      <c r="AF193" s="203"/>
      <c r="AG193" s="208"/>
      <c r="AH193" s="205"/>
      <c r="AI193" s="541"/>
      <c r="AJ193" s="203"/>
      <c r="AK193" s="203"/>
      <c r="AL193" s="208"/>
      <c r="AM193" s="205"/>
      <c r="AN193" s="541"/>
      <c r="AO193" s="203"/>
      <c r="AP193" s="203"/>
      <c r="AQ193" s="208"/>
      <c r="AR193" s="205"/>
      <c r="AS193" s="541"/>
      <c r="AT193" s="203"/>
      <c r="AU193" s="203"/>
      <c r="AV193" s="208"/>
      <c r="AW193" s="205"/>
      <c r="AX193" s="541"/>
    </row>
    <row r="194" spans="2:50" ht="14.25" hidden="1" customHeight="1" outlineLevel="1">
      <c r="B194" s="483"/>
      <c r="C194" s="203">
        <v>8</v>
      </c>
      <c r="D194" s="206"/>
      <c r="E194" s="203"/>
      <c r="F194" s="203"/>
      <c r="G194" s="208"/>
      <c r="H194" s="541"/>
      <c r="I194" s="209"/>
      <c r="J194" s="209"/>
      <c r="K194" s="210"/>
      <c r="L194" s="542"/>
      <c r="M194" s="209"/>
      <c r="N194" s="483"/>
      <c r="O194" s="483"/>
      <c r="P194" s="203"/>
      <c r="Q194" s="203"/>
      <c r="R194" s="208"/>
      <c r="S194" s="205"/>
      <c r="T194" s="541"/>
      <c r="U194" s="203"/>
      <c r="V194" s="203"/>
      <c r="W194" s="208"/>
      <c r="X194" s="205"/>
      <c r="Y194" s="541"/>
      <c r="Z194" s="203"/>
      <c r="AA194" s="203"/>
      <c r="AB194" s="208"/>
      <c r="AC194" s="205"/>
      <c r="AD194" s="541"/>
      <c r="AE194" s="203"/>
      <c r="AF194" s="203"/>
      <c r="AG194" s="208"/>
      <c r="AH194" s="205"/>
      <c r="AI194" s="541"/>
      <c r="AJ194" s="203"/>
      <c r="AK194" s="203"/>
      <c r="AL194" s="208"/>
      <c r="AM194" s="205"/>
      <c r="AN194" s="541"/>
      <c r="AO194" s="203"/>
      <c r="AP194" s="203"/>
      <c r="AQ194" s="208"/>
      <c r="AR194" s="205"/>
      <c r="AS194" s="541"/>
      <c r="AT194" s="203"/>
      <c r="AU194" s="203"/>
      <c r="AV194" s="208"/>
      <c r="AW194" s="205"/>
      <c r="AX194" s="541"/>
    </row>
    <row r="195" spans="2:50" ht="14.25" hidden="1" customHeight="1" outlineLevel="1">
      <c r="B195" s="483"/>
      <c r="C195" s="203">
        <v>9</v>
      </c>
      <c r="D195" s="206"/>
      <c r="E195" s="203"/>
      <c r="F195" s="203"/>
      <c r="G195" s="208"/>
      <c r="H195" s="541"/>
      <c r="I195" s="209"/>
      <c r="J195" s="209"/>
      <c r="K195" s="210"/>
      <c r="L195" s="542"/>
      <c r="M195" s="209"/>
      <c r="N195" s="483"/>
      <c r="O195" s="483"/>
      <c r="P195" s="203"/>
      <c r="Q195" s="203"/>
      <c r="R195" s="208"/>
      <c r="S195" s="205"/>
      <c r="T195" s="541"/>
      <c r="U195" s="203"/>
      <c r="V195" s="203"/>
      <c r="W195" s="208"/>
      <c r="X195" s="205"/>
      <c r="Y195" s="541"/>
      <c r="Z195" s="203"/>
      <c r="AA195" s="203"/>
      <c r="AB195" s="208"/>
      <c r="AC195" s="205"/>
      <c r="AD195" s="541"/>
      <c r="AE195" s="203"/>
      <c r="AF195" s="203"/>
      <c r="AG195" s="208"/>
      <c r="AH195" s="205"/>
      <c r="AI195" s="541"/>
      <c r="AJ195" s="203"/>
      <c r="AK195" s="203"/>
      <c r="AL195" s="208"/>
      <c r="AM195" s="205"/>
      <c r="AN195" s="541"/>
      <c r="AO195" s="203"/>
      <c r="AP195" s="203"/>
      <c r="AQ195" s="208"/>
      <c r="AR195" s="205"/>
      <c r="AS195" s="541"/>
      <c r="AT195" s="203"/>
      <c r="AU195" s="203"/>
      <c r="AV195" s="208"/>
      <c r="AW195" s="205"/>
      <c r="AX195" s="541"/>
    </row>
    <row r="196" spans="2:50" ht="14.25" hidden="1" customHeight="1" outlineLevel="1">
      <c r="B196" s="483"/>
      <c r="C196" s="203">
        <v>10</v>
      </c>
      <c r="D196" s="206"/>
      <c r="E196" s="203"/>
      <c r="F196" s="203"/>
      <c r="G196" s="208"/>
      <c r="H196" s="541"/>
      <c r="I196" s="209"/>
      <c r="J196" s="209"/>
      <c r="K196" s="210"/>
      <c r="L196" s="542"/>
      <c r="M196" s="209"/>
      <c r="N196" s="483"/>
      <c r="O196" s="483"/>
      <c r="P196" s="203"/>
      <c r="Q196" s="203"/>
      <c r="R196" s="208"/>
      <c r="S196" s="205"/>
      <c r="T196" s="541"/>
      <c r="U196" s="203"/>
      <c r="V196" s="203"/>
      <c r="W196" s="208"/>
      <c r="X196" s="205"/>
      <c r="Y196" s="541"/>
      <c r="Z196" s="203"/>
      <c r="AA196" s="203"/>
      <c r="AB196" s="208"/>
      <c r="AC196" s="205"/>
      <c r="AD196" s="541"/>
      <c r="AE196" s="203"/>
      <c r="AF196" s="203"/>
      <c r="AG196" s="208"/>
      <c r="AH196" s="205"/>
      <c r="AI196" s="541"/>
      <c r="AJ196" s="203"/>
      <c r="AK196" s="203"/>
      <c r="AL196" s="208"/>
      <c r="AM196" s="205"/>
      <c r="AN196" s="541"/>
      <c r="AO196" s="203"/>
      <c r="AP196" s="203"/>
      <c r="AQ196" s="208"/>
      <c r="AR196" s="205"/>
      <c r="AS196" s="541"/>
      <c r="AT196" s="203"/>
      <c r="AU196" s="203"/>
      <c r="AV196" s="208"/>
      <c r="AW196" s="205"/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3"/>
      <c r="Q197" s="203"/>
      <c r="R197" s="208"/>
      <c r="S197" s="205"/>
      <c r="T197" s="541"/>
      <c r="U197" s="203"/>
      <c r="V197" s="203"/>
      <c r="W197" s="208"/>
      <c r="X197" s="205"/>
      <c r="Y197" s="541"/>
      <c r="Z197" s="203"/>
      <c r="AA197" s="203"/>
      <c r="AB197" s="208"/>
      <c r="AC197" s="205"/>
      <c r="AD197" s="541"/>
      <c r="AE197" s="203"/>
      <c r="AF197" s="203"/>
      <c r="AG197" s="208"/>
      <c r="AH197" s="205"/>
      <c r="AI197" s="541"/>
      <c r="AJ197" s="203"/>
      <c r="AK197" s="203"/>
      <c r="AL197" s="208"/>
      <c r="AM197" s="205"/>
      <c r="AN197" s="541"/>
      <c r="AO197" s="203"/>
      <c r="AP197" s="203"/>
      <c r="AQ197" s="208"/>
      <c r="AR197" s="205"/>
      <c r="AS197" s="541"/>
      <c r="AT197" s="203"/>
      <c r="AU197" s="203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3"/>
      <c r="Q198" s="203"/>
      <c r="R198" s="208"/>
      <c r="S198" s="205"/>
      <c r="T198" s="541"/>
      <c r="U198" s="203"/>
      <c r="V198" s="203"/>
      <c r="W198" s="208"/>
      <c r="X198" s="205"/>
      <c r="Y198" s="541"/>
      <c r="Z198" s="203"/>
      <c r="AA198" s="203"/>
      <c r="AB198" s="208"/>
      <c r="AC198" s="205"/>
      <c r="AD198" s="541"/>
      <c r="AE198" s="203"/>
      <c r="AF198" s="203"/>
      <c r="AG198" s="208"/>
      <c r="AH198" s="205"/>
      <c r="AI198" s="541"/>
      <c r="AJ198" s="203"/>
      <c r="AK198" s="203"/>
      <c r="AL198" s="208"/>
      <c r="AM198" s="205"/>
      <c r="AN198" s="541"/>
      <c r="AO198" s="203"/>
      <c r="AP198" s="203"/>
      <c r="AQ198" s="208"/>
      <c r="AR198" s="205"/>
      <c r="AS198" s="541"/>
      <c r="AT198" s="203"/>
      <c r="AU198" s="203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3"/>
      <c r="Q199" s="203"/>
      <c r="R199" s="208"/>
      <c r="S199" s="205"/>
      <c r="T199" s="541"/>
      <c r="U199" s="203"/>
      <c r="V199" s="203"/>
      <c r="W199" s="208"/>
      <c r="X199" s="205"/>
      <c r="Y199" s="541"/>
      <c r="Z199" s="203"/>
      <c r="AA199" s="203"/>
      <c r="AB199" s="208"/>
      <c r="AC199" s="205"/>
      <c r="AD199" s="541"/>
      <c r="AE199" s="203"/>
      <c r="AF199" s="203"/>
      <c r="AG199" s="208"/>
      <c r="AH199" s="205"/>
      <c r="AI199" s="541"/>
      <c r="AJ199" s="203"/>
      <c r="AK199" s="203"/>
      <c r="AL199" s="208"/>
      <c r="AM199" s="205"/>
      <c r="AN199" s="541"/>
      <c r="AO199" s="203"/>
      <c r="AP199" s="203"/>
      <c r="AQ199" s="208"/>
      <c r="AR199" s="205"/>
      <c r="AS199" s="541"/>
      <c r="AT199" s="203"/>
      <c r="AU199" s="203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3"/>
      <c r="W201" s="208"/>
      <c r="X201" s="205"/>
      <c r="Y201" s="541"/>
      <c r="Z201" s="203"/>
      <c r="AA201" s="203"/>
      <c r="AB201" s="208"/>
      <c r="AC201" s="205"/>
      <c r="AD201" s="541"/>
      <c r="AE201" s="203"/>
      <c r="AF201" s="203"/>
      <c r="AG201" s="208"/>
      <c r="AH201" s="205"/>
      <c r="AI201" s="541"/>
      <c r="AJ201" s="203"/>
      <c r="AK201" s="203"/>
      <c r="AL201" s="208"/>
      <c r="AM201" s="205"/>
      <c r="AN201" s="541"/>
      <c r="AO201" s="203"/>
      <c r="AP201" s="203"/>
      <c r="AQ201" s="208"/>
      <c r="AR201" s="205"/>
      <c r="AS201" s="541"/>
      <c r="AT201" s="203"/>
      <c r="AU201" s="203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25">U202+1</f>
        <v>45939</v>
      </c>
      <c r="AA202" s="586"/>
      <c r="AB202" s="586"/>
      <c r="AC202" s="586"/>
      <c r="AD202" s="586"/>
      <c r="AE202" s="587">
        <f t="shared" ref="AE202" si="226">Z202+1</f>
        <v>45940</v>
      </c>
      <c r="AF202" s="588"/>
      <c r="AG202" s="588"/>
      <c r="AH202" s="588"/>
      <c r="AI202" s="588"/>
      <c r="AJ202" s="589">
        <f t="shared" ref="AJ202" si="227">AE202+1</f>
        <v>45941</v>
      </c>
      <c r="AK202" s="590"/>
      <c r="AL202" s="590"/>
      <c r="AM202" s="590"/>
      <c r="AN202" s="591"/>
      <c r="AO202" s="587">
        <f t="shared" ref="AO202" si="228">AJ202+1</f>
        <v>45942</v>
      </c>
      <c r="AP202" s="588"/>
      <c r="AQ202" s="588"/>
      <c r="AR202" s="588"/>
      <c r="AS202" s="588"/>
      <c r="AT202" s="589">
        <f t="shared" ref="AT202" si="229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30">Z202</f>
        <v>45939</v>
      </c>
      <c r="AA203" s="592"/>
      <c r="AB203" s="592"/>
      <c r="AC203" s="592"/>
      <c r="AD203" s="592"/>
      <c r="AE203" s="593">
        <f t="shared" ref="AE203" si="231">AE202</f>
        <v>45940</v>
      </c>
      <c r="AF203" s="593"/>
      <c r="AG203" s="593"/>
      <c r="AH203" s="593"/>
      <c r="AI203" s="593"/>
      <c r="AJ203" s="594">
        <f t="shared" ref="AJ203" si="232">AJ202</f>
        <v>45941</v>
      </c>
      <c r="AK203" s="595"/>
      <c r="AL203" s="595"/>
      <c r="AM203" s="595"/>
      <c r="AN203" s="596"/>
      <c r="AO203" s="593">
        <f t="shared" ref="AO203" si="233">AO202</f>
        <v>45942</v>
      </c>
      <c r="AP203" s="593"/>
      <c r="AQ203" s="593"/>
      <c r="AR203" s="593"/>
      <c r="AS203" s="593"/>
      <c r="AT203" s="594">
        <f t="shared" ref="AT203" si="234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488</v>
      </c>
      <c r="C207" s="203">
        <v>1</v>
      </c>
      <c r="D207" s="206" t="s">
        <v>407</v>
      </c>
      <c r="E207" s="203">
        <v>6</v>
      </c>
      <c r="F207" s="203">
        <v>3273</v>
      </c>
      <c r="G207" s="208">
        <f t="shared" ref="G207" si="235">F207/E207</f>
        <v>545.5</v>
      </c>
      <c r="H207" s="541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42">
        <f>IFERROR(AVERAGE(K207:K221),"-")</f>
        <v>476.97959586909462</v>
      </c>
      <c r="M207" s="209">
        <f>RANK(K207, K$207:$K$221)</f>
        <v>1</v>
      </c>
      <c r="N207" s="483"/>
      <c r="O207" s="483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41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41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41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41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41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41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41">
        <f>AVERAGE(AV207:AV221)</f>
        <v>477.92792792792721</v>
      </c>
    </row>
    <row r="208" spans="2:50" ht="14.25" hidden="1" customHeight="1" outlineLevel="1">
      <c r="B208" s="483"/>
      <c r="C208" s="203">
        <v>2</v>
      </c>
      <c r="D208" s="206"/>
      <c r="E208" s="203"/>
      <c r="F208" s="203"/>
      <c r="G208" s="208"/>
      <c r="H208" s="541"/>
      <c r="I208" s="209"/>
      <c r="J208" s="209"/>
      <c r="K208" s="210"/>
      <c r="L208" s="542"/>
      <c r="M208" s="209"/>
      <c r="N208" s="483"/>
      <c r="O208" s="483"/>
      <c r="P208" s="203"/>
      <c r="Q208" s="203"/>
      <c r="R208" s="208"/>
      <c r="S208" s="205"/>
      <c r="T208" s="541"/>
      <c r="U208" s="203"/>
      <c r="V208" s="203"/>
      <c r="W208" s="208"/>
      <c r="X208" s="205"/>
      <c r="Y208" s="541"/>
      <c r="Z208" s="203"/>
      <c r="AA208" s="203"/>
      <c r="AB208" s="208"/>
      <c r="AC208" s="205"/>
      <c r="AD208" s="541"/>
      <c r="AE208" s="203"/>
      <c r="AF208" s="203"/>
      <c r="AG208" s="208"/>
      <c r="AH208" s="205"/>
      <c r="AI208" s="541"/>
      <c r="AJ208" s="203"/>
      <c r="AK208" s="203"/>
      <c r="AL208" s="208"/>
      <c r="AM208" s="205"/>
      <c r="AN208" s="541"/>
      <c r="AO208" s="203"/>
      <c r="AP208" s="203"/>
      <c r="AQ208" s="208"/>
      <c r="AR208" s="205"/>
      <c r="AS208" s="541"/>
      <c r="AT208" s="203"/>
      <c r="AU208" s="203"/>
      <c r="AV208" s="208"/>
      <c r="AW208" s="205"/>
      <c r="AX208" s="541"/>
    </row>
    <row r="209" spans="2:50" ht="14.25" hidden="1" customHeight="1" outlineLevel="1">
      <c r="B209" s="483"/>
      <c r="C209" s="203">
        <v>3</v>
      </c>
      <c r="D209" s="206"/>
      <c r="E209" s="203"/>
      <c r="F209" s="203"/>
      <c r="G209" s="208"/>
      <c r="H209" s="541"/>
      <c r="I209" s="209"/>
      <c r="J209" s="209"/>
      <c r="K209" s="210"/>
      <c r="L209" s="542"/>
      <c r="M209" s="209"/>
      <c r="N209" s="483"/>
      <c r="O209" s="483"/>
      <c r="P209" s="203"/>
      <c r="Q209" s="203"/>
      <c r="R209" s="208"/>
      <c r="S209" s="205"/>
      <c r="T209" s="541"/>
      <c r="U209" s="203"/>
      <c r="V209" s="203"/>
      <c r="W209" s="208"/>
      <c r="X209" s="205"/>
      <c r="Y209" s="541"/>
      <c r="Z209" s="203"/>
      <c r="AA209" s="203"/>
      <c r="AB209" s="208"/>
      <c r="AC209" s="205"/>
      <c r="AD209" s="541"/>
      <c r="AE209" s="203"/>
      <c r="AF209" s="203"/>
      <c r="AG209" s="208"/>
      <c r="AH209" s="205"/>
      <c r="AI209" s="541"/>
      <c r="AJ209" s="203"/>
      <c r="AK209" s="203"/>
      <c r="AL209" s="208"/>
      <c r="AM209" s="205"/>
      <c r="AN209" s="541"/>
      <c r="AO209" s="203"/>
      <c r="AP209" s="203"/>
      <c r="AQ209" s="208"/>
      <c r="AR209" s="205"/>
      <c r="AS209" s="541"/>
      <c r="AT209" s="203"/>
      <c r="AU209" s="203"/>
      <c r="AV209" s="208"/>
      <c r="AW209" s="205"/>
      <c r="AX209" s="541"/>
    </row>
    <row r="210" spans="2:50" ht="14.25" hidden="1" customHeight="1" outlineLevel="1">
      <c r="B210" s="483"/>
      <c r="C210" s="203">
        <v>4</v>
      </c>
      <c r="D210" s="206"/>
      <c r="E210" s="203"/>
      <c r="F210" s="203"/>
      <c r="G210" s="208"/>
      <c r="H210" s="541"/>
      <c r="I210" s="209"/>
      <c r="J210" s="209"/>
      <c r="K210" s="210"/>
      <c r="L210" s="542"/>
      <c r="M210" s="209"/>
      <c r="N210" s="483"/>
      <c r="O210" s="483"/>
      <c r="P210" s="203"/>
      <c r="Q210" s="203"/>
      <c r="R210" s="208"/>
      <c r="S210" s="205"/>
      <c r="T210" s="541"/>
      <c r="U210" s="203"/>
      <c r="V210" s="203"/>
      <c r="W210" s="208"/>
      <c r="X210" s="205"/>
      <c r="Y210" s="541"/>
      <c r="Z210" s="203"/>
      <c r="AA210" s="203"/>
      <c r="AB210" s="208"/>
      <c r="AC210" s="205"/>
      <c r="AD210" s="541"/>
      <c r="AE210" s="203"/>
      <c r="AF210" s="203"/>
      <c r="AG210" s="208"/>
      <c r="AH210" s="205"/>
      <c r="AI210" s="541"/>
      <c r="AJ210" s="203"/>
      <c r="AK210" s="203"/>
      <c r="AL210" s="208"/>
      <c r="AM210" s="205"/>
      <c r="AN210" s="541"/>
      <c r="AO210" s="203"/>
      <c r="AP210" s="203"/>
      <c r="AQ210" s="208"/>
      <c r="AR210" s="205"/>
      <c r="AS210" s="541"/>
      <c r="AT210" s="203"/>
      <c r="AU210" s="203"/>
      <c r="AV210" s="208"/>
      <c r="AW210" s="205"/>
      <c r="AX210" s="541"/>
    </row>
    <row r="211" spans="2:50" ht="14.25" hidden="1" customHeight="1" outlineLevel="1">
      <c r="B211" s="483"/>
      <c r="C211" s="203">
        <v>5</v>
      </c>
      <c r="D211" s="206"/>
      <c r="E211" s="203"/>
      <c r="F211" s="203"/>
      <c r="G211" s="208"/>
      <c r="H211" s="541"/>
      <c r="I211" s="209"/>
      <c r="J211" s="209"/>
      <c r="K211" s="210"/>
      <c r="L211" s="542"/>
      <c r="M211" s="209"/>
      <c r="N211" s="483"/>
      <c r="O211" s="483"/>
      <c r="P211" s="203"/>
      <c r="Q211" s="203"/>
      <c r="R211" s="208"/>
      <c r="S211" s="205"/>
      <c r="T211" s="541"/>
      <c r="U211" s="203"/>
      <c r="V211" s="203"/>
      <c r="W211" s="208"/>
      <c r="X211" s="205"/>
      <c r="Y211" s="541"/>
      <c r="Z211" s="203"/>
      <c r="AA211" s="203"/>
      <c r="AB211" s="208"/>
      <c r="AC211" s="205"/>
      <c r="AD211" s="541"/>
      <c r="AE211" s="203"/>
      <c r="AF211" s="203"/>
      <c r="AG211" s="208"/>
      <c r="AH211" s="205"/>
      <c r="AI211" s="541"/>
      <c r="AJ211" s="203"/>
      <c r="AK211" s="203"/>
      <c r="AL211" s="208"/>
      <c r="AM211" s="205"/>
      <c r="AN211" s="541"/>
      <c r="AO211" s="203"/>
      <c r="AP211" s="203"/>
      <c r="AQ211" s="208"/>
      <c r="AR211" s="205"/>
      <c r="AS211" s="541"/>
      <c r="AT211" s="203"/>
      <c r="AU211" s="203"/>
      <c r="AV211" s="208"/>
      <c r="AW211" s="205"/>
      <c r="AX211" s="541"/>
    </row>
    <row r="212" spans="2:50" ht="14.25" hidden="1" customHeight="1" outlineLevel="1">
      <c r="B212" s="483"/>
      <c r="C212" s="203">
        <v>6</v>
      </c>
      <c r="D212" s="206"/>
      <c r="E212" s="203"/>
      <c r="F212" s="203"/>
      <c r="G212" s="208"/>
      <c r="H212" s="541"/>
      <c r="I212" s="209"/>
      <c r="J212" s="209"/>
      <c r="K212" s="210"/>
      <c r="L212" s="542"/>
      <c r="M212" s="209"/>
      <c r="N212" s="483"/>
      <c r="O212" s="483"/>
      <c r="P212" s="203"/>
      <c r="Q212" s="203"/>
      <c r="R212" s="208"/>
      <c r="S212" s="205"/>
      <c r="T212" s="541"/>
      <c r="U212" s="203"/>
      <c r="V212" s="203"/>
      <c r="W212" s="208"/>
      <c r="X212" s="205"/>
      <c r="Y212" s="541"/>
      <c r="Z212" s="203"/>
      <c r="AA212" s="203"/>
      <c r="AB212" s="208"/>
      <c r="AC212" s="205"/>
      <c r="AD212" s="541"/>
      <c r="AE212" s="203"/>
      <c r="AF212" s="203"/>
      <c r="AG212" s="208"/>
      <c r="AH212" s="205"/>
      <c r="AI212" s="541"/>
      <c r="AJ212" s="203"/>
      <c r="AK212" s="203"/>
      <c r="AL212" s="208"/>
      <c r="AM212" s="205"/>
      <c r="AN212" s="541"/>
      <c r="AO212" s="203"/>
      <c r="AP212" s="203"/>
      <c r="AQ212" s="208"/>
      <c r="AR212" s="205"/>
      <c r="AS212" s="541"/>
      <c r="AT212" s="203"/>
      <c r="AU212" s="203"/>
      <c r="AV212" s="208"/>
      <c r="AW212" s="205"/>
      <c r="AX212" s="541"/>
    </row>
    <row r="213" spans="2:50" ht="14.25" hidden="1" customHeight="1" outlineLevel="1">
      <c r="B213" s="483"/>
      <c r="C213" s="203">
        <v>7</v>
      </c>
      <c r="D213" s="206"/>
      <c r="E213" s="203"/>
      <c r="F213" s="203"/>
      <c r="G213" s="208"/>
      <c r="H213" s="541"/>
      <c r="I213" s="209"/>
      <c r="J213" s="209"/>
      <c r="K213" s="210"/>
      <c r="L213" s="542"/>
      <c r="M213" s="209"/>
      <c r="N213" s="483"/>
      <c r="O213" s="483"/>
      <c r="P213" s="203"/>
      <c r="Q213" s="203"/>
      <c r="R213" s="208"/>
      <c r="S213" s="205"/>
      <c r="T213" s="541"/>
      <c r="U213" s="203"/>
      <c r="V213" s="203"/>
      <c r="W213" s="208"/>
      <c r="X213" s="205"/>
      <c r="Y213" s="541"/>
      <c r="Z213" s="203"/>
      <c r="AA213" s="203"/>
      <c r="AB213" s="208"/>
      <c r="AC213" s="205"/>
      <c r="AD213" s="541"/>
      <c r="AE213" s="203"/>
      <c r="AF213" s="203"/>
      <c r="AG213" s="208"/>
      <c r="AH213" s="205"/>
      <c r="AI213" s="541"/>
      <c r="AJ213" s="203"/>
      <c r="AK213" s="203"/>
      <c r="AL213" s="208"/>
      <c r="AM213" s="205"/>
      <c r="AN213" s="541"/>
      <c r="AO213" s="203"/>
      <c r="AP213" s="203"/>
      <c r="AQ213" s="208"/>
      <c r="AR213" s="205"/>
      <c r="AS213" s="541"/>
      <c r="AT213" s="203"/>
      <c r="AU213" s="203"/>
      <c r="AV213" s="208"/>
      <c r="AW213" s="205"/>
      <c r="AX213" s="541"/>
    </row>
    <row r="214" spans="2:50" ht="14.25" hidden="1" customHeight="1" outlineLevel="1">
      <c r="B214" s="483"/>
      <c r="C214" s="203">
        <v>8</v>
      </c>
      <c r="D214" s="206"/>
      <c r="E214" s="203"/>
      <c r="F214" s="203"/>
      <c r="G214" s="208"/>
      <c r="H214" s="541"/>
      <c r="I214" s="209"/>
      <c r="J214" s="209"/>
      <c r="K214" s="210"/>
      <c r="L214" s="542"/>
      <c r="M214" s="209"/>
      <c r="N214" s="483"/>
      <c r="O214" s="483"/>
      <c r="P214" s="203"/>
      <c r="Q214" s="203"/>
      <c r="R214" s="208"/>
      <c r="S214" s="205"/>
      <c r="T214" s="541"/>
      <c r="U214" s="203"/>
      <c r="V214" s="203"/>
      <c r="W214" s="208"/>
      <c r="X214" s="205"/>
      <c r="Y214" s="541"/>
      <c r="Z214" s="203"/>
      <c r="AA214" s="203"/>
      <c r="AB214" s="208"/>
      <c r="AC214" s="205"/>
      <c r="AD214" s="541"/>
      <c r="AE214" s="203"/>
      <c r="AF214" s="203"/>
      <c r="AG214" s="208"/>
      <c r="AH214" s="205"/>
      <c r="AI214" s="541"/>
      <c r="AJ214" s="203"/>
      <c r="AK214" s="203"/>
      <c r="AL214" s="208"/>
      <c r="AM214" s="205"/>
      <c r="AN214" s="541"/>
      <c r="AO214" s="203"/>
      <c r="AP214" s="203"/>
      <c r="AQ214" s="208"/>
      <c r="AR214" s="205"/>
      <c r="AS214" s="541"/>
      <c r="AT214" s="203"/>
      <c r="AU214" s="203"/>
      <c r="AV214" s="208"/>
      <c r="AW214" s="205"/>
      <c r="AX214" s="541"/>
    </row>
    <row r="215" spans="2:50" ht="14.25" hidden="1" customHeight="1" outlineLevel="1">
      <c r="B215" s="483"/>
      <c r="C215" s="203">
        <v>9</v>
      </c>
      <c r="D215" s="206"/>
      <c r="E215" s="203"/>
      <c r="F215" s="203"/>
      <c r="G215" s="208"/>
      <c r="H215" s="541"/>
      <c r="I215" s="209"/>
      <c r="J215" s="209"/>
      <c r="K215" s="210"/>
      <c r="L215" s="542"/>
      <c r="M215" s="209"/>
      <c r="N215" s="483"/>
      <c r="O215" s="483"/>
      <c r="P215" s="203"/>
      <c r="Q215" s="203"/>
      <c r="R215" s="208"/>
      <c r="S215" s="205"/>
      <c r="T215" s="541"/>
      <c r="U215" s="203"/>
      <c r="V215" s="203"/>
      <c r="W215" s="208"/>
      <c r="X215" s="205"/>
      <c r="Y215" s="541"/>
      <c r="Z215" s="203"/>
      <c r="AA215" s="203"/>
      <c r="AB215" s="208"/>
      <c r="AC215" s="205"/>
      <c r="AD215" s="541"/>
      <c r="AE215" s="203"/>
      <c r="AF215" s="203"/>
      <c r="AG215" s="208"/>
      <c r="AH215" s="205"/>
      <c r="AI215" s="541"/>
      <c r="AJ215" s="203"/>
      <c r="AK215" s="203"/>
      <c r="AL215" s="208"/>
      <c r="AM215" s="205"/>
      <c r="AN215" s="541"/>
      <c r="AO215" s="203"/>
      <c r="AP215" s="203"/>
      <c r="AQ215" s="208"/>
      <c r="AR215" s="205"/>
      <c r="AS215" s="541"/>
      <c r="AT215" s="203"/>
      <c r="AU215" s="203"/>
      <c r="AV215" s="208"/>
      <c r="AW215" s="205"/>
      <c r="AX215" s="541"/>
    </row>
    <row r="216" spans="2:50" ht="14.25" hidden="1" customHeight="1" outlineLevel="1">
      <c r="B216" s="483"/>
      <c r="C216" s="203">
        <v>10</v>
      </c>
      <c r="D216" s="206"/>
      <c r="E216" s="203"/>
      <c r="F216" s="203"/>
      <c r="G216" s="208"/>
      <c r="H216" s="541"/>
      <c r="I216" s="209"/>
      <c r="J216" s="209"/>
      <c r="K216" s="210"/>
      <c r="L216" s="542"/>
      <c r="M216" s="209"/>
      <c r="N216" s="483"/>
      <c r="O216" s="483"/>
      <c r="P216" s="203"/>
      <c r="Q216" s="203"/>
      <c r="R216" s="208"/>
      <c r="S216" s="205"/>
      <c r="T216" s="541"/>
      <c r="U216" s="203"/>
      <c r="V216" s="203"/>
      <c r="W216" s="208"/>
      <c r="X216" s="205"/>
      <c r="Y216" s="541"/>
      <c r="Z216" s="203"/>
      <c r="AA216" s="203"/>
      <c r="AB216" s="208"/>
      <c r="AC216" s="205"/>
      <c r="AD216" s="541"/>
      <c r="AE216" s="203"/>
      <c r="AF216" s="203"/>
      <c r="AG216" s="208"/>
      <c r="AH216" s="205"/>
      <c r="AI216" s="541"/>
      <c r="AJ216" s="203"/>
      <c r="AK216" s="203"/>
      <c r="AL216" s="208"/>
      <c r="AM216" s="205"/>
      <c r="AN216" s="541"/>
      <c r="AO216" s="203"/>
      <c r="AP216" s="203"/>
      <c r="AQ216" s="208"/>
      <c r="AR216" s="205"/>
      <c r="AS216" s="541"/>
      <c r="AT216" s="203"/>
      <c r="AU216" s="203"/>
      <c r="AV216" s="208"/>
      <c r="AW216" s="205"/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3"/>
      <c r="W221" s="208"/>
      <c r="X221" s="205"/>
      <c r="Y221" s="541"/>
      <c r="Z221" s="203"/>
      <c r="AA221" s="203"/>
      <c r="AB221" s="208"/>
      <c r="AC221" s="205"/>
      <c r="AD221" s="541"/>
      <c r="AE221" s="203"/>
      <c r="AF221" s="203"/>
      <c r="AG221" s="208"/>
      <c r="AH221" s="205"/>
      <c r="AI221" s="541"/>
      <c r="AJ221" s="203"/>
      <c r="AK221" s="203"/>
      <c r="AL221" s="208"/>
      <c r="AM221" s="205"/>
      <c r="AN221" s="541"/>
      <c r="AO221" s="203"/>
      <c r="AP221" s="203"/>
      <c r="AQ221" s="208"/>
      <c r="AR221" s="205"/>
      <c r="AS221" s="541"/>
      <c r="AT221" s="203"/>
      <c r="AU221" s="203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43">U222+1</f>
        <v>45946</v>
      </c>
      <c r="AA222" s="586"/>
      <c r="AB222" s="586"/>
      <c r="AC222" s="586"/>
      <c r="AD222" s="586"/>
      <c r="AE222" s="587">
        <f t="shared" ref="AE222" si="244">Z222+1</f>
        <v>45947</v>
      </c>
      <c r="AF222" s="588"/>
      <c r="AG222" s="588"/>
      <c r="AH222" s="588"/>
      <c r="AI222" s="588"/>
      <c r="AJ222" s="589">
        <f t="shared" ref="AJ222" si="245">AE222+1</f>
        <v>45948</v>
      </c>
      <c r="AK222" s="590"/>
      <c r="AL222" s="590"/>
      <c r="AM222" s="590"/>
      <c r="AN222" s="591"/>
      <c r="AO222" s="587">
        <f t="shared" ref="AO222" si="246">AJ222+1</f>
        <v>45949</v>
      </c>
      <c r="AP222" s="588"/>
      <c r="AQ222" s="588"/>
      <c r="AR222" s="588"/>
      <c r="AS222" s="588"/>
      <c r="AT222" s="589">
        <f t="shared" ref="AT222" si="247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48">Z222</f>
        <v>45946</v>
      </c>
      <c r="AA223" s="592"/>
      <c r="AB223" s="592"/>
      <c r="AC223" s="592"/>
      <c r="AD223" s="592"/>
      <c r="AE223" s="593">
        <f t="shared" ref="AE223" si="249">AE222</f>
        <v>45947</v>
      </c>
      <c r="AF223" s="593"/>
      <c r="AG223" s="593"/>
      <c r="AH223" s="593"/>
      <c r="AI223" s="593"/>
      <c r="AJ223" s="594">
        <f t="shared" ref="AJ223" si="250">AJ222</f>
        <v>45948</v>
      </c>
      <c r="AK223" s="595"/>
      <c r="AL223" s="595"/>
      <c r="AM223" s="595"/>
      <c r="AN223" s="596"/>
      <c r="AO223" s="593">
        <f t="shared" ref="AO223" si="251">AO222</f>
        <v>45949</v>
      </c>
      <c r="AP223" s="593"/>
      <c r="AQ223" s="593"/>
      <c r="AR223" s="593"/>
      <c r="AS223" s="593"/>
      <c r="AT223" s="594">
        <f t="shared" ref="AT223" si="252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483" t="s">
        <v>488</v>
      </c>
      <c r="C227" s="203">
        <v>1</v>
      </c>
      <c r="D227" s="206" t="s">
        <v>407</v>
      </c>
      <c r="E227" s="203">
        <v>6</v>
      </c>
      <c r="F227" s="203">
        <v>3273</v>
      </c>
      <c r="G227" s="208">
        <f t="shared" ref="G227" si="253">F227/E227</f>
        <v>545.5</v>
      </c>
      <c r="H227" s="541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42">
        <f>IFERROR(AVERAGE(K227:K241),"-")</f>
        <v>478.02766134159293</v>
      </c>
      <c r="M227" s="209">
        <f>RANK(K227, K$227:$K$241)</f>
        <v>1</v>
      </c>
      <c r="N227" s="483"/>
      <c r="O227" s="483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41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41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41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41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41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41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41">
        <f>AVERAGE(AV227:AV241)</f>
        <v>477.91563275434163</v>
      </c>
    </row>
    <row r="228" spans="2:50" ht="14.25" hidden="1" customHeight="1" outlineLevel="1">
      <c r="B228" s="483"/>
      <c r="C228" s="203">
        <v>2</v>
      </c>
      <c r="D228" s="206"/>
      <c r="E228" s="203"/>
      <c r="F228" s="203"/>
      <c r="G228" s="208"/>
      <c r="H228" s="541"/>
      <c r="I228" s="209"/>
      <c r="J228" s="209"/>
      <c r="K228" s="210"/>
      <c r="L228" s="542"/>
      <c r="M228" s="209"/>
      <c r="N228" s="483"/>
      <c r="O228" s="483"/>
      <c r="P228" s="203"/>
      <c r="Q228" s="203"/>
      <c r="R228" s="208"/>
      <c r="S228" s="205"/>
      <c r="T228" s="541"/>
      <c r="U228" s="203"/>
      <c r="V228" s="203"/>
      <c r="W228" s="208"/>
      <c r="X228" s="205"/>
      <c r="Y228" s="541"/>
      <c r="Z228" s="203"/>
      <c r="AA228" s="203"/>
      <c r="AB228" s="208"/>
      <c r="AC228" s="205"/>
      <c r="AD228" s="541"/>
      <c r="AE228" s="203"/>
      <c r="AF228" s="203"/>
      <c r="AG228" s="208"/>
      <c r="AH228" s="205"/>
      <c r="AI228" s="541"/>
      <c r="AJ228" s="203"/>
      <c r="AK228" s="203"/>
      <c r="AL228" s="208"/>
      <c r="AM228" s="205"/>
      <c r="AN228" s="541"/>
      <c r="AO228" s="203"/>
      <c r="AP228" s="203"/>
      <c r="AQ228" s="208"/>
      <c r="AR228" s="205"/>
      <c r="AS228" s="541"/>
      <c r="AT228" s="203"/>
      <c r="AU228" s="203"/>
      <c r="AV228" s="208"/>
      <c r="AW228" s="205"/>
      <c r="AX228" s="541"/>
    </row>
    <row r="229" spans="2:50" ht="14.25" hidden="1" customHeight="1" outlineLevel="1">
      <c r="B229" s="483"/>
      <c r="C229" s="203">
        <v>3</v>
      </c>
      <c r="D229" s="206"/>
      <c r="E229" s="203"/>
      <c r="F229" s="203"/>
      <c r="G229" s="208"/>
      <c r="H229" s="541"/>
      <c r="I229" s="209"/>
      <c r="J229" s="209"/>
      <c r="K229" s="210"/>
      <c r="L229" s="542"/>
      <c r="M229" s="209"/>
      <c r="N229" s="483"/>
      <c r="O229" s="483"/>
      <c r="P229" s="203"/>
      <c r="Q229" s="203"/>
      <c r="R229" s="208"/>
      <c r="S229" s="205"/>
      <c r="T229" s="541"/>
      <c r="U229" s="203"/>
      <c r="V229" s="203"/>
      <c r="W229" s="208"/>
      <c r="X229" s="205"/>
      <c r="Y229" s="541"/>
      <c r="Z229" s="203"/>
      <c r="AA229" s="203"/>
      <c r="AB229" s="208"/>
      <c r="AC229" s="205"/>
      <c r="AD229" s="541"/>
      <c r="AE229" s="203"/>
      <c r="AF229" s="203"/>
      <c r="AG229" s="208"/>
      <c r="AH229" s="205"/>
      <c r="AI229" s="541"/>
      <c r="AJ229" s="203"/>
      <c r="AK229" s="203"/>
      <c r="AL229" s="208"/>
      <c r="AM229" s="205"/>
      <c r="AN229" s="541"/>
      <c r="AO229" s="203"/>
      <c r="AP229" s="203"/>
      <c r="AQ229" s="208"/>
      <c r="AR229" s="205"/>
      <c r="AS229" s="541"/>
      <c r="AT229" s="203"/>
      <c r="AU229" s="203"/>
      <c r="AV229" s="208"/>
      <c r="AW229" s="205"/>
      <c r="AX229" s="541"/>
    </row>
    <row r="230" spans="2:50" ht="14.25" hidden="1" customHeight="1" outlineLevel="1">
      <c r="B230" s="483"/>
      <c r="C230" s="203">
        <v>4</v>
      </c>
      <c r="D230" s="206"/>
      <c r="E230" s="203"/>
      <c r="F230" s="203"/>
      <c r="G230" s="208"/>
      <c r="H230" s="541"/>
      <c r="I230" s="209"/>
      <c r="J230" s="209"/>
      <c r="K230" s="210"/>
      <c r="L230" s="542"/>
      <c r="M230" s="209"/>
      <c r="N230" s="483"/>
      <c r="O230" s="483"/>
      <c r="P230" s="203"/>
      <c r="Q230" s="203"/>
      <c r="R230" s="208"/>
      <c r="S230" s="205"/>
      <c r="T230" s="541"/>
      <c r="U230" s="203"/>
      <c r="V230" s="203"/>
      <c r="W230" s="208"/>
      <c r="X230" s="205"/>
      <c r="Y230" s="541"/>
      <c r="Z230" s="203"/>
      <c r="AA230" s="203"/>
      <c r="AB230" s="208"/>
      <c r="AC230" s="205"/>
      <c r="AD230" s="541"/>
      <c r="AE230" s="203"/>
      <c r="AF230" s="203"/>
      <c r="AG230" s="208"/>
      <c r="AH230" s="205"/>
      <c r="AI230" s="541"/>
      <c r="AJ230" s="203"/>
      <c r="AK230" s="203"/>
      <c r="AL230" s="208"/>
      <c r="AM230" s="205"/>
      <c r="AN230" s="541"/>
      <c r="AO230" s="203"/>
      <c r="AP230" s="203"/>
      <c r="AQ230" s="208"/>
      <c r="AR230" s="205"/>
      <c r="AS230" s="541"/>
      <c r="AT230" s="203"/>
      <c r="AU230" s="203"/>
      <c r="AV230" s="208"/>
      <c r="AW230" s="205"/>
      <c r="AX230" s="541"/>
    </row>
    <row r="231" spans="2:50" ht="14.25" hidden="1" customHeight="1" outlineLevel="1">
      <c r="B231" s="483"/>
      <c r="C231" s="203">
        <v>5</v>
      </c>
      <c r="D231" s="206"/>
      <c r="E231" s="203"/>
      <c r="F231" s="203"/>
      <c r="G231" s="208"/>
      <c r="H231" s="541"/>
      <c r="I231" s="209"/>
      <c r="J231" s="209"/>
      <c r="K231" s="210"/>
      <c r="L231" s="542"/>
      <c r="M231" s="209"/>
      <c r="N231" s="483"/>
      <c r="O231" s="483"/>
      <c r="P231" s="203"/>
      <c r="Q231" s="203"/>
      <c r="R231" s="208"/>
      <c r="S231" s="205"/>
      <c r="T231" s="541"/>
      <c r="U231" s="203"/>
      <c r="V231" s="203"/>
      <c r="W231" s="208"/>
      <c r="X231" s="205"/>
      <c r="Y231" s="541"/>
      <c r="Z231" s="203"/>
      <c r="AA231" s="203"/>
      <c r="AB231" s="208"/>
      <c r="AC231" s="205"/>
      <c r="AD231" s="541"/>
      <c r="AE231" s="203"/>
      <c r="AF231" s="203"/>
      <c r="AG231" s="208"/>
      <c r="AH231" s="205"/>
      <c r="AI231" s="541"/>
      <c r="AJ231" s="203"/>
      <c r="AK231" s="203"/>
      <c r="AL231" s="208"/>
      <c r="AM231" s="205"/>
      <c r="AN231" s="541"/>
      <c r="AO231" s="203"/>
      <c r="AP231" s="203"/>
      <c r="AQ231" s="208"/>
      <c r="AR231" s="205"/>
      <c r="AS231" s="541"/>
      <c r="AT231" s="203"/>
      <c r="AU231" s="203"/>
      <c r="AV231" s="208"/>
      <c r="AW231" s="205"/>
      <c r="AX231" s="541"/>
    </row>
    <row r="232" spans="2:50" ht="14.25" hidden="1" customHeight="1" outlineLevel="1">
      <c r="B232" s="483"/>
      <c r="C232" s="203">
        <v>6</v>
      </c>
      <c r="D232" s="206"/>
      <c r="E232" s="203"/>
      <c r="F232" s="203"/>
      <c r="G232" s="208"/>
      <c r="H232" s="541"/>
      <c r="I232" s="209"/>
      <c r="J232" s="209"/>
      <c r="K232" s="210"/>
      <c r="L232" s="542"/>
      <c r="M232" s="209"/>
      <c r="N232" s="483"/>
      <c r="O232" s="483"/>
      <c r="P232" s="203"/>
      <c r="Q232" s="203"/>
      <c r="R232" s="208"/>
      <c r="S232" s="205"/>
      <c r="T232" s="541"/>
      <c r="U232" s="203"/>
      <c r="V232" s="203"/>
      <c r="W232" s="208"/>
      <c r="X232" s="205"/>
      <c r="Y232" s="541"/>
      <c r="Z232" s="203"/>
      <c r="AA232" s="203"/>
      <c r="AB232" s="208"/>
      <c r="AC232" s="205"/>
      <c r="AD232" s="541"/>
      <c r="AE232" s="203"/>
      <c r="AF232" s="203"/>
      <c r="AG232" s="208"/>
      <c r="AH232" s="205"/>
      <c r="AI232" s="541"/>
      <c r="AJ232" s="203"/>
      <c r="AK232" s="203"/>
      <c r="AL232" s="208"/>
      <c r="AM232" s="205"/>
      <c r="AN232" s="541"/>
      <c r="AO232" s="203"/>
      <c r="AP232" s="203"/>
      <c r="AQ232" s="208"/>
      <c r="AR232" s="205"/>
      <c r="AS232" s="541"/>
      <c r="AT232" s="203"/>
      <c r="AU232" s="203"/>
      <c r="AV232" s="208"/>
      <c r="AW232" s="205"/>
      <c r="AX232" s="541"/>
    </row>
    <row r="233" spans="2:50" ht="14.25" hidden="1" customHeight="1" outlineLevel="1">
      <c r="B233" s="483"/>
      <c r="C233" s="203">
        <v>7</v>
      </c>
      <c r="D233" s="206"/>
      <c r="E233" s="203"/>
      <c r="F233" s="203"/>
      <c r="G233" s="208"/>
      <c r="H233" s="541"/>
      <c r="I233" s="209"/>
      <c r="J233" s="209"/>
      <c r="K233" s="210"/>
      <c r="L233" s="542"/>
      <c r="M233" s="209"/>
      <c r="N233" s="483"/>
      <c r="O233" s="483"/>
      <c r="P233" s="203"/>
      <c r="Q233" s="203"/>
      <c r="R233" s="208"/>
      <c r="S233" s="205"/>
      <c r="T233" s="541"/>
      <c r="U233" s="203"/>
      <c r="V233" s="203"/>
      <c r="W233" s="208"/>
      <c r="X233" s="205"/>
      <c r="Y233" s="541"/>
      <c r="Z233" s="203"/>
      <c r="AA233" s="203"/>
      <c r="AB233" s="208"/>
      <c r="AC233" s="205"/>
      <c r="AD233" s="541"/>
      <c r="AE233" s="203"/>
      <c r="AF233" s="203"/>
      <c r="AG233" s="208"/>
      <c r="AH233" s="205"/>
      <c r="AI233" s="541"/>
      <c r="AJ233" s="203"/>
      <c r="AK233" s="203"/>
      <c r="AL233" s="208"/>
      <c r="AM233" s="205"/>
      <c r="AN233" s="541"/>
      <c r="AO233" s="203"/>
      <c r="AP233" s="203"/>
      <c r="AQ233" s="208"/>
      <c r="AR233" s="205"/>
      <c r="AS233" s="541"/>
      <c r="AT233" s="203"/>
      <c r="AU233" s="203"/>
      <c r="AV233" s="208"/>
      <c r="AW233" s="205"/>
      <c r="AX233" s="541"/>
    </row>
    <row r="234" spans="2:50" ht="14.25" hidden="1" customHeight="1" outlineLevel="1">
      <c r="B234" s="483"/>
      <c r="C234" s="203">
        <v>8</v>
      </c>
      <c r="D234" s="206"/>
      <c r="E234" s="203"/>
      <c r="F234" s="203"/>
      <c r="G234" s="208"/>
      <c r="H234" s="541"/>
      <c r="I234" s="209"/>
      <c r="J234" s="209"/>
      <c r="K234" s="210"/>
      <c r="L234" s="542"/>
      <c r="M234" s="209"/>
      <c r="N234" s="483"/>
      <c r="O234" s="483"/>
      <c r="P234" s="203"/>
      <c r="Q234" s="203"/>
      <c r="R234" s="208"/>
      <c r="S234" s="205"/>
      <c r="T234" s="541"/>
      <c r="U234" s="203"/>
      <c r="V234" s="203"/>
      <c r="W234" s="208"/>
      <c r="X234" s="205"/>
      <c r="Y234" s="541"/>
      <c r="Z234" s="203"/>
      <c r="AA234" s="203"/>
      <c r="AB234" s="208"/>
      <c r="AC234" s="205"/>
      <c r="AD234" s="541"/>
      <c r="AE234" s="203"/>
      <c r="AF234" s="203"/>
      <c r="AG234" s="208"/>
      <c r="AH234" s="205"/>
      <c r="AI234" s="541"/>
      <c r="AJ234" s="203"/>
      <c r="AK234" s="203"/>
      <c r="AL234" s="208"/>
      <c r="AM234" s="205"/>
      <c r="AN234" s="541"/>
      <c r="AO234" s="203"/>
      <c r="AP234" s="203"/>
      <c r="AQ234" s="208"/>
      <c r="AR234" s="205"/>
      <c r="AS234" s="541"/>
      <c r="AT234" s="203"/>
      <c r="AU234" s="203"/>
      <c r="AV234" s="208"/>
      <c r="AW234" s="205"/>
      <c r="AX234" s="541"/>
    </row>
    <row r="235" spans="2:50" ht="14.25" hidden="1" customHeight="1" outlineLevel="1">
      <c r="B235" s="483"/>
      <c r="C235" s="203">
        <v>9</v>
      </c>
      <c r="D235" s="206"/>
      <c r="E235" s="203"/>
      <c r="F235" s="203"/>
      <c r="G235" s="208"/>
      <c r="H235" s="541"/>
      <c r="I235" s="209"/>
      <c r="J235" s="209"/>
      <c r="K235" s="210"/>
      <c r="L235" s="542"/>
      <c r="M235" s="209"/>
      <c r="N235" s="483"/>
      <c r="O235" s="483"/>
      <c r="P235" s="203"/>
      <c r="Q235" s="203"/>
      <c r="R235" s="208"/>
      <c r="S235" s="205"/>
      <c r="T235" s="541"/>
      <c r="U235" s="203"/>
      <c r="V235" s="203"/>
      <c r="W235" s="208"/>
      <c r="X235" s="205"/>
      <c r="Y235" s="541"/>
      <c r="Z235" s="203"/>
      <c r="AA235" s="203"/>
      <c r="AB235" s="208"/>
      <c r="AC235" s="205"/>
      <c r="AD235" s="541"/>
      <c r="AE235" s="203"/>
      <c r="AF235" s="203"/>
      <c r="AG235" s="208"/>
      <c r="AH235" s="205"/>
      <c r="AI235" s="541"/>
      <c r="AJ235" s="203"/>
      <c r="AK235" s="203"/>
      <c r="AL235" s="208"/>
      <c r="AM235" s="205"/>
      <c r="AN235" s="541"/>
      <c r="AO235" s="203"/>
      <c r="AP235" s="203"/>
      <c r="AQ235" s="208"/>
      <c r="AR235" s="205"/>
      <c r="AS235" s="541"/>
      <c r="AT235" s="203"/>
      <c r="AU235" s="203"/>
      <c r="AV235" s="208"/>
      <c r="AW235" s="205"/>
      <c r="AX235" s="541"/>
    </row>
    <row r="236" spans="2:50" ht="14.25" hidden="1" customHeight="1" outlineLevel="1">
      <c r="B236" s="483"/>
      <c r="C236" s="203">
        <v>10</v>
      </c>
      <c r="D236" s="206"/>
      <c r="E236" s="203"/>
      <c r="F236" s="203"/>
      <c r="G236" s="208"/>
      <c r="H236" s="541"/>
      <c r="I236" s="209"/>
      <c r="J236" s="209"/>
      <c r="K236" s="210"/>
      <c r="L236" s="542"/>
      <c r="M236" s="209"/>
      <c r="N236" s="483"/>
      <c r="O236" s="483"/>
      <c r="P236" s="203"/>
      <c r="Q236" s="203"/>
      <c r="R236" s="208"/>
      <c r="S236" s="205"/>
      <c r="T236" s="541"/>
      <c r="U236" s="203"/>
      <c r="V236" s="203"/>
      <c r="W236" s="208"/>
      <c r="X236" s="205"/>
      <c r="Y236" s="541"/>
      <c r="Z236" s="203"/>
      <c r="AA236" s="203"/>
      <c r="AB236" s="208"/>
      <c r="AC236" s="205"/>
      <c r="AD236" s="541"/>
      <c r="AE236" s="203"/>
      <c r="AF236" s="203"/>
      <c r="AG236" s="208"/>
      <c r="AH236" s="205"/>
      <c r="AI236" s="541"/>
      <c r="AJ236" s="203"/>
      <c r="AK236" s="203"/>
      <c r="AL236" s="208"/>
      <c r="AM236" s="205"/>
      <c r="AN236" s="541"/>
      <c r="AO236" s="203"/>
      <c r="AP236" s="203"/>
      <c r="AQ236" s="208"/>
      <c r="AR236" s="205"/>
      <c r="AS236" s="541"/>
      <c r="AT236" s="203"/>
      <c r="AU236" s="203"/>
      <c r="AV236" s="208"/>
      <c r="AW236" s="205"/>
      <c r="AX236" s="541"/>
    </row>
    <row r="237" spans="2:50" ht="14.25" hidden="1" customHeight="1" outlineLevel="1">
      <c r="B237" s="483"/>
      <c r="C237" s="203">
        <v>11</v>
      </c>
      <c r="D237" s="206"/>
      <c r="E237" s="203"/>
      <c r="F237" s="203"/>
      <c r="G237" s="208"/>
      <c r="H237" s="541"/>
      <c r="I237" s="209"/>
      <c r="J237" s="209"/>
      <c r="K237" s="210"/>
      <c r="L237" s="542"/>
      <c r="M237" s="209"/>
      <c r="N237" s="483"/>
      <c r="O237" s="483"/>
      <c r="P237" s="203"/>
      <c r="Q237" s="203"/>
      <c r="R237" s="208"/>
      <c r="S237" s="205"/>
      <c r="T237" s="541"/>
      <c r="U237" s="203"/>
      <c r="V237" s="203"/>
      <c r="W237" s="208"/>
      <c r="X237" s="205"/>
      <c r="Y237" s="541"/>
      <c r="Z237" s="203"/>
      <c r="AA237" s="203"/>
      <c r="AB237" s="208"/>
      <c r="AC237" s="205"/>
      <c r="AD237" s="541"/>
      <c r="AE237" s="203"/>
      <c r="AF237" s="203"/>
      <c r="AG237" s="208"/>
      <c r="AH237" s="205"/>
      <c r="AI237" s="541"/>
      <c r="AJ237" s="203"/>
      <c r="AK237" s="203"/>
      <c r="AL237" s="208"/>
      <c r="AM237" s="205"/>
      <c r="AN237" s="541"/>
      <c r="AO237" s="203"/>
      <c r="AP237" s="203"/>
      <c r="AQ237" s="208"/>
      <c r="AR237" s="205"/>
      <c r="AS237" s="541"/>
      <c r="AT237" s="203"/>
      <c r="AU237" s="203"/>
      <c r="AV237" s="208"/>
      <c r="AW237" s="205"/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3"/>
      <c r="W241" s="208"/>
      <c r="X241" s="205"/>
      <c r="Y241" s="541"/>
      <c r="Z241" s="203"/>
      <c r="AA241" s="203"/>
      <c r="AB241" s="208"/>
      <c r="AC241" s="205"/>
      <c r="AD241" s="541"/>
      <c r="AE241" s="203"/>
      <c r="AF241" s="203"/>
      <c r="AG241" s="208"/>
      <c r="AH241" s="205"/>
      <c r="AI241" s="541"/>
      <c r="AJ241" s="203"/>
      <c r="AK241" s="203"/>
      <c r="AL241" s="208"/>
      <c r="AM241" s="205"/>
      <c r="AN241" s="541"/>
      <c r="AO241" s="203"/>
      <c r="AP241" s="203"/>
      <c r="AQ241" s="208"/>
      <c r="AR241" s="205"/>
      <c r="AS241" s="541"/>
      <c r="AT241" s="203"/>
      <c r="AU241" s="203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261">U242+1</f>
        <v>45953</v>
      </c>
      <c r="AA242" s="586"/>
      <c r="AB242" s="586"/>
      <c r="AC242" s="586"/>
      <c r="AD242" s="586"/>
      <c r="AE242" s="587">
        <f t="shared" ref="AE242" si="262">Z242+1</f>
        <v>45954</v>
      </c>
      <c r="AF242" s="588"/>
      <c r="AG242" s="588"/>
      <c r="AH242" s="588"/>
      <c r="AI242" s="588"/>
      <c r="AJ242" s="589">
        <f t="shared" ref="AJ242" si="263">AE242+1</f>
        <v>45955</v>
      </c>
      <c r="AK242" s="590"/>
      <c r="AL242" s="590"/>
      <c r="AM242" s="590"/>
      <c r="AN242" s="591"/>
      <c r="AO242" s="587">
        <f t="shared" ref="AO242" si="264">AJ242+1</f>
        <v>45956</v>
      </c>
      <c r="AP242" s="588"/>
      <c r="AQ242" s="588"/>
      <c r="AR242" s="588"/>
      <c r="AS242" s="588"/>
      <c r="AT242" s="589">
        <f t="shared" ref="AT242" si="265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266">Z242</f>
        <v>45953</v>
      </c>
      <c r="AA243" s="592"/>
      <c r="AB243" s="592"/>
      <c r="AC243" s="592"/>
      <c r="AD243" s="592"/>
      <c r="AE243" s="593">
        <f t="shared" ref="AE243" si="267">AE242</f>
        <v>45954</v>
      </c>
      <c r="AF243" s="593"/>
      <c r="AG243" s="593"/>
      <c r="AH243" s="593"/>
      <c r="AI243" s="593"/>
      <c r="AJ243" s="594">
        <f t="shared" ref="AJ243" si="268">AJ242</f>
        <v>45955</v>
      </c>
      <c r="AK243" s="595"/>
      <c r="AL243" s="595"/>
      <c r="AM243" s="595"/>
      <c r="AN243" s="596"/>
      <c r="AO243" s="593">
        <f t="shared" ref="AO243" si="269">AO242</f>
        <v>45956</v>
      </c>
      <c r="AP243" s="593"/>
      <c r="AQ243" s="593"/>
      <c r="AR243" s="593"/>
      <c r="AS243" s="593"/>
      <c r="AT243" s="594">
        <f t="shared" ref="AT243" si="270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488</v>
      </c>
      <c r="C247" s="203">
        <v>1</v>
      </c>
      <c r="D247" s="206" t="s">
        <v>407</v>
      </c>
      <c r="E247" s="203">
        <v>6</v>
      </c>
      <c r="F247" s="203">
        <v>3273</v>
      </c>
      <c r="G247" s="208">
        <f t="shared" ref="G247" si="271">F247/E247</f>
        <v>545.5</v>
      </c>
      <c r="H247" s="541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42">
        <f>IFERROR(AVERAGE(K247:K261),"-")</f>
        <v>477.93308654985032</v>
      </c>
      <c r="M247" s="209">
        <f>RANK(K247, K$247:$K$261)</f>
        <v>1</v>
      </c>
      <c r="N247" s="483"/>
      <c r="O247" s="483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41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41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41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41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41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41">
        <f>AVERAGE(AQ247:AQ261)</f>
        <v>477.83251231527152</v>
      </c>
      <c r="AT247" s="207"/>
      <c r="AU247" s="207"/>
      <c r="AV247" s="208"/>
      <c r="AW247" s="205"/>
      <c r="AX247" s="541" t="e">
        <f>AVERAGE(AV247:AV261)</f>
        <v>#DIV/0!</v>
      </c>
    </row>
    <row r="248" spans="2:50" ht="14.25" hidden="1" customHeight="1" outlineLevel="1">
      <c r="B248" s="483"/>
      <c r="C248" s="203">
        <v>2</v>
      </c>
      <c r="D248" s="206"/>
      <c r="E248" s="203"/>
      <c r="F248" s="203"/>
      <c r="G248" s="208"/>
      <c r="H248" s="541"/>
      <c r="I248" s="209"/>
      <c r="J248" s="209"/>
      <c r="K248" s="210"/>
      <c r="L248" s="542"/>
      <c r="M248" s="209"/>
      <c r="N248" s="483"/>
      <c r="O248" s="483"/>
      <c r="P248" s="203"/>
      <c r="Q248" s="203"/>
      <c r="R248" s="208"/>
      <c r="S248" s="205"/>
      <c r="T248" s="541"/>
      <c r="U248" s="203"/>
      <c r="V248" s="203"/>
      <c r="W248" s="208"/>
      <c r="X248" s="205"/>
      <c r="Y248" s="541"/>
      <c r="Z248" s="203"/>
      <c r="AA248" s="203"/>
      <c r="AB248" s="208"/>
      <c r="AC248" s="205"/>
      <c r="AD248" s="541"/>
      <c r="AE248" s="203"/>
      <c r="AF248" s="203"/>
      <c r="AG248" s="208"/>
      <c r="AH248" s="205"/>
      <c r="AI248" s="541"/>
      <c r="AJ248" s="203"/>
      <c r="AK248" s="203"/>
      <c r="AL248" s="208"/>
      <c r="AM248" s="205"/>
      <c r="AN248" s="541"/>
      <c r="AO248" s="203"/>
      <c r="AP248" s="203"/>
      <c r="AQ248" s="208"/>
      <c r="AR248" s="205"/>
      <c r="AS248" s="541"/>
      <c r="AT248" s="203"/>
      <c r="AU248" s="203"/>
      <c r="AV248" s="208"/>
      <c r="AW248" s="205"/>
      <c r="AX248" s="541"/>
    </row>
    <row r="249" spans="2:50" ht="14.25" hidden="1" customHeight="1" outlineLevel="1">
      <c r="B249" s="483"/>
      <c r="C249" s="203">
        <v>3</v>
      </c>
      <c r="D249" s="206"/>
      <c r="E249" s="203"/>
      <c r="F249" s="203"/>
      <c r="G249" s="208"/>
      <c r="H249" s="541"/>
      <c r="I249" s="209"/>
      <c r="J249" s="209"/>
      <c r="K249" s="210"/>
      <c r="L249" s="542"/>
      <c r="M249" s="209"/>
      <c r="N249" s="483"/>
      <c r="O249" s="483"/>
      <c r="P249" s="203"/>
      <c r="Q249" s="203"/>
      <c r="R249" s="208"/>
      <c r="S249" s="205"/>
      <c r="T249" s="541"/>
      <c r="U249" s="203"/>
      <c r="V249" s="203"/>
      <c r="W249" s="208"/>
      <c r="X249" s="205"/>
      <c r="Y249" s="541"/>
      <c r="Z249" s="203"/>
      <c r="AA249" s="203"/>
      <c r="AB249" s="208"/>
      <c r="AC249" s="205"/>
      <c r="AD249" s="541"/>
      <c r="AE249" s="203"/>
      <c r="AF249" s="203"/>
      <c r="AG249" s="208"/>
      <c r="AH249" s="205"/>
      <c r="AI249" s="541"/>
      <c r="AJ249" s="203"/>
      <c r="AK249" s="203"/>
      <c r="AL249" s="208"/>
      <c r="AM249" s="205"/>
      <c r="AN249" s="541"/>
      <c r="AO249" s="203"/>
      <c r="AP249" s="203"/>
      <c r="AQ249" s="208"/>
      <c r="AR249" s="205"/>
      <c r="AS249" s="541"/>
      <c r="AT249" s="203"/>
      <c r="AU249" s="203"/>
      <c r="AV249" s="208"/>
      <c r="AW249" s="205"/>
      <c r="AX249" s="541"/>
    </row>
    <row r="250" spans="2:50" ht="14.25" hidden="1" customHeight="1" outlineLevel="1">
      <c r="B250" s="483"/>
      <c r="C250" s="203">
        <v>4</v>
      </c>
      <c r="D250" s="206"/>
      <c r="E250" s="203"/>
      <c r="F250" s="203"/>
      <c r="G250" s="208"/>
      <c r="H250" s="541"/>
      <c r="I250" s="209"/>
      <c r="J250" s="209"/>
      <c r="K250" s="210"/>
      <c r="L250" s="542"/>
      <c r="M250" s="209"/>
      <c r="N250" s="483"/>
      <c r="O250" s="483"/>
      <c r="P250" s="203"/>
      <c r="Q250" s="203"/>
      <c r="R250" s="208"/>
      <c r="S250" s="205"/>
      <c r="T250" s="541"/>
      <c r="U250" s="203"/>
      <c r="V250" s="203"/>
      <c r="W250" s="208"/>
      <c r="X250" s="205"/>
      <c r="Y250" s="541"/>
      <c r="Z250" s="203"/>
      <c r="AA250" s="203"/>
      <c r="AB250" s="208"/>
      <c r="AC250" s="205"/>
      <c r="AD250" s="541"/>
      <c r="AE250" s="203"/>
      <c r="AF250" s="203"/>
      <c r="AG250" s="208"/>
      <c r="AH250" s="205"/>
      <c r="AI250" s="541"/>
      <c r="AJ250" s="203"/>
      <c r="AK250" s="203"/>
      <c r="AL250" s="208"/>
      <c r="AM250" s="205"/>
      <c r="AN250" s="541"/>
      <c r="AO250" s="203"/>
      <c r="AP250" s="203"/>
      <c r="AQ250" s="208"/>
      <c r="AR250" s="205"/>
      <c r="AS250" s="541"/>
      <c r="AT250" s="203"/>
      <c r="AU250" s="203"/>
      <c r="AV250" s="208"/>
      <c r="AW250" s="205"/>
      <c r="AX250" s="541"/>
    </row>
    <row r="251" spans="2:50" ht="14.25" hidden="1" customHeight="1" outlineLevel="1">
      <c r="B251" s="483"/>
      <c r="C251" s="203">
        <v>5</v>
      </c>
      <c r="D251" s="206"/>
      <c r="E251" s="203"/>
      <c r="F251" s="203"/>
      <c r="G251" s="208"/>
      <c r="H251" s="541"/>
      <c r="I251" s="209"/>
      <c r="J251" s="209"/>
      <c r="K251" s="210"/>
      <c r="L251" s="542"/>
      <c r="M251" s="209"/>
      <c r="N251" s="483"/>
      <c r="O251" s="483"/>
      <c r="P251" s="203"/>
      <c r="Q251" s="203"/>
      <c r="R251" s="208"/>
      <c r="S251" s="205"/>
      <c r="T251" s="541"/>
      <c r="U251" s="203"/>
      <c r="V251" s="203"/>
      <c r="W251" s="208"/>
      <c r="X251" s="205"/>
      <c r="Y251" s="541"/>
      <c r="Z251" s="203"/>
      <c r="AA251" s="203"/>
      <c r="AB251" s="208"/>
      <c r="AC251" s="205"/>
      <c r="AD251" s="541"/>
      <c r="AE251" s="203"/>
      <c r="AF251" s="203"/>
      <c r="AG251" s="208"/>
      <c r="AH251" s="205"/>
      <c r="AI251" s="541"/>
      <c r="AJ251" s="203"/>
      <c r="AK251" s="203"/>
      <c r="AL251" s="208"/>
      <c r="AM251" s="205"/>
      <c r="AN251" s="541"/>
      <c r="AO251" s="203"/>
      <c r="AP251" s="203"/>
      <c r="AQ251" s="208"/>
      <c r="AR251" s="205"/>
      <c r="AS251" s="541"/>
      <c r="AT251" s="203"/>
      <c r="AU251" s="203"/>
      <c r="AV251" s="208"/>
      <c r="AW251" s="205"/>
      <c r="AX251" s="541"/>
    </row>
    <row r="252" spans="2:50" ht="14.25" hidden="1" customHeight="1" outlineLevel="1">
      <c r="B252" s="483"/>
      <c r="C252" s="203">
        <v>6</v>
      </c>
      <c r="D252" s="206"/>
      <c r="E252" s="203"/>
      <c r="F252" s="203"/>
      <c r="G252" s="208"/>
      <c r="H252" s="541"/>
      <c r="I252" s="209"/>
      <c r="J252" s="209"/>
      <c r="K252" s="210"/>
      <c r="L252" s="542"/>
      <c r="M252" s="209"/>
      <c r="N252" s="483"/>
      <c r="O252" s="483"/>
      <c r="P252" s="203"/>
      <c r="Q252" s="203"/>
      <c r="R252" s="208"/>
      <c r="S252" s="205"/>
      <c r="T252" s="541"/>
      <c r="U252" s="203"/>
      <c r="V252" s="203"/>
      <c r="W252" s="208"/>
      <c r="X252" s="205"/>
      <c r="Y252" s="541"/>
      <c r="Z252" s="203"/>
      <c r="AA252" s="203"/>
      <c r="AB252" s="208"/>
      <c r="AC252" s="205"/>
      <c r="AD252" s="541"/>
      <c r="AE252" s="203"/>
      <c r="AF252" s="203"/>
      <c r="AG252" s="208"/>
      <c r="AH252" s="205"/>
      <c r="AI252" s="541"/>
      <c r="AJ252" s="203"/>
      <c r="AK252" s="203"/>
      <c r="AL252" s="208"/>
      <c r="AM252" s="205"/>
      <c r="AN252" s="541"/>
      <c r="AO252" s="203"/>
      <c r="AP252" s="203"/>
      <c r="AQ252" s="208"/>
      <c r="AR252" s="205"/>
      <c r="AS252" s="541"/>
      <c r="AT252" s="203"/>
      <c r="AU252" s="203"/>
      <c r="AV252" s="208"/>
      <c r="AW252" s="205"/>
      <c r="AX252" s="541"/>
    </row>
    <row r="253" spans="2:50" ht="14.25" hidden="1" customHeight="1" outlineLevel="1">
      <c r="B253" s="483"/>
      <c r="C253" s="203">
        <v>7</v>
      </c>
      <c r="D253" s="206"/>
      <c r="E253" s="203"/>
      <c r="F253" s="203"/>
      <c r="G253" s="208"/>
      <c r="H253" s="541"/>
      <c r="I253" s="209"/>
      <c r="J253" s="209"/>
      <c r="K253" s="210"/>
      <c r="L253" s="542"/>
      <c r="M253" s="209"/>
      <c r="N253" s="483"/>
      <c r="O253" s="483"/>
      <c r="P253" s="203"/>
      <c r="Q253" s="203"/>
      <c r="R253" s="208"/>
      <c r="S253" s="205"/>
      <c r="T253" s="541"/>
      <c r="U253" s="203"/>
      <c r="V253" s="203"/>
      <c r="W253" s="208"/>
      <c r="X253" s="205"/>
      <c r="Y253" s="541"/>
      <c r="Z253" s="203"/>
      <c r="AA253" s="203"/>
      <c r="AB253" s="208"/>
      <c r="AC253" s="205"/>
      <c r="AD253" s="541"/>
      <c r="AE253" s="203"/>
      <c r="AF253" s="203"/>
      <c r="AG253" s="208"/>
      <c r="AH253" s="205"/>
      <c r="AI253" s="541"/>
      <c r="AJ253" s="203"/>
      <c r="AK253" s="203"/>
      <c r="AL253" s="208"/>
      <c r="AM253" s="205"/>
      <c r="AN253" s="541"/>
      <c r="AO253" s="203"/>
      <c r="AP253" s="203"/>
      <c r="AQ253" s="208"/>
      <c r="AR253" s="205"/>
      <c r="AS253" s="541"/>
      <c r="AT253" s="203"/>
      <c r="AU253" s="203"/>
      <c r="AV253" s="208"/>
      <c r="AW253" s="205"/>
      <c r="AX253" s="541"/>
    </row>
    <row r="254" spans="2:50" ht="14.25" hidden="1" customHeight="1" outlineLevel="1">
      <c r="B254" s="483"/>
      <c r="C254" s="203">
        <v>8</v>
      </c>
      <c r="D254" s="206"/>
      <c r="E254" s="203"/>
      <c r="F254" s="203"/>
      <c r="G254" s="208"/>
      <c r="H254" s="541"/>
      <c r="I254" s="209"/>
      <c r="J254" s="209"/>
      <c r="K254" s="210"/>
      <c r="L254" s="542"/>
      <c r="M254" s="209"/>
      <c r="N254" s="483"/>
      <c r="O254" s="483"/>
      <c r="P254" s="203"/>
      <c r="Q254" s="203"/>
      <c r="R254" s="208"/>
      <c r="S254" s="205"/>
      <c r="T254" s="541"/>
      <c r="U254" s="203"/>
      <c r="V254" s="203"/>
      <c r="W254" s="208"/>
      <c r="X254" s="205"/>
      <c r="Y254" s="541"/>
      <c r="Z254" s="203"/>
      <c r="AA254" s="203"/>
      <c r="AB254" s="208"/>
      <c r="AC254" s="205"/>
      <c r="AD254" s="541"/>
      <c r="AE254" s="203"/>
      <c r="AF254" s="203"/>
      <c r="AG254" s="208"/>
      <c r="AH254" s="205"/>
      <c r="AI254" s="541"/>
      <c r="AJ254" s="203"/>
      <c r="AK254" s="203"/>
      <c r="AL254" s="208"/>
      <c r="AM254" s="205"/>
      <c r="AN254" s="541"/>
      <c r="AO254" s="203"/>
      <c r="AP254" s="203"/>
      <c r="AQ254" s="208"/>
      <c r="AR254" s="205"/>
      <c r="AS254" s="541"/>
      <c r="AT254" s="203"/>
      <c r="AU254" s="203"/>
      <c r="AV254" s="208"/>
      <c r="AW254" s="205"/>
      <c r="AX254" s="541"/>
    </row>
    <row r="255" spans="2:50" ht="14.25" hidden="1" customHeight="1" outlineLevel="1">
      <c r="B255" s="483"/>
      <c r="C255" s="203">
        <v>9</v>
      </c>
      <c r="D255" s="206"/>
      <c r="E255" s="203"/>
      <c r="F255" s="203"/>
      <c r="G255" s="208"/>
      <c r="H255" s="541"/>
      <c r="I255" s="209"/>
      <c r="J255" s="209"/>
      <c r="K255" s="210"/>
      <c r="L255" s="542"/>
      <c r="M255" s="209"/>
      <c r="N255" s="483"/>
      <c r="O255" s="483"/>
      <c r="P255" s="203"/>
      <c r="Q255" s="203"/>
      <c r="R255" s="208"/>
      <c r="S255" s="205"/>
      <c r="T255" s="541"/>
      <c r="U255" s="203"/>
      <c r="V255" s="203"/>
      <c r="W255" s="208"/>
      <c r="X255" s="205"/>
      <c r="Y255" s="541"/>
      <c r="Z255" s="203"/>
      <c r="AA255" s="203"/>
      <c r="AB255" s="208"/>
      <c r="AC255" s="205"/>
      <c r="AD255" s="541"/>
      <c r="AE255" s="203"/>
      <c r="AF255" s="203"/>
      <c r="AG255" s="208"/>
      <c r="AH255" s="205"/>
      <c r="AI255" s="541"/>
      <c r="AJ255" s="203"/>
      <c r="AK255" s="203"/>
      <c r="AL255" s="208"/>
      <c r="AM255" s="205"/>
      <c r="AN255" s="541"/>
      <c r="AO255" s="203"/>
      <c r="AP255" s="203"/>
      <c r="AQ255" s="208"/>
      <c r="AR255" s="205"/>
      <c r="AS255" s="541"/>
      <c r="AT255" s="203"/>
      <c r="AU255" s="203"/>
      <c r="AV255" s="208"/>
      <c r="AW255" s="205"/>
      <c r="AX255" s="541"/>
    </row>
    <row r="256" spans="2:50" ht="14.25" hidden="1" customHeight="1" outlineLevel="1">
      <c r="B256" s="483"/>
      <c r="C256" s="203">
        <v>10</v>
      </c>
      <c r="D256" s="206"/>
      <c r="E256" s="203"/>
      <c r="F256" s="203"/>
      <c r="G256" s="208"/>
      <c r="H256" s="541"/>
      <c r="I256" s="209"/>
      <c r="J256" s="209"/>
      <c r="K256" s="210"/>
      <c r="L256" s="542"/>
      <c r="M256" s="209"/>
      <c r="N256" s="483"/>
      <c r="O256" s="483"/>
      <c r="P256" s="203"/>
      <c r="Q256" s="203"/>
      <c r="R256" s="208"/>
      <c r="S256" s="205"/>
      <c r="T256" s="541"/>
      <c r="U256" s="203"/>
      <c r="V256" s="203"/>
      <c r="W256" s="208"/>
      <c r="X256" s="205"/>
      <c r="Y256" s="541"/>
      <c r="Z256" s="203"/>
      <c r="AA256" s="203"/>
      <c r="AB256" s="208"/>
      <c r="AC256" s="205"/>
      <c r="AD256" s="541"/>
      <c r="AE256" s="203"/>
      <c r="AF256" s="203"/>
      <c r="AG256" s="208"/>
      <c r="AH256" s="205"/>
      <c r="AI256" s="541"/>
      <c r="AJ256" s="203"/>
      <c r="AK256" s="203"/>
      <c r="AL256" s="208"/>
      <c r="AM256" s="205"/>
      <c r="AN256" s="541"/>
      <c r="AO256" s="203"/>
      <c r="AP256" s="203"/>
      <c r="AQ256" s="208"/>
      <c r="AR256" s="205"/>
      <c r="AS256" s="541"/>
      <c r="AT256" s="203"/>
      <c r="AU256" s="203"/>
      <c r="AV256" s="208"/>
      <c r="AW256" s="205"/>
      <c r="AX256" s="541"/>
    </row>
    <row r="257" spans="2:50" ht="14.25" hidden="1" customHeight="1" outlineLevel="1">
      <c r="B257" s="483"/>
      <c r="C257" s="203">
        <v>11</v>
      </c>
      <c r="D257" s="206"/>
      <c r="E257" s="203"/>
      <c r="F257" s="203"/>
      <c r="G257" s="208"/>
      <c r="H257" s="541"/>
      <c r="I257" s="209"/>
      <c r="J257" s="209"/>
      <c r="K257" s="210"/>
      <c r="L257" s="542"/>
      <c r="M257" s="209"/>
      <c r="N257" s="483"/>
      <c r="O257" s="483"/>
      <c r="P257" s="203"/>
      <c r="Q257" s="203"/>
      <c r="R257" s="208"/>
      <c r="S257" s="205"/>
      <c r="T257" s="541"/>
      <c r="U257" s="203"/>
      <c r="V257" s="203"/>
      <c r="W257" s="208"/>
      <c r="X257" s="205"/>
      <c r="Y257" s="541"/>
      <c r="Z257" s="203"/>
      <c r="AA257" s="203"/>
      <c r="AB257" s="208"/>
      <c r="AC257" s="205"/>
      <c r="AD257" s="541"/>
      <c r="AE257" s="203"/>
      <c r="AF257" s="203"/>
      <c r="AG257" s="208"/>
      <c r="AH257" s="205"/>
      <c r="AI257" s="541"/>
      <c r="AJ257" s="203"/>
      <c r="AK257" s="203"/>
      <c r="AL257" s="208"/>
      <c r="AM257" s="205"/>
      <c r="AN257" s="541"/>
      <c r="AO257" s="203"/>
      <c r="AP257" s="203"/>
      <c r="AQ257" s="208"/>
      <c r="AR257" s="205"/>
      <c r="AS257" s="541"/>
      <c r="AT257" s="203"/>
      <c r="AU257" s="203"/>
      <c r="AV257" s="208"/>
      <c r="AW257" s="205"/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3"/>
      <c r="Q258" s="203"/>
      <c r="R258" s="208"/>
      <c r="S258" s="205"/>
      <c r="T258" s="541"/>
      <c r="U258" s="203"/>
      <c r="V258" s="203"/>
      <c r="W258" s="208"/>
      <c r="X258" s="205"/>
      <c r="Y258" s="541"/>
      <c r="Z258" s="203"/>
      <c r="AA258" s="203"/>
      <c r="AB258" s="208"/>
      <c r="AC258" s="205"/>
      <c r="AD258" s="541"/>
      <c r="AE258" s="203"/>
      <c r="AF258" s="203"/>
      <c r="AG258" s="208"/>
      <c r="AH258" s="205"/>
      <c r="AI258" s="541"/>
      <c r="AJ258" s="203"/>
      <c r="AK258" s="203"/>
      <c r="AL258" s="208"/>
      <c r="AM258" s="205"/>
      <c r="AN258" s="541"/>
      <c r="AO258" s="203"/>
      <c r="AP258" s="203"/>
      <c r="AQ258" s="208"/>
      <c r="AR258" s="205"/>
      <c r="AS258" s="541"/>
      <c r="AT258" s="203"/>
      <c r="AU258" s="203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3"/>
      <c r="Q259" s="203"/>
      <c r="R259" s="208"/>
      <c r="S259" s="205"/>
      <c r="T259" s="541"/>
      <c r="U259" s="203"/>
      <c r="V259" s="203"/>
      <c r="W259" s="208"/>
      <c r="X259" s="205"/>
      <c r="Y259" s="541"/>
      <c r="Z259" s="203"/>
      <c r="AA259" s="203"/>
      <c r="AB259" s="208"/>
      <c r="AC259" s="205"/>
      <c r="AD259" s="541"/>
      <c r="AE259" s="203"/>
      <c r="AF259" s="203"/>
      <c r="AG259" s="208"/>
      <c r="AH259" s="205"/>
      <c r="AI259" s="541"/>
      <c r="AJ259" s="203"/>
      <c r="AK259" s="203"/>
      <c r="AL259" s="208"/>
      <c r="AM259" s="205"/>
      <c r="AN259" s="541"/>
      <c r="AO259" s="203"/>
      <c r="AP259" s="203"/>
      <c r="AQ259" s="208"/>
      <c r="AR259" s="205"/>
      <c r="AS259" s="541"/>
      <c r="AT259" s="203"/>
      <c r="AU259" s="203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3"/>
      <c r="Q260" s="203"/>
      <c r="R260" s="208"/>
      <c r="S260" s="205"/>
      <c r="T260" s="541"/>
      <c r="U260" s="203"/>
      <c r="V260" s="203"/>
      <c r="W260" s="208"/>
      <c r="X260" s="205"/>
      <c r="Y260" s="541"/>
      <c r="Z260" s="203"/>
      <c r="AA260" s="203"/>
      <c r="AB260" s="208"/>
      <c r="AC260" s="205"/>
      <c r="AD260" s="541"/>
      <c r="AE260" s="203"/>
      <c r="AF260" s="203"/>
      <c r="AG260" s="208"/>
      <c r="AH260" s="205"/>
      <c r="AI260" s="541"/>
      <c r="AJ260" s="203"/>
      <c r="AK260" s="203"/>
      <c r="AL260" s="208"/>
      <c r="AM260" s="205"/>
      <c r="AN260" s="541"/>
      <c r="AO260" s="203"/>
      <c r="AP260" s="203"/>
      <c r="AQ260" s="208"/>
      <c r="AR260" s="205"/>
      <c r="AS260" s="541"/>
      <c r="AT260" s="203"/>
      <c r="AU260" s="203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3"/>
      <c r="Q261" s="207"/>
      <c r="R261" s="208"/>
      <c r="S261" s="205"/>
      <c r="T261" s="541"/>
      <c r="U261" s="203"/>
      <c r="V261" s="203"/>
      <c r="W261" s="208"/>
      <c r="X261" s="205"/>
      <c r="Y261" s="541"/>
      <c r="Z261" s="203"/>
      <c r="AA261" s="203"/>
      <c r="AB261" s="208"/>
      <c r="AC261" s="205"/>
      <c r="AD261" s="541"/>
      <c r="AE261" s="203"/>
      <c r="AF261" s="203"/>
      <c r="AG261" s="208"/>
      <c r="AH261" s="205"/>
      <c r="AI261" s="541"/>
      <c r="AJ261" s="203"/>
      <c r="AK261" s="203"/>
      <c r="AL261" s="208"/>
      <c r="AM261" s="205"/>
      <c r="AN261" s="541"/>
      <c r="AO261" s="203"/>
      <c r="AP261" s="203"/>
      <c r="AQ261" s="208"/>
      <c r="AR261" s="205"/>
      <c r="AS261" s="541"/>
      <c r="AT261" s="203"/>
      <c r="AU261" s="203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278">U262+1</f>
        <v>45960</v>
      </c>
      <c r="AA262" s="586"/>
      <c r="AB262" s="586"/>
      <c r="AC262" s="586"/>
      <c r="AD262" s="586"/>
      <c r="AE262" s="587">
        <f t="shared" ref="AE262" si="279">Z262+1</f>
        <v>45961</v>
      </c>
      <c r="AF262" s="588"/>
      <c r="AG262" s="588"/>
      <c r="AH262" s="588"/>
      <c r="AI262" s="588"/>
      <c r="AJ262" s="589">
        <f t="shared" ref="AJ262" si="280">AE262+1</f>
        <v>45962</v>
      </c>
      <c r="AK262" s="590"/>
      <c r="AL262" s="590"/>
      <c r="AM262" s="590"/>
      <c r="AN262" s="591"/>
      <c r="AO262" s="587">
        <f t="shared" ref="AO262" si="281">AJ262+1</f>
        <v>45963</v>
      </c>
      <c r="AP262" s="588"/>
      <c r="AQ262" s="588"/>
      <c r="AR262" s="588"/>
      <c r="AS262" s="588"/>
      <c r="AT262" s="589">
        <f t="shared" ref="AT262" si="282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283">Z262</f>
        <v>45960</v>
      </c>
      <c r="AA263" s="592"/>
      <c r="AB263" s="592"/>
      <c r="AC263" s="592"/>
      <c r="AD263" s="592"/>
      <c r="AE263" s="593">
        <f t="shared" ref="AE263" si="284">AE262</f>
        <v>45961</v>
      </c>
      <c r="AF263" s="593"/>
      <c r="AG263" s="593"/>
      <c r="AH263" s="593"/>
      <c r="AI263" s="593"/>
      <c r="AJ263" s="594">
        <f t="shared" ref="AJ263" si="285">AJ262</f>
        <v>45962</v>
      </c>
      <c r="AK263" s="595"/>
      <c r="AL263" s="595"/>
      <c r="AM263" s="595"/>
      <c r="AN263" s="596"/>
      <c r="AO263" s="593">
        <f t="shared" ref="AO263" si="286">AO262</f>
        <v>45963</v>
      </c>
      <c r="AP263" s="593"/>
      <c r="AQ263" s="593"/>
      <c r="AR263" s="593"/>
      <c r="AS263" s="593"/>
      <c r="AT263" s="594">
        <f t="shared" ref="AT263" si="287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488</v>
      </c>
      <c r="C267" s="203">
        <v>1</v>
      </c>
      <c r="D267" s="206"/>
      <c r="E267" s="203"/>
      <c r="F267" s="203"/>
      <c r="G267" s="208"/>
      <c r="H267" s="541"/>
      <c r="I267" s="209"/>
      <c r="J267" s="209"/>
      <c r="K267" s="210"/>
      <c r="L267" s="542" t="str">
        <f>IFERROR(AVERAGE(K267:K281),"-")</f>
        <v>-</v>
      </c>
      <c r="M267" s="209"/>
      <c r="N267" s="483"/>
      <c r="O267" s="483"/>
      <c r="P267" s="203"/>
      <c r="Q267" s="203"/>
      <c r="R267" s="208"/>
      <c r="S267" s="205"/>
      <c r="T267" s="541"/>
      <c r="U267" s="203"/>
      <c r="V267" s="203"/>
      <c r="W267" s="208"/>
      <c r="X267" s="205"/>
      <c r="Y267" s="541"/>
      <c r="Z267" s="203"/>
      <c r="AA267" s="203"/>
      <c r="AB267" s="208"/>
      <c r="AC267" s="205"/>
      <c r="AD267" s="541"/>
      <c r="AE267" s="203"/>
      <c r="AF267" s="203"/>
      <c r="AG267" s="208"/>
      <c r="AH267" s="205"/>
      <c r="AI267" s="541"/>
      <c r="AJ267" s="203"/>
      <c r="AK267" s="203"/>
      <c r="AL267" s="208"/>
      <c r="AM267" s="205"/>
      <c r="AN267" s="541"/>
      <c r="AO267" s="203"/>
      <c r="AP267" s="203"/>
      <c r="AQ267" s="208"/>
      <c r="AR267" s="205"/>
      <c r="AS267" s="541"/>
      <c r="AT267" s="203"/>
      <c r="AU267" s="203"/>
      <c r="AV267" s="208"/>
      <c r="AW267" s="205"/>
      <c r="AX267" s="541"/>
    </row>
    <row r="268" spans="2:50" ht="14.25" customHeight="1">
      <c r="B268" s="483"/>
      <c r="C268" s="203">
        <v>2</v>
      </c>
      <c r="D268" s="206"/>
      <c r="E268" s="203"/>
      <c r="F268" s="203"/>
      <c r="G268" s="208"/>
      <c r="H268" s="541"/>
      <c r="I268" s="209"/>
      <c r="J268" s="209"/>
      <c r="K268" s="210"/>
      <c r="L268" s="542"/>
      <c r="M268" s="209"/>
      <c r="N268" s="483"/>
      <c r="O268" s="483"/>
      <c r="P268" s="203"/>
      <c r="Q268" s="203"/>
      <c r="R268" s="208"/>
      <c r="S268" s="205"/>
      <c r="T268" s="541"/>
      <c r="U268" s="203"/>
      <c r="V268" s="203"/>
      <c r="W268" s="208"/>
      <c r="X268" s="205"/>
      <c r="Y268" s="541"/>
      <c r="Z268" s="203"/>
      <c r="AA268" s="203"/>
      <c r="AB268" s="208"/>
      <c r="AC268" s="205"/>
      <c r="AD268" s="541"/>
      <c r="AE268" s="203"/>
      <c r="AF268" s="203"/>
      <c r="AG268" s="208"/>
      <c r="AH268" s="205"/>
      <c r="AI268" s="541"/>
      <c r="AJ268" s="203"/>
      <c r="AK268" s="203"/>
      <c r="AL268" s="208"/>
      <c r="AM268" s="205"/>
      <c r="AN268" s="541"/>
      <c r="AO268" s="203"/>
      <c r="AP268" s="203"/>
      <c r="AQ268" s="208"/>
      <c r="AR268" s="205"/>
      <c r="AS268" s="541"/>
      <c r="AT268" s="203"/>
      <c r="AU268" s="203"/>
      <c r="AV268" s="208"/>
      <c r="AW268" s="205"/>
      <c r="AX268" s="541"/>
    </row>
    <row r="269" spans="2:50" ht="14.25" customHeight="1">
      <c r="B269" s="483"/>
      <c r="C269" s="203">
        <v>3</v>
      </c>
      <c r="D269" s="206"/>
      <c r="E269" s="203"/>
      <c r="F269" s="203"/>
      <c r="G269" s="208"/>
      <c r="H269" s="541"/>
      <c r="I269" s="209"/>
      <c r="J269" s="209"/>
      <c r="K269" s="210"/>
      <c r="L269" s="542"/>
      <c r="M269" s="209"/>
      <c r="N269" s="483"/>
      <c r="O269" s="483"/>
      <c r="P269" s="203"/>
      <c r="Q269" s="203"/>
      <c r="R269" s="208"/>
      <c r="S269" s="205"/>
      <c r="T269" s="541"/>
      <c r="U269" s="203"/>
      <c r="V269" s="203"/>
      <c r="W269" s="208"/>
      <c r="X269" s="205"/>
      <c r="Y269" s="541"/>
      <c r="Z269" s="203"/>
      <c r="AA269" s="203"/>
      <c r="AB269" s="208"/>
      <c r="AC269" s="205"/>
      <c r="AD269" s="541"/>
      <c r="AE269" s="203"/>
      <c r="AF269" s="203"/>
      <c r="AG269" s="208"/>
      <c r="AH269" s="205"/>
      <c r="AI269" s="541"/>
      <c r="AJ269" s="203"/>
      <c r="AK269" s="203"/>
      <c r="AL269" s="208"/>
      <c r="AM269" s="205"/>
      <c r="AN269" s="541"/>
      <c r="AO269" s="203"/>
      <c r="AP269" s="203"/>
      <c r="AQ269" s="208"/>
      <c r="AR269" s="205"/>
      <c r="AS269" s="541"/>
      <c r="AT269" s="203"/>
      <c r="AU269" s="203"/>
      <c r="AV269" s="208"/>
      <c r="AW269" s="205"/>
      <c r="AX269" s="541"/>
    </row>
    <row r="270" spans="2:50" ht="14.25" customHeight="1">
      <c r="B270" s="483"/>
      <c r="C270" s="203">
        <v>4</v>
      </c>
      <c r="D270" s="206"/>
      <c r="E270" s="203"/>
      <c r="F270" s="203"/>
      <c r="G270" s="208"/>
      <c r="H270" s="541"/>
      <c r="I270" s="209"/>
      <c r="J270" s="209"/>
      <c r="K270" s="210"/>
      <c r="L270" s="542"/>
      <c r="M270" s="209"/>
      <c r="N270" s="483"/>
      <c r="O270" s="483"/>
      <c r="P270" s="203"/>
      <c r="Q270" s="203"/>
      <c r="R270" s="208"/>
      <c r="S270" s="205"/>
      <c r="T270" s="541"/>
      <c r="U270" s="203"/>
      <c r="V270" s="203"/>
      <c r="W270" s="208"/>
      <c r="X270" s="205"/>
      <c r="Y270" s="541"/>
      <c r="Z270" s="203"/>
      <c r="AA270" s="203"/>
      <c r="AB270" s="208"/>
      <c r="AC270" s="205"/>
      <c r="AD270" s="541"/>
      <c r="AE270" s="203"/>
      <c r="AF270" s="203"/>
      <c r="AG270" s="208"/>
      <c r="AH270" s="205"/>
      <c r="AI270" s="541"/>
      <c r="AJ270" s="203"/>
      <c r="AK270" s="203"/>
      <c r="AL270" s="208"/>
      <c r="AM270" s="205"/>
      <c r="AN270" s="541"/>
      <c r="AO270" s="203"/>
      <c r="AP270" s="203"/>
      <c r="AQ270" s="208"/>
      <c r="AR270" s="205"/>
      <c r="AS270" s="541"/>
      <c r="AT270" s="203"/>
      <c r="AU270" s="203"/>
      <c r="AV270" s="208"/>
      <c r="AW270" s="205"/>
      <c r="AX270" s="541"/>
    </row>
    <row r="271" spans="2:50" ht="14.25" customHeight="1">
      <c r="B271" s="483"/>
      <c r="C271" s="203">
        <v>5</v>
      </c>
      <c r="D271" s="206"/>
      <c r="E271" s="203"/>
      <c r="F271" s="203"/>
      <c r="G271" s="208"/>
      <c r="H271" s="541"/>
      <c r="I271" s="209"/>
      <c r="J271" s="209"/>
      <c r="K271" s="210"/>
      <c r="L271" s="542"/>
      <c r="M271" s="209"/>
      <c r="N271" s="483"/>
      <c r="O271" s="483"/>
      <c r="P271" s="203"/>
      <c r="Q271" s="203"/>
      <c r="R271" s="208"/>
      <c r="S271" s="205"/>
      <c r="T271" s="541"/>
      <c r="U271" s="203"/>
      <c r="V271" s="203"/>
      <c r="W271" s="208"/>
      <c r="X271" s="205"/>
      <c r="Y271" s="541"/>
      <c r="Z271" s="203"/>
      <c r="AA271" s="203"/>
      <c r="AB271" s="208"/>
      <c r="AC271" s="205"/>
      <c r="AD271" s="541"/>
      <c r="AE271" s="203"/>
      <c r="AF271" s="203"/>
      <c r="AG271" s="208"/>
      <c r="AH271" s="205"/>
      <c r="AI271" s="541"/>
      <c r="AJ271" s="203"/>
      <c r="AK271" s="203"/>
      <c r="AL271" s="208"/>
      <c r="AM271" s="205"/>
      <c r="AN271" s="541"/>
      <c r="AO271" s="203"/>
      <c r="AP271" s="203"/>
      <c r="AQ271" s="208"/>
      <c r="AR271" s="205"/>
      <c r="AS271" s="541"/>
      <c r="AT271" s="203"/>
      <c r="AU271" s="203"/>
      <c r="AV271" s="208"/>
      <c r="AW271" s="205"/>
      <c r="AX271" s="541"/>
    </row>
    <row r="272" spans="2:50" ht="14.25" customHeight="1">
      <c r="B272" s="483"/>
      <c r="C272" s="203">
        <v>6</v>
      </c>
      <c r="D272" s="206"/>
      <c r="E272" s="203"/>
      <c r="F272" s="203"/>
      <c r="G272" s="208"/>
      <c r="H272" s="541"/>
      <c r="I272" s="209"/>
      <c r="J272" s="209"/>
      <c r="K272" s="210"/>
      <c r="L272" s="542"/>
      <c r="M272" s="209"/>
      <c r="N272" s="483"/>
      <c r="O272" s="483"/>
      <c r="P272" s="203"/>
      <c r="Q272" s="203"/>
      <c r="R272" s="208"/>
      <c r="S272" s="205"/>
      <c r="T272" s="541"/>
      <c r="U272" s="203"/>
      <c r="V272" s="203"/>
      <c r="W272" s="208"/>
      <c r="X272" s="205"/>
      <c r="Y272" s="541"/>
      <c r="Z272" s="203"/>
      <c r="AA272" s="203"/>
      <c r="AB272" s="208"/>
      <c r="AC272" s="205"/>
      <c r="AD272" s="541"/>
      <c r="AE272" s="203"/>
      <c r="AF272" s="203"/>
      <c r="AG272" s="208"/>
      <c r="AH272" s="205"/>
      <c r="AI272" s="541"/>
      <c r="AJ272" s="203"/>
      <c r="AK272" s="203"/>
      <c r="AL272" s="208"/>
      <c r="AM272" s="205"/>
      <c r="AN272" s="541"/>
      <c r="AO272" s="203"/>
      <c r="AP272" s="203"/>
      <c r="AQ272" s="208"/>
      <c r="AR272" s="205"/>
      <c r="AS272" s="541"/>
      <c r="AT272" s="203"/>
      <c r="AU272" s="203"/>
      <c r="AV272" s="208"/>
      <c r="AW272" s="205"/>
      <c r="AX272" s="541"/>
    </row>
    <row r="273" spans="2:50" ht="14.25" customHeight="1">
      <c r="B273" s="483"/>
      <c r="C273" s="203">
        <v>7</v>
      </c>
      <c r="D273" s="206"/>
      <c r="E273" s="203"/>
      <c r="F273" s="203"/>
      <c r="G273" s="208"/>
      <c r="H273" s="541"/>
      <c r="I273" s="209"/>
      <c r="J273" s="209"/>
      <c r="K273" s="210"/>
      <c r="L273" s="542"/>
      <c r="M273" s="209"/>
      <c r="N273" s="483"/>
      <c r="O273" s="483"/>
      <c r="P273" s="203"/>
      <c r="Q273" s="203"/>
      <c r="R273" s="208"/>
      <c r="S273" s="205"/>
      <c r="T273" s="541"/>
      <c r="U273" s="203"/>
      <c r="V273" s="203"/>
      <c r="W273" s="208"/>
      <c r="X273" s="205"/>
      <c r="Y273" s="541"/>
      <c r="Z273" s="203"/>
      <c r="AA273" s="203"/>
      <c r="AB273" s="208"/>
      <c r="AC273" s="205"/>
      <c r="AD273" s="541"/>
      <c r="AE273" s="203"/>
      <c r="AF273" s="203"/>
      <c r="AG273" s="208"/>
      <c r="AH273" s="205"/>
      <c r="AI273" s="541"/>
      <c r="AJ273" s="203"/>
      <c r="AK273" s="203"/>
      <c r="AL273" s="208"/>
      <c r="AM273" s="205"/>
      <c r="AN273" s="541"/>
      <c r="AO273" s="203"/>
      <c r="AP273" s="203"/>
      <c r="AQ273" s="208"/>
      <c r="AR273" s="205"/>
      <c r="AS273" s="541"/>
      <c r="AT273" s="203"/>
      <c r="AU273" s="203"/>
      <c r="AV273" s="208"/>
      <c r="AW273" s="205"/>
      <c r="AX273" s="541"/>
    </row>
    <row r="274" spans="2:50" ht="14.25" customHeight="1">
      <c r="B274" s="483"/>
      <c r="C274" s="203">
        <v>8</v>
      </c>
      <c r="D274" s="206"/>
      <c r="E274" s="203"/>
      <c r="F274" s="203"/>
      <c r="G274" s="208"/>
      <c r="H274" s="541"/>
      <c r="I274" s="209"/>
      <c r="J274" s="209"/>
      <c r="K274" s="210"/>
      <c r="L274" s="542"/>
      <c r="M274" s="209"/>
      <c r="N274" s="483"/>
      <c r="O274" s="483"/>
      <c r="P274" s="203"/>
      <c r="Q274" s="203"/>
      <c r="R274" s="208"/>
      <c r="S274" s="205"/>
      <c r="T274" s="541"/>
      <c r="U274" s="203"/>
      <c r="V274" s="203"/>
      <c r="W274" s="208"/>
      <c r="X274" s="205"/>
      <c r="Y274" s="541"/>
      <c r="Z274" s="203"/>
      <c r="AA274" s="203"/>
      <c r="AB274" s="208"/>
      <c r="AC274" s="205"/>
      <c r="AD274" s="541"/>
      <c r="AE274" s="203"/>
      <c r="AF274" s="203"/>
      <c r="AG274" s="208"/>
      <c r="AH274" s="205"/>
      <c r="AI274" s="541"/>
      <c r="AJ274" s="203"/>
      <c r="AK274" s="203"/>
      <c r="AL274" s="208"/>
      <c r="AM274" s="205"/>
      <c r="AN274" s="541"/>
      <c r="AO274" s="203"/>
      <c r="AP274" s="203"/>
      <c r="AQ274" s="208"/>
      <c r="AR274" s="205"/>
      <c r="AS274" s="541"/>
      <c r="AT274" s="203"/>
      <c r="AU274" s="203"/>
      <c r="AV274" s="208"/>
      <c r="AW274" s="205"/>
      <c r="AX274" s="541"/>
    </row>
    <row r="275" spans="2:50" ht="14.25" customHeight="1">
      <c r="B275" s="483"/>
      <c r="C275" s="203">
        <v>9</v>
      </c>
      <c r="D275" s="206"/>
      <c r="E275" s="203"/>
      <c r="F275" s="203"/>
      <c r="G275" s="208"/>
      <c r="H275" s="541"/>
      <c r="I275" s="209"/>
      <c r="J275" s="209"/>
      <c r="K275" s="210"/>
      <c r="L275" s="542"/>
      <c r="M275" s="209"/>
      <c r="N275" s="483"/>
      <c r="O275" s="483"/>
      <c r="P275" s="203"/>
      <c r="Q275" s="203"/>
      <c r="R275" s="208"/>
      <c r="S275" s="205"/>
      <c r="T275" s="541"/>
      <c r="U275" s="203"/>
      <c r="V275" s="203"/>
      <c r="W275" s="208"/>
      <c r="X275" s="205"/>
      <c r="Y275" s="541"/>
      <c r="Z275" s="203"/>
      <c r="AA275" s="203"/>
      <c r="AB275" s="208"/>
      <c r="AC275" s="205"/>
      <c r="AD275" s="541"/>
      <c r="AE275" s="203"/>
      <c r="AF275" s="203"/>
      <c r="AG275" s="208"/>
      <c r="AH275" s="205"/>
      <c r="AI275" s="541"/>
      <c r="AJ275" s="203"/>
      <c r="AK275" s="203"/>
      <c r="AL275" s="208"/>
      <c r="AM275" s="205"/>
      <c r="AN275" s="541"/>
      <c r="AO275" s="203"/>
      <c r="AP275" s="203"/>
      <c r="AQ275" s="208"/>
      <c r="AR275" s="205"/>
      <c r="AS275" s="541"/>
      <c r="AT275" s="203"/>
      <c r="AU275" s="203"/>
      <c r="AV275" s="208"/>
      <c r="AW275" s="205"/>
      <c r="AX275" s="541"/>
    </row>
    <row r="276" spans="2:50" ht="14.25" customHeight="1">
      <c r="B276" s="483"/>
      <c r="C276" s="203">
        <v>10</v>
      </c>
      <c r="D276" s="206"/>
      <c r="E276" s="203"/>
      <c r="F276" s="203"/>
      <c r="G276" s="208"/>
      <c r="H276" s="541"/>
      <c r="I276" s="209"/>
      <c r="J276" s="209"/>
      <c r="K276" s="210"/>
      <c r="L276" s="542"/>
      <c r="M276" s="209"/>
      <c r="N276" s="483"/>
      <c r="O276" s="483"/>
      <c r="P276" s="203"/>
      <c r="Q276" s="203"/>
      <c r="R276" s="208"/>
      <c r="S276" s="205"/>
      <c r="T276" s="541"/>
      <c r="U276" s="203"/>
      <c r="V276" s="203"/>
      <c r="W276" s="208"/>
      <c r="X276" s="205"/>
      <c r="Y276" s="541"/>
      <c r="Z276" s="203"/>
      <c r="AA276" s="203"/>
      <c r="AB276" s="208"/>
      <c r="AC276" s="205"/>
      <c r="AD276" s="541"/>
      <c r="AE276" s="203"/>
      <c r="AF276" s="203"/>
      <c r="AG276" s="208"/>
      <c r="AH276" s="205"/>
      <c r="AI276" s="541"/>
      <c r="AJ276" s="203"/>
      <c r="AK276" s="203"/>
      <c r="AL276" s="208"/>
      <c r="AM276" s="205"/>
      <c r="AN276" s="541"/>
      <c r="AO276" s="203"/>
      <c r="AP276" s="203"/>
      <c r="AQ276" s="208"/>
      <c r="AR276" s="205"/>
      <c r="AS276" s="541"/>
      <c r="AT276" s="203"/>
      <c r="AU276" s="203"/>
      <c r="AV276" s="208"/>
      <c r="AW276" s="205"/>
      <c r="AX276" s="541"/>
    </row>
    <row r="277" spans="2:50" ht="14.25" customHeight="1">
      <c r="B277" s="483"/>
      <c r="C277" s="203">
        <v>11</v>
      </c>
      <c r="D277" s="206"/>
      <c r="E277" s="203"/>
      <c r="F277" s="203"/>
      <c r="G277" s="208"/>
      <c r="H277" s="541"/>
      <c r="I277" s="209"/>
      <c r="J277" s="209"/>
      <c r="K277" s="210"/>
      <c r="L277" s="542"/>
      <c r="M277" s="209"/>
      <c r="N277" s="483"/>
      <c r="O277" s="483"/>
      <c r="P277" s="203"/>
      <c r="Q277" s="203"/>
      <c r="R277" s="208"/>
      <c r="S277" s="205"/>
      <c r="T277" s="541"/>
      <c r="U277" s="203"/>
      <c r="V277" s="203"/>
      <c r="W277" s="208"/>
      <c r="X277" s="205"/>
      <c r="Y277" s="541"/>
      <c r="Z277" s="203"/>
      <c r="AA277" s="203"/>
      <c r="AB277" s="208"/>
      <c r="AC277" s="205"/>
      <c r="AD277" s="541"/>
      <c r="AE277" s="203"/>
      <c r="AF277" s="203"/>
      <c r="AG277" s="208"/>
      <c r="AH277" s="205"/>
      <c r="AI277" s="541"/>
      <c r="AJ277" s="203"/>
      <c r="AK277" s="203"/>
      <c r="AL277" s="208"/>
      <c r="AM277" s="205"/>
      <c r="AN277" s="541"/>
      <c r="AO277" s="203"/>
      <c r="AP277" s="203"/>
      <c r="AQ277" s="208"/>
      <c r="AR277" s="205"/>
      <c r="AS277" s="541"/>
      <c r="AT277" s="203"/>
      <c r="AU277" s="203"/>
      <c r="AV277" s="208"/>
      <c r="AW277" s="205"/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3"/>
      <c r="Q278" s="203"/>
      <c r="R278" s="208"/>
      <c r="S278" s="205"/>
      <c r="T278" s="541"/>
      <c r="U278" s="203"/>
      <c r="V278" s="203"/>
      <c r="W278" s="208"/>
      <c r="X278" s="205"/>
      <c r="Y278" s="541"/>
      <c r="Z278" s="203"/>
      <c r="AA278" s="203"/>
      <c r="AB278" s="208"/>
      <c r="AC278" s="205"/>
      <c r="AD278" s="541"/>
      <c r="AE278" s="203"/>
      <c r="AF278" s="203"/>
      <c r="AG278" s="208"/>
      <c r="AH278" s="205"/>
      <c r="AI278" s="541"/>
      <c r="AJ278" s="203"/>
      <c r="AK278" s="203"/>
      <c r="AL278" s="208"/>
      <c r="AM278" s="205"/>
      <c r="AN278" s="541"/>
      <c r="AO278" s="203"/>
      <c r="AP278" s="203"/>
      <c r="AQ278" s="208"/>
      <c r="AR278" s="205"/>
      <c r="AS278" s="541"/>
      <c r="AT278" s="203"/>
      <c r="AU278" s="203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3"/>
      <c r="W281" s="208"/>
      <c r="X281" s="205"/>
      <c r="Y281" s="541"/>
      <c r="Z281" s="203"/>
      <c r="AA281" s="203"/>
      <c r="AB281" s="208"/>
      <c r="AC281" s="205"/>
      <c r="AD281" s="541"/>
      <c r="AE281" s="203"/>
      <c r="AF281" s="203"/>
      <c r="AG281" s="208"/>
      <c r="AH281" s="205"/>
      <c r="AI281" s="541"/>
      <c r="AJ281" s="203"/>
      <c r="AK281" s="203"/>
      <c r="AL281" s="208"/>
      <c r="AM281" s="205"/>
      <c r="AN281" s="541"/>
      <c r="AO281" s="203"/>
      <c r="AP281" s="203"/>
      <c r="AQ281" s="208"/>
      <c r="AR281" s="205"/>
      <c r="AS281" s="541"/>
      <c r="AT281" s="203"/>
      <c r="AU281" s="203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288">U282+1</f>
        <v>45967</v>
      </c>
      <c r="AA282" s="586"/>
      <c r="AB282" s="586"/>
      <c r="AC282" s="586"/>
      <c r="AD282" s="586"/>
      <c r="AE282" s="587">
        <f t="shared" ref="AE282" si="289">Z282+1</f>
        <v>45968</v>
      </c>
      <c r="AF282" s="588"/>
      <c r="AG282" s="588"/>
      <c r="AH282" s="588"/>
      <c r="AI282" s="588"/>
      <c r="AJ282" s="589">
        <f t="shared" ref="AJ282" si="290">AE282+1</f>
        <v>45969</v>
      </c>
      <c r="AK282" s="590"/>
      <c r="AL282" s="590"/>
      <c r="AM282" s="590"/>
      <c r="AN282" s="591"/>
      <c r="AO282" s="587">
        <f t="shared" ref="AO282" si="291">AJ282+1</f>
        <v>45970</v>
      </c>
      <c r="AP282" s="588"/>
      <c r="AQ282" s="588"/>
      <c r="AR282" s="588"/>
      <c r="AS282" s="588"/>
      <c r="AT282" s="589">
        <f t="shared" ref="AT282" si="292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293">Z282</f>
        <v>45967</v>
      </c>
      <c r="AA283" s="592"/>
      <c r="AB283" s="592"/>
      <c r="AC283" s="592"/>
      <c r="AD283" s="592"/>
      <c r="AE283" s="593">
        <f t="shared" ref="AE283" si="294">AE282</f>
        <v>45968</v>
      </c>
      <c r="AF283" s="593"/>
      <c r="AG283" s="593"/>
      <c r="AH283" s="593"/>
      <c r="AI283" s="593"/>
      <c r="AJ283" s="594">
        <f t="shared" ref="AJ283" si="295">AJ282</f>
        <v>45969</v>
      </c>
      <c r="AK283" s="595"/>
      <c r="AL283" s="595"/>
      <c r="AM283" s="595"/>
      <c r="AN283" s="596"/>
      <c r="AO283" s="593">
        <f t="shared" ref="AO283" si="296">AO282</f>
        <v>45970</v>
      </c>
      <c r="AP283" s="593"/>
      <c r="AQ283" s="593"/>
      <c r="AR283" s="593"/>
      <c r="AS283" s="593"/>
      <c r="AT283" s="594">
        <f t="shared" ref="AT283" si="297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488</v>
      </c>
      <c r="C287" s="203">
        <v>1</v>
      </c>
      <c r="D287" s="206"/>
      <c r="E287" s="203"/>
      <c r="F287" s="203"/>
      <c r="G287" s="208"/>
      <c r="H287" s="541"/>
      <c r="I287" s="209"/>
      <c r="J287" s="209"/>
      <c r="K287" s="210"/>
      <c r="L287" s="542">
        <v>0</v>
      </c>
      <c r="M287" s="209"/>
      <c r="N287" s="483"/>
      <c r="O287" s="483"/>
      <c r="P287" s="203"/>
      <c r="Q287" s="203"/>
      <c r="R287" s="208"/>
      <c r="S287" s="205"/>
      <c r="T287" s="541"/>
      <c r="U287" s="203"/>
      <c r="V287" s="203"/>
      <c r="W287" s="208"/>
      <c r="X287" s="205"/>
      <c r="Y287" s="541"/>
      <c r="Z287" s="203"/>
      <c r="AA287" s="203"/>
      <c r="AB287" s="208"/>
      <c r="AC287" s="205"/>
      <c r="AD287" s="541"/>
      <c r="AE287" s="203"/>
      <c r="AF287" s="203"/>
      <c r="AG287" s="208"/>
      <c r="AH287" s="205"/>
      <c r="AI287" s="541"/>
      <c r="AJ287" s="203"/>
      <c r="AK287" s="203"/>
      <c r="AL287" s="208"/>
      <c r="AM287" s="205"/>
      <c r="AN287" s="541"/>
      <c r="AO287" s="203"/>
      <c r="AP287" s="203"/>
      <c r="AQ287" s="208"/>
      <c r="AR287" s="205"/>
      <c r="AS287" s="541"/>
      <c r="AT287" s="203"/>
      <c r="AU287" s="203"/>
      <c r="AV287" s="208"/>
      <c r="AW287" s="205"/>
      <c r="AX287" s="541"/>
    </row>
    <row r="288" spans="2:50" ht="14.25" customHeight="1">
      <c r="B288" s="483"/>
      <c r="C288" s="203">
        <v>2</v>
      </c>
      <c r="D288" s="206"/>
      <c r="E288" s="203"/>
      <c r="F288" s="203"/>
      <c r="G288" s="208"/>
      <c r="H288" s="541"/>
      <c r="I288" s="209"/>
      <c r="J288" s="209"/>
      <c r="K288" s="210"/>
      <c r="L288" s="542"/>
      <c r="M288" s="209"/>
      <c r="N288" s="483"/>
      <c r="O288" s="483"/>
      <c r="P288" s="203"/>
      <c r="Q288" s="203"/>
      <c r="R288" s="208"/>
      <c r="S288" s="205"/>
      <c r="T288" s="541"/>
      <c r="U288" s="203"/>
      <c r="V288" s="203"/>
      <c r="W288" s="208"/>
      <c r="X288" s="205"/>
      <c r="Y288" s="541"/>
      <c r="Z288" s="203"/>
      <c r="AA288" s="203"/>
      <c r="AB288" s="208"/>
      <c r="AC288" s="205"/>
      <c r="AD288" s="541"/>
      <c r="AE288" s="203"/>
      <c r="AF288" s="203"/>
      <c r="AG288" s="208"/>
      <c r="AH288" s="205"/>
      <c r="AI288" s="541"/>
      <c r="AJ288" s="203"/>
      <c r="AK288" s="203"/>
      <c r="AL288" s="208"/>
      <c r="AM288" s="205"/>
      <c r="AN288" s="541"/>
      <c r="AO288" s="203"/>
      <c r="AP288" s="203"/>
      <c r="AQ288" s="208"/>
      <c r="AR288" s="205"/>
      <c r="AS288" s="541"/>
      <c r="AT288" s="203"/>
      <c r="AU288" s="203"/>
      <c r="AV288" s="208"/>
      <c r="AW288" s="205"/>
      <c r="AX288" s="541"/>
    </row>
    <row r="289" spans="2:50" ht="14.25" customHeight="1">
      <c r="B289" s="483"/>
      <c r="C289" s="203">
        <v>3</v>
      </c>
      <c r="D289" s="206"/>
      <c r="E289" s="203"/>
      <c r="F289" s="203"/>
      <c r="G289" s="208"/>
      <c r="H289" s="541"/>
      <c r="I289" s="209"/>
      <c r="J289" s="209"/>
      <c r="K289" s="210"/>
      <c r="L289" s="542"/>
      <c r="M289" s="209"/>
      <c r="N289" s="483"/>
      <c r="O289" s="483"/>
      <c r="P289" s="203"/>
      <c r="Q289" s="203"/>
      <c r="R289" s="208"/>
      <c r="S289" s="205"/>
      <c r="T289" s="541"/>
      <c r="U289" s="203"/>
      <c r="V289" s="203"/>
      <c r="W289" s="208"/>
      <c r="X289" s="205"/>
      <c r="Y289" s="541"/>
      <c r="Z289" s="203"/>
      <c r="AA289" s="203"/>
      <c r="AB289" s="208"/>
      <c r="AC289" s="205"/>
      <c r="AD289" s="541"/>
      <c r="AE289" s="203"/>
      <c r="AF289" s="203"/>
      <c r="AG289" s="208"/>
      <c r="AH289" s="205"/>
      <c r="AI289" s="541"/>
      <c r="AJ289" s="203"/>
      <c r="AK289" s="203"/>
      <c r="AL289" s="208"/>
      <c r="AM289" s="205"/>
      <c r="AN289" s="541"/>
      <c r="AO289" s="203"/>
      <c r="AP289" s="203"/>
      <c r="AQ289" s="208"/>
      <c r="AR289" s="205"/>
      <c r="AS289" s="541"/>
      <c r="AT289" s="203"/>
      <c r="AU289" s="203"/>
      <c r="AV289" s="208"/>
      <c r="AW289" s="205"/>
      <c r="AX289" s="541"/>
    </row>
    <row r="290" spans="2:50" ht="14.25" customHeight="1">
      <c r="B290" s="483"/>
      <c r="C290" s="203">
        <v>4</v>
      </c>
      <c r="D290" s="206"/>
      <c r="E290" s="203"/>
      <c r="F290" s="203"/>
      <c r="G290" s="208"/>
      <c r="H290" s="541"/>
      <c r="I290" s="209"/>
      <c r="J290" s="209"/>
      <c r="K290" s="210"/>
      <c r="L290" s="542"/>
      <c r="M290" s="209"/>
      <c r="N290" s="483"/>
      <c r="O290" s="483"/>
      <c r="P290" s="203"/>
      <c r="Q290" s="203"/>
      <c r="R290" s="208"/>
      <c r="S290" s="205"/>
      <c r="T290" s="541"/>
      <c r="U290" s="203"/>
      <c r="V290" s="203"/>
      <c r="W290" s="208"/>
      <c r="X290" s="205"/>
      <c r="Y290" s="541"/>
      <c r="Z290" s="203"/>
      <c r="AA290" s="203"/>
      <c r="AB290" s="208"/>
      <c r="AC290" s="205"/>
      <c r="AD290" s="541"/>
      <c r="AE290" s="203"/>
      <c r="AF290" s="203"/>
      <c r="AG290" s="208"/>
      <c r="AH290" s="205"/>
      <c r="AI290" s="541"/>
      <c r="AJ290" s="203"/>
      <c r="AK290" s="203"/>
      <c r="AL290" s="208"/>
      <c r="AM290" s="205"/>
      <c r="AN290" s="541"/>
      <c r="AO290" s="203"/>
      <c r="AP290" s="203"/>
      <c r="AQ290" s="208"/>
      <c r="AR290" s="205"/>
      <c r="AS290" s="541"/>
      <c r="AT290" s="203"/>
      <c r="AU290" s="203"/>
      <c r="AV290" s="208"/>
      <c r="AW290" s="205"/>
      <c r="AX290" s="541"/>
    </row>
    <row r="291" spans="2:50" ht="14.25" customHeight="1">
      <c r="B291" s="483"/>
      <c r="C291" s="203">
        <v>5</v>
      </c>
      <c r="D291" s="206"/>
      <c r="E291" s="203"/>
      <c r="F291" s="203"/>
      <c r="G291" s="208"/>
      <c r="H291" s="541"/>
      <c r="I291" s="209"/>
      <c r="J291" s="209"/>
      <c r="K291" s="210"/>
      <c r="L291" s="542"/>
      <c r="M291" s="209"/>
      <c r="N291" s="483"/>
      <c r="O291" s="483"/>
      <c r="P291" s="203"/>
      <c r="Q291" s="203"/>
      <c r="R291" s="208"/>
      <c r="S291" s="205"/>
      <c r="T291" s="541"/>
      <c r="U291" s="203"/>
      <c r="V291" s="203"/>
      <c r="W291" s="208"/>
      <c r="X291" s="205"/>
      <c r="Y291" s="541"/>
      <c r="Z291" s="203"/>
      <c r="AA291" s="203"/>
      <c r="AB291" s="208"/>
      <c r="AC291" s="205"/>
      <c r="AD291" s="541"/>
      <c r="AE291" s="203"/>
      <c r="AF291" s="203"/>
      <c r="AG291" s="208"/>
      <c r="AH291" s="205"/>
      <c r="AI291" s="541"/>
      <c r="AJ291" s="203"/>
      <c r="AK291" s="203"/>
      <c r="AL291" s="208"/>
      <c r="AM291" s="205"/>
      <c r="AN291" s="541"/>
      <c r="AO291" s="203"/>
      <c r="AP291" s="203"/>
      <c r="AQ291" s="208"/>
      <c r="AR291" s="205"/>
      <c r="AS291" s="541"/>
      <c r="AT291" s="203"/>
      <c r="AU291" s="203"/>
      <c r="AV291" s="208"/>
      <c r="AW291" s="205"/>
      <c r="AX291" s="541"/>
    </row>
    <row r="292" spans="2:50" ht="14.25" customHeight="1">
      <c r="B292" s="483"/>
      <c r="C292" s="203">
        <v>6</v>
      </c>
      <c r="D292" s="206"/>
      <c r="E292" s="203"/>
      <c r="F292" s="203"/>
      <c r="G292" s="208"/>
      <c r="H292" s="541"/>
      <c r="I292" s="209"/>
      <c r="J292" s="209"/>
      <c r="K292" s="210"/>
      <c r="L292" s="542"/>
      <c r="M292" s="209"/>
      <c r="N292" s="483"/>
      <c r="O292" s="483"/>
      <c r="P292" s="203"/>
      <c r="Q292" s="203"/>
      <c r="R292" s="208"/>
      <c r="S292" s="205"/>
      <c r="T292" s="541"/>
      <c r="U292" s="203"/>
      <c r="V292" s="203"/>
      <c r="W292" s="208"/>
      <c r="X292" s="205"/>
      <c r="Y292" s="541"/>
      <c r="Z292" s="203"/>
      <c r="AA292" s="203"/>
      <c r="AB292" s="208"/>
      <c r="AC292" s="205"/>
      <c r="AD292" s="541"/>
      <c r="AE292" s="203"/>
      <c r="AF292" s="203"/>
      <c r="AG292" s="208"/>
      <c r="AH292" s="205"/>
      <c r="AI292" s="541"/>
      <c r="AJ292" s="203"/>
      <c r="AK292" s="203"/>
      <c r="AL292" s="208"/>
      <c r="AM292" s="205"/>
      <c r="AN292" s="541"/>
      <c r="AO292" s="203"/>
      <c r="AP292" s="203"/>
      <c r="AQ292" s="208"/>
      <c r="AR292" s="205"/>
      <c r="AS292" s="541"/>
      <c r="AT292" s="203"/>
      <c r="AU292" s="203"/>
      <c r="AV292" s="208"/>
      <c r="AW292" s="205"/>
      <c r="AX292" s="541"/>
    </row>
    <row r="293" spans="2:50" ht="14.25" customHeight="1">
      <c r="B293" s="483"/>
      <c r="C293" s="203">
        <v>7</v>
      </c>
      <c r="D293" s="206"/>
      <c r="E293" s="203"/>
      <c r="F293" s="203"/>
      <c r="G293" s="208"/>
      <c r="H293" s="541"/>
      <c r="I293" s="209"/>
      <c r="J293" s="209"/>
      <c r="K293" s="210"/>
      <c r="L293" s="542"/>
      <c r="M293" s="209"/>
      <c r="N293" s="483"/>
      <c r="O293" s="483"/>
      <c r="P293" s="203"/>
      <c r="Q293" s="203"/>
      <c r="R293" s="208"/>
      <c r="S293" s="205"/>
      <c r="T293" s="541"/>
      <c r="U293" s="203"/>
      <c r="V293" s="203"/>
      <c r="W293" s="208"/>
      <c r="X293" s="205"/>
      <c r="Y293" s="541"/>
      <c r="Z293" s="203"/>
      <c r="AA293" s="203"/>
      <c r="AB293" s="208"/>
      <c r="AC293" s="205"/>
      <c r="AD293" s="541"/>
      <c r="AE293" s="203"/>
      <c r="AF293" s="203"/>
      <c r="AG293" s="208"/>
      <c r="AH293" s="205"/>
      <c r="AI293" s="541"/>
      <c r="AJ293" s="203"/>
      <c r="AK293" s="203"/>
      <c r="AL293" s="208"/>
      <c r="AM293" s="205"/>
      <c r="AN293" s="541"/>
      <c r="AO293" s="203"/>
      <c r="AP293" s="203"/>
      <c r="AQ293" s="208"/>
      <c r="AR293" s="205"/>
      <c r="AS293" s="541"/>
      <c r="AT293" s="203"/>
      <c r="AU293" s="203"/>
      <c r="AV293" s="208"/>
      <c r="AW293" s="205"/>
      <c r="AX293" s="541"/>
    </row>
    <row r="294" spans="2:50" ht="14.25" customHeight="1">
      <c r="B294" s="483"/>
      <c r="C294" s="203">
        <v>8</v>
      </c>
      <c r="D294" s="206"/>
      <c r="E294" s="203"/>
      <c r="F294" s="203"/>
      <c r="G294" s="208"/>
      <c r="H294" s="541"/>
      <c r="I294" s="209"/>
      <c r="J294" s="209"/>
      <c r="K294" s="210"/>
      <c r="L294" s="542"/>
      <c r="M294" s="209"/>
      <c r="N294" s="483"/>
      <c r="O294" s="483"/>
      <c r="P294" s="203"/>
      <c r="Q294" s="203"/>
      <c r="R294" s="208"/>
      <c r="S294" s="205"/>
      <c r="T294" s="541"/>
      <c r="U294" s="203"/>
      <c r="V294" s="203"/>
      <c r="W294" s="208"/>
      <c r="X294" s="205"/>
      <c r="Y294" s="541"/>
      <c r="Z294" s="203"/>
      <c r="AA294" s="203"/>
      <c r="AB294" s="208"/>
      <c r="AC294" s="205"/>
      <c r="AD294" s="541"/>
      <c r="AE294" s="203"/>
      <c r="AF294" s="203"/>
      <c r="AG294" s="208"/>
      <c r="AH294" s="205"/>
      <c r="AI294" s="541"/>
      <c r="AJ294" s="203"/>
      <c r="AK294" s="203"/>
      <c r="AL294" s="208"/>
      <c r="AM294" s="205"/>
      <c r="AN294" s="541"/>
      <c r="AO294" s="203"/>
      <c r="AP294" s="203"/>
      <c r="AQ294" s="208"/>
      <c r="AR294" s="205"/>
      <c r="AS294" s="541"/>
      <c r="AT294" s="203"/>
      <c r="AU294" s="203"/>
      <c r="AV294" s="208"/>
      <c r="AW294" s="205"/>
      <c r="AX294" s="541"/>
    </row>
    <row r="295" spans="2:50" ht="14.25" customHeight="1">
      <c r="B295" s="483"/>
      <c r="C295" s="203">
        <v>9</v>
      </c>
      <c r="D295" s="206"/>
      <c r="E295" s="203"/>
      <c r="F295" s="203"/>
      <c r="G295" s="208"/>
      <c r="H295" s="541"/>
      <c r="I295" s="209"/>
      <c r="J295" s="209"/>
      <c r="K295" s="210"/>
      <c r="L295" s="542"/>
      <c r="M295" s="209"/>
      <c r="N295" s="483"/>
      <c r="O295" s="483"/>
      <c r="P295" s="203"/>
      <c r="Q295" s="203"/>
      <c r="R295" s="208"/>
      <c r="S295" s="205"/>
      <c r="T295" s="541"/>
      <c r="U295" s="203"/>
      <c r="V295" s="203"/>
      <c r="W295" s="208"/>
      <c r="X295" s="205"/>
      <c r="Y295" s="541"/>
      <c r="Z295" s="203"/>
      <c r="AA295" s="203"/>
      <c r="AB295" s="208"/>
      <c r="AC295" s="205"/>
      <c r="AD295" s="541"/>
      <c r="AE295" s="203"/>
      <c r="AF295" s="203"/>
      <c r="AG295" s="208"/>
      <c r="AH295" s="205"/>
      <c r="AI295" s="541"/>
      <c r="AJ295" s="203"/>
      <c r="AK295" s="203"/>
      <c r="AL295" s="208"/>
      <c r="AM295" s="205"/>
      <c r="AN295" s="541"/>
      <c r="AO295" s="203"/>
      <c r="AP295" s="203"/>
      <c r="AQ295" s="208"/>
      <c r="AR295" s="205"/>
      <c r="AS295" s="541"/>
      <c r="AT295" s="203"/>
      <c r="AU295" s="203"/>
      <c r="AV295" s="208"/>
      <c r="AW295" s="205"/>
      <c r="AX295" s="541"/>
    </row>
    <row r="296" spans="2:50" ht="14.25" customHeight="1">
      <c r="B296" s="483"/>
      <c r="C296" s="203">
        <v>10</v>
      </c>
      <c r="D296" s="206"/>
      <c r="E296" s="203"/>
      <c r="F296" s="203"/>
      <c r="G296" s="208"/>
      <c r="H296" s="541"/>
      <c r="I296" s="209"/>
      <c r="J296" s="209"/>
      <c r="K296" s="210"/>
      <c r="L296" s="542"/>
      <c r="M296" s="209"/>
      <c r="N296" s="483"/>
      <c r="O296" s="483"/>
      <c r="P296" s="203"/>
      <c r="Q296" s="203"/>
      <c r="R296" s="208"/>
      <c r="S296" s="205"/>
      <c r="T296" s="541"/>
      <c r="U296" s="203"/>
      <c r="V296" s="203"/>
      <c r="W296" s="208"/>
      <c r="X296" s="205"/>
      <c r="Y296" s="541"/>
      <c r="Z296" s="203"/>
      <c r="AA296" s="203"/>
      <c r="AB296" s="208"/>
      <c r="AC296" s="205"/>
      <c r="AD296" s="541"/>
      <c r="AE296" s="203"/>
      <c r="AF296" s="203"/>
      <c r="AG296" s="208"/>
      <c r="AH296" s="205"/>
      <c r="AI296" s="541"/>
      <c r="AJ296" s="203"/>
      <c r="AK296" s="203"/>
      <c r="AL296" s="208"/>
      <c r="AM296" s="205"/>
      <c r="AN296" s="541"/>
      <c r="AO296" s="203"/>
      <c r="AP296" s="203"/>
      <c r="AQ296" s="208"/>
      <c r="AR296" s="205"/>
      <c r="AS296" s="541"/>
      <c r="AT296" s="203"/>
      <c r="AU296" s="203"/>
      <c r="AV296" s="208"/>
      <c r="AW296" s="205"/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3"/>
      <c r="Q297" s="203"/>
      <c r="R297" s="208"/>
      <c r="S297" s="205"/>
      <c r="T297" s="541"/>
      <c r="U297" s="203"/>
      <c r="V297" s="203"/>
      <c r="W297" s="208"/>
      <c r="X297" s="205"/>
      <c r="Y297" s="541"/>
      <c r="Z297" s="203"/>
      <c r="AA297" s="203"/>
      <c r="AB297" s="208"/>
      <c r="AC297" s="205"/>
      <c r="AD297" s="541"/>
      <c r="AE297" s="203"/>
      <c r="AF297" s="203"/>
      <c r="AG297" s="208"/>
      <c r="AH297" s="205"/>
      <c r="AI297" s="541"/>
      <c r="AJ297" s="203"/>
      <c r="AK297" s="203"/>
      <c r="AL297" s="208"/>
      <c r="AM297" s="205"/>
      <c r="AN297" s="541"/>
      <c r="AO297" s="203"/>
      <c r="AP297" s="203"/>
      <c r="AQ297" s="208"/>
      <c r="AR297" s="205"/>
      <c r="AS297" s="541"/>
      <c r="AT297" s="203"/>
      <c r="AU297" s="203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3"/>
      <c r="Q298" s="203"/>
      <c r="R298" s="208"/>
      <c r="S298" s="205"/>
      <c r="T298" s="541"/>
      <c r="U298" s="203"/>
      <c r="V298" s="203"/>
      <c r="W298" s="208"/>
      <c r="X298" s="205"/>
      <c r="Y298" s="541"/>
      <c r="Z298" s="203"/>
      <c r="AA298" s="203"/>
      <c r="AB298" s="208"/>
      <c r="AC298" s="205"/>
      <c r="AD298" s="541"/>
      <c r="AE298" s="203"/>
      <c r="AF298" s="203"/>
      <c r="AG298" s="208"/>
      <c r="AH298" s="205"/>
      <c r="AI298" s="541"/>
      <c r="AJ298" s="203"/>
      <c r="AK298" s="203"/>
      <c r="AL298" s="208"/>
      <c r="AM298" s="205"/>
      <c r="AN298" s="541"/>
      <c r="AO298" s="203"/>
      <c r="AP298" s="203"/>
      <c r="AQ298" s="208"/>
      <c r="AR298" s="205"/>
      <c r="AS298" s="541"/>
      <c r="AT298" s="203"/>
      <c r="AU298" s="203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3"/>
      <c r="Q299" s="203"/>
      <c r="R299" s="208"/>
      <c r="S299" s="205"/>
      <c r="T299" s="541"/>
      <c r="U299" s="203"/>
      <c r="V299" s="203"/>
      <c r="W299" s="208"/>
      <c r="X299" s="205"/>
      <c r="Y299" s="541"/>
      <c r="Z299" s="203"/>
      <c r="AA299" s="203"/>
      <c r="AB299" s="208"/>
      <c r="AC299" s="205"/>
      <c r="AD299" s="541"/>
      <c r="AE299" s="203"/>
      <c r="AF299" s="203"/>
      <c r="AG299" s="208"/>
      <c r="AH299" s="205"/>
      <c r="AI299" s="541"/>
      <c r="AJ299" s="203"/>
      <c r="AK299" s="203"/>
      <c r="AL299" s="208"/>
      <c r="AM299" s="205"/>
      <c r="AN299" s="541"/>
      <c r="AO299" s="203"/>
      <c r="AP299" s="203"/>
      <c r="AQ299" s="208"/>
      <c r="AR299" s="205"/>
      <c r="AS299" s="541"/>
      <c r="AT299" s="203"/>
      <c r="AU299" s="203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3"/>
      <c r="W301" s="208"/>
      <c r="X301" s="205"/>
      <c r="Y301" s="541"/>
      <c r="Z301" s="203"/>
      <c r="AA301" s="203"/>
      <c r="AB301" s="208"/>
      <c r="AC301" s="205"/>
      <c r="AD301" s="541"/>
      <c r="AE301" s="203"/>
      <c r="AF301" s="203"/>
      <c r="AG301" s="208"/>
      <c r="AH301" s="205"/>
      <c r="AI301" s="541"/>
      <c r="AJ301" s="203"/>
      <c r="AK301" s="203"/>
      <c r="AL301" s="208"/>
      <c r="AM301" s="205"/>
      <c r="AN301" s="541"/>
      <c r="AO301" s="203"/>
      <c r="AP301" s="203"/>
      <c r="AQ301" s="208"/>
      <c r="AR301" s="205"/>
      <c r="AS301" s="541"/>
      <c r="AT301" s="203"/>
      <c r="AU301" s="203"/>
      <c r="AV301" s="208"/>
      <c r="AW301" s="205"/>
      <c r="AX301" s="541"/>
    </row>
    <row r="302" spans="2:50" ht="14.25" customHeight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298">U302+1</f>
        <v>45974</v>
      </c>
      <c r="AA302" s="586"/>
      <c r="AB302" s="586"/>
      <c r="AC302" s="586"/>
      <c r="AD302" s="586"/>
      <c r="AE302" s="587">
        <f t="shared" ref="AE302" si="299">Z302+1</f>
        <v>45975</v>
      </c>
      <c r="AF302" s="588"/>
      <c r="AG302" s="588"/>
      <c r="AH302" s="588"/>
      <c r="AI302" s="588"/>
      <c r="AJ302" s="589">
        <f t="shared" ref="AJ302" si="300">AE302+1</f>
        <v>45976</v>
      </c>
      <c r="AK302" s="590"/>
      <c r="AL302" s="590"/>
      <c r="AM302" s="590"/>
      <c r="AN302" s="591"/>
      <c r="AO302" s="587">
        <f t="shared" ref="AO302" si="301">AJ302+1</f>
        <v>45977</v>
      </c>
      <c r="AP302" s="588"/>
      <c r="AQ302" s="588"/>
      <c r="AR302" s="588"/>
      <c r="AS302" s="588"/>
      <c r="AT302" s="589">
        <f t="shared" ref="AT302" si="302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03">Z302</f>
        <v>45974</v>
      </c>
      <c r="AA303" s="592"/>
      <c r="AB303" s="592"/>
      <c r="AC303" s="592"/>
      <c r="AD303" s="592"/>
      <c r="AE303" s="593">
        <f t="shared" ref="AE303" si="304">AE302</f>
        <v>45975</v>
      </c>
      <c r="AF303" s="593"/>
      <c r="AG303" s="593"/>
      <c r="AH303" s="593"/>
      <c r="AI303" s="593"/>
      <c r="AJ303" s="594">
        <f t="shared" ref="AJ303" si="305">AJ302</f>
        <v>45976</v>
      </c>
      <c r="AK303" s="595"/>
      <c r="AL303" s="595"/>
      <c r="AM303" s="595"/>
      <c r="AN303" s="596"/>
      <c r="AO303" s="593">
        <f t="shared" ref="AO303" si="306">AO302</f>
        <v>45977</v>
      </c>
      <c r="AP303" s="593"/>
      <c r="AQ303" s="593"/>
      <c r="AR303" s="593"/>
      <c r="AS303" s="593"/>
      <c r="AT303" s="594">
        <f t="shared" ref="AT303" si="307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488</v>
      </c>
      <c r="C307" s="203">
        <v>1</v>
      </c>
      <c r="D307" s="206"/>
      <c r="E307" s="203"/>
      <c r="F307" s="203"/>
      <c r="G307" s="208" t="e">
        <f t="shared" ref="G307:G321" si="308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09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10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11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12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13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14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15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08"/>
        <v>#DIV/0!</v>
      </c>
      <c r="H308" s="541"/>
      <c r="I308" s="209" t="e">
        <f t="shared" ref="I308:K321" si="316">AVERAGE(P308,U308,Z308,AE308,AJ308,AO308,AT308)</f>
        <v>#DIV/0!</v>
      </c>
      <c r="J308" s="209" t="e">
        <f t="shared" si="316"/>
        <v>#DIV/0!</v>
      </c>
      <c r="K308" s="210" t="e">
        <f t="shared" si="316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09"/>
        <v>#DIV/0!</v>
      </c>
      <c r="S308" s="205" t="e">
        <f t="shared" ref="S308:S321" si="317">RANK(R308, R$307:R$321)</f>
        <v>#DIV/0!</v>
      </c>
      <c r="T308" s="541"/>
      <c r="U308" s="203"/>
      <c r="V308" s="203"/>
      <c r="W308" s="208" t="e">
        <f t="shared" si="310"/>
        <v>#DIV/0!</v>
      </c>
      <c r="X308" s="205" t="e">
        <f t="shared" ref="X308:X321" si="318">RANK(W308, W$307:W$321)</f>
        <v>#DIV/0!</v>
      </c>
      <c r="Y308" s="541"/>
      <c r="Z308" s="203"/>
      <c r="AA308" s="203"/>
      <c r="AB308" s="208" t="e">
        <f t="shared" si="311"/>
        <v>#DIV/0!</v>
      </c>
      <c r="AC308" s="205" t="e">
        <f t="shared" ref="AC308:AC321" si="319">RANK(AB308, AB$307:AB$321)</f>
        <v>#DIV/0!</v>
      </c>
      <c r="AD308" s="541"/>
      <c r="AE308" s="203"/>
      <c r="AF308" s="203"/>
      <c r="AG308" s="208" t="e">
        <f t="shared" si="312"/>
        <v>#DIV/0!</v>
      </c>
      <c r="AH308" s="205" t="e">
        <f t="shared" ref="AH308:AH321" si="320">RANK(AG308, AG$307:AG$321)</f>
        <v>#DIV/0!</v>
      </c>
      <c r="AI308" s="541"/>
      <c r="AJ308" s="203"/>
      <c r="AK308" s="203"/>
      <c r="AL308" s="208" t="e">
        <f t="shared" si="313"/>
        <v>#DIV/0!</v>
      </c>
      <c r="AM308" s="205" t="e">
        <f t="shared" ref="AM308:AM321" si="321">RANK(AL308, AL$307:AL$321)</f>
        <v>#DIV/0!</v>
      </c>
      <c r="AN308" s="541"/>
      <c r="AO308" s="203"/>
      <c r="AP308" s="203"/>
      <c r="AQ308" s="208" t="e">
        <f t="shared" si="314"/>
        <v>#DIV/0!</v>
      </c>
      <c r="AR308" s="205" t="e">
        <f t="shared" ref="AR308:AR321" si="322">RANK(AQ308, AQ$307:AQ$321)</f>
        <v>#DIV/0!</v>
      </c>
      <c r="AS308" s="541"/>
      <c r="AT308" s="203"/>
      <c r="AU308" s="203"/>
      <c r="AV308" s="208" t="e">
        <f t="shared" si="315"/>
        <v>#DIV/0!</v>
      </c>
      <c r="AW308" s="205" t="e">
        <f t="shared" ref="AW308:AW321" si="323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08"/>
        <v>#DIV/0!</v>
      </c>
      <c r="H309" s="541"/>
      <c r="I309" s="209" t="e">
        <f t="shared" si="316"/>
        <v>#DIV/0!</v>
      </c>
      <c r="J309" s="209" t="e">
        <f t="shared" si="316"/>
        <v>#DIV/0!</v>
      </c>
      <c r="K309" s="210" t="e">
        <f t="shared" si="316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09"/>
        <v>#DIV/0!</v>
      </c>
      <c r="S309" s="205" t="e">
        <f t="shared" si="317"/>
        <v>#DIV/0!</v>
      </c>
      <c r="T309" s="541"/>
      <c r="U309" s="203"/>
      <c r="V309" s="203"/>
      <c r="W309" s="208" t="e">
        <f t="shared" si="310"/>
        <v>#DIV/0!</v>
      </c>
      <c r="X309" s="205" t="e">
        <f t="shared" si="318"/>
        <v>#DIV/0!</v>
      </c>
      <c r="Y309" s="541"/>
      <c r="Z309" s="203"/>
      <c r="AA309" s="203"/>
      <c r="AB309" s="208" t="e">
        <f t="shared" si="311"/>
        <v>#DIV/0!</v>
      </c>
      <c r="AC309" s="205" t="e">
        <f t="shared" si="319"/>
        <v>#DIV/0!</v>
      </c>
      <c r="AD309" s="541"/>
      <c r="AE309" s="203"/>
      <c r="AF309" s="203"/>
      <c r="AG309" s="208" t="e">
        <f t="shared" si="312"/>
        <v>#DIV/0!</v>
      </c>
      <c r="AH309" s="205" t="e">
        <f t="shared" si="320"/>
        <v>#DIV/0!</v>
      </c>
      <c r="AI309" s="541"/>
      <c r="AJ309" s="203"/>
      <c r="AK309" s="203"/>
      <c r="AL309" s="208" t="e">
        <f t="shared" si="313"/>
        <v>#DIV/0!</v>
      </c>
      <c r="AM309" s="205" t="e">
        <f t="shared" si="321"/>
        <v>#DIV/0!</v>
      </c>
      <c r="AN309" s="541"/>
      <c r="AO309" s="203"/>
      <c r="AP309" s="203"/>
      <c r="AQ309" s="208" t="e">
        <f t="shared" si="314"/>
        <v>#DIV/0!</v>
      </c>
      <c r="AR309" s="205" t="e">
        <f t="shared" si="322"/>
        <v>#DIV/0!</v>
      </c>
      <c r="AS309" s="541"/>
      <c r="AT309" s="203"/>
      <c r="AU309" s="203"/>
      <c r="AV309" s="208" t="e">
        <f t="shared" si="315"/>
        <v>#DIV/0!</v>
      </c>
      <c r="AW309" s="205" t="e">
        <f t="shared" si="323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08"/>
        <v>#DIV/0!</v>
      </c>
      <c r="H310" s="541"/>
      <c r="I310" s="209" t="e">
        <f t="shared" si="316"/>
        <v>#DIV/0!</v>
      </c>
      <c r="J310" s="209" t="e">
        <f t="shared" si="316"/>
        <v>#DIV/0!</v>
      </c>
      <c r="K310" s="210" t="e">
        <f t="shared" si="316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09"/>
        <v>#DIV/0!</v>
      </c>
      <c r="S310" s="205" t="e">
        <f t="shared" si="317"/>
        <v>#DIV/0!</v>
      </c>
      <c r="T310" s="541"/>
      <c r="U310" s="203"/>
      <c r="V310" s="203"/>
      <c r="W310" s="208" t="e">
        <f t="shared" si="310"/>
        <v>#DIV/0!</v>
      </c>
      <c r="X310" s="205" t="e">
        <f t="shared" si="318"/>
        <v>#DIV/0!</v>
      </c>
      <c r="Y310" s="541"/>
      <c r="Z310" s="203"/>
      <c r="AA310" s="203"/>
      <c r="AB310" s="208" t="e">
        <f t="shared" si="311"/>
        <v>#DIV/0!</v>
      </c>
      <c r="AC310" s="205" t="e">
        <f t="shared" si="319"/>
        <v>#DIV/0!</v>
      </c>
      <c r="AD310" s="541"/>
      <c r="AE310" s="203"/>
      <c r="AF310" s="203"/>
      <c r="AG310" s="208" t="e">
        <f t="shared" si="312"/>
        <v>#DIV/0!</v>
      </c>
      <c r="AH310" s="205" t="e">
        <f t="shared" si="320"/>
        <v>#DIV/0!</v>
      </c>
      <c r="AI310" s="541"/>
      <c r="AJ310" s="203"/>
      <c r="AK310" s="203"/>
      <c r="AL310" s="208" t="e">
        <f t="shared" si="313"/>
        <v>#DIV/0!</v>
      </c>
      <c r="AM310" s="205" t="e">
        <f t="shared" si="321"/>
        <v>#DIV/0!</v>
      </c>
      <c r="AN310" s="541"/>
      <c r="AO310" s="203"/>
      <c r="AP310" s="203"/>
      <c r="AQ310" s="208" t="e">
        <f t="shared" si="314"/>
        <v>#DIV/0!</v>
      </c>
      <c r="AR310" s="205" t="e">
        <f t="shared" si="322"/>
        <v>#DIV/0!</v>
      </c>
      <c r="AS310" s="541"/>
      <c r="AT310" s="203"/>
      <c r="AU310" s="203"/>
      <c r="AV310" s="208" t="e">
        <f t="shared" si="315"/>
        <v>#DIV/0!</v>
      </c>
      <c r="AW310" s="205" t="e">
        <f t="shared" si="323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08"/>
        <v>#DIV/0!</v>
      </c>
      <c r="H311" s="541"/>
      <c r="I311" s="209" t="e">
        <f t="shared" si="316"/>
        <v>#DIV/0!</v>
      </c>
      <c r="J311" s="209" t="e">
        <f t="shared" si="316"/>
        <v>#DIV/0!</v>
      </c>
      <c r="K311" s="210" t="e">
        <f t="shared" si="316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09"/>
        <v>#DIV/0!</v>
      </c>
      <c r="S311" s="205" t="e">
        <f t="shared" si="317"/>
        <v>#DIV/0!</v>
      </c>
      <c r="T311" s="541"/>
      <c r="U311" s="203"/>
      <c r="V311" s="203"/>
      <c r="W311" s="208" t="e">
        <f t="shared" si="310"/>
        <v>#DIV/0!</v>
      </c>
      <c r="X311" s="205" t="e">
        <f t="shared" si="318"/>
        <v>#DIV/0!</v>
      </c>
      <c r="Y311" s="541"/>
      <c r="Z311" s="203"/>
      <c r="AA311" s="203"/>
      <c r="AB311" s="208" t="e">
        <f t="shared" si="311"/>
        <v>#DIV/0!</v>
      </c>
      <c r="AC311" s="205" t="e">
        <f t="shared" si="319"/>
        <v>#DIV/0!</v>
      </c>
      <c r="AD311" s="541"/>
      <c r="AE311" s="203"/>
      <c r="AF311" s="203"/>
      <c r="AG311" s="208" t="e">
        <f t="shared" si="312"/>
        <v>#DIV/0!</v>
      </c>
      <c r="AH311" s="205" t="e">
        <f t="shared" si="320"/>
        <v>#DIV/0!</v>
      </c>
      <c r="AI311" s="541"/>
      <c r="AJ311" s="203"/>
      <c r="AK311" s="203"/>
      <c r="AL311" s="208" t="e">
        <f t="shared" si="313"/>
        <v>#DIV/0!</v>
      </c>
      <c r="AM311" s="205" t="e">
        <f t="shared" si="321"/>
        <v>#DIV/0!</v>
      </c>
      <c r="AN311" s="541"/>
      <c r="AO311" s="203"/>
      <c r="AP311" s="203"/>
      <c r="AQ311" s="208" t="e">
        <f t="shared" si="314"/>
        <v>#DIV/0!</v>
      </c>
      <c r="AR311" s="205" t="e">
        <f t="shared" si="322"/>
        <v>#DIV/0!</v>
      </c>
      <c r="AS311" s="541"/>
      <c r="AT311" s="203"/>
      <c r="AU311" s="203"/>
      <c r="AV311" s="208" t="e">
        <f t="shared" si="315"/>
        <v>#DIV/0!</v>
      </c>
      <c r="AW311" s="205" t="e">
        <f t="shared" si="323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08"/>
        <v>#DIV/0!</v>
      </c>
      <c r="H312" s="541"/>
      <c r="I312" s="209" t="e">
        <f t="shared" si="316"/>
        <v>#DIV/0!</v>
      </c>
      <c r="J312" s="209" t="e">
        <f t="shared" si="316"/>
        <v>#DIV/0!</v>
      </c>
      <c r="K312" s="210" t="e">
        <f t="shared" si="316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09"/>
        <v>#DIV/0!</v>
      </c>
      <c r="S312" s="205" t="e">
        <f t="shared" si="317"/>
        <v>#DIV/0!</v>
      </c>
      <c r="T312" s="541"/>
      <c r="U312" s="203"/>
      <c r="V312" s="203"/>
      <c r="W312" s="208" t="e">
        <f t="shared" si="310"/>
        <v>#DIV/0!</v>
      </c>
      <c r="X312" s="205" t="e">
        <f t="shared" si="318"/>
        <v>#DIV/0!</v>
      </c>
      <c r="Y312" s="541"/>
      <c r="Z312" s="203"/>
      <c r="AA312" s="203"/>
      <c r="AB312" s="208" t="e">
        <f t="shared" si="311"/>
        <v>#DIV/0!</v>
      </c>
      <c r="AC312" s="205" t="e">
        <f t="shared" si="319"/>
        <v>#DIV/0!</v>
      </c>
      <c r="AD312" s="541"/>
      <c r="AE312" s="203"/>
      <c r="AF312" s="203"/>
      <c r="AG312" s="208" t="e">
        <f t="shared" si="312"/>
        <v>#DIV/0!</v>
      </c>
      <c r="AH312" s="205" t="e">
        <f t="shared" si="320"/>
        <v>#DIV/0!</v>
      </c>
      <c r="AI312" s="541"/>
      <c r="AJ312" s="203"/>
      <c r="AK312" s="203"/>
      <c r="AL312" s="208" t="e">
        <f t="shared" si="313"/>
        <v>#DIV/0!</v>
      </c>
      <c r="AM312" s="205" t="e">
        <f t="shared" si="321"/>
        <v>#DIV/0!</v>
      </c>
      <c r="AN312" s="541"/>
      <c r="AO312" s="203"/>
      <c r="AP312" s="203"/>
      <c r="AQ312" s="208" t="e">
        <f t="shared" si="314"/>
        <v>#DIV/0!</v>
      </c>
      <c r="AR312" s="205" t="e">
        <f t="shared" si="322"/>
        <v>#DIV/0!</v>
      </c>
      <c r="AS312" s="541"/>
      <c r="AT312" s="203"/>
      <c r="AU312" s="203"/>
      <c r="AV312" s="208" t="e">
        <f t="shared" si="315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08"/>
        <v>#DIV/0!</v>
      </c>
      <c r="H313" s="541"/>
      <c r="I313" s="209" t="e">
        <f t="shared" si="316"/>
        <v>#DIV/0!</v>
      </c>
      <c r="J313" s="209" t="e">
        <f t="shared" si="316"/>
        <v>#DIV/0!</v>
      </c>
      <c r="K313" s="210" t="e">
        <f t="shared" si="316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09"/>
        <v>#DIV/0!</v>
      </c>
      <c r="S313" s="205" t="e">
        <f t="shared" si="317"/>
        <v>#DIV/0!</v>
      </c>
      <c r="T313" s="541"/>
      <c r="U313" s="203"/>
      <c r="V313" s="203"/>
      <c r="W313" s="208" t="e">
        <f t="shared" si="310"/>
        <v>#DIV/0!</v>
      </c>
      <c r="X313" s="205" t="e">
        <f t="shared" si="318"/>
        <v>#DIV/0!</v>
      </c>
      <c r="Y313" s="541"/>
      <c r="Z313" s="203"/>
      <c r="AA313" s="203"/>
      <c r="AB313" s="208" t="e">
        <f t="shared" si="311"/>
        <v>#DIV/0!</v>
      </c>
      <c r="AC313" s="205" t="e">
        <f t="shared" si="319"/>
        <v>#DIV/0!</v>
      </c>
      <c r="AD313" s="541"/>
      <c r="AE313" s="203"/>
      <c r="AF313" s="203"/>
      <c r="AG313" s="208" t="e">
        <f t="shared" si="312"/>
        <v>#DIV/0!</v>
      </c>
      <c r="AH313" s="205" t="e">
        <f t="shared" si="320"/>
        <v>#DIV/0!</v>
      </c>
      <c r="AI313" s="541"/>
      <c r="AJ313" s="203"/>
      <c r="AK313" s="203"/>
      <c r="AL313" s="208" t="e">
        <f t="shared" si="313"/>
        <v>#DIV/0!</v>
      </c>
      <c r="AM313" s="205" t="e">
        <f t="shared" si="321"/>
        <v>#DIV/0!</v>
      </c>
      <c r="AN313" s="541"/>
      <c r="AO313" s="203"/>
      <c r="AP313" s="203"/>
      <c r="AQ313" s="208" t="e">
        <f t="shared" si="314"/>
        <v>#DIV/0!</v>
      </c>
      <c r="AR313" s="205" t="e">
        <f t="shared" si="322"/>
        <v>#DIV/0!</v>
      </c>
      <c r="AS313" s="541"/>
      <c r="AT313" s="203"/>
      <c r="AU313" s="203"/>
      <c r="AV313" s="208" t="e">
        <f t="shared" si="315"/>
        <v>#DIV/0!</v>
      </c>
      <c r="AW313" s="205" t="e">
        <f t="shared" si="323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08"/>
        <v>#DIV/0!</v>
      </c>
      <c r="H314" s="541"/>
      <c r="I314" s="209" t="e">
        <f t="shared" si="316"/>
        <v>#DIV/0!</v>
      </c>
      <c r="J314" s="209" t="e">
        <f t="shared" si="316"/>
        <v>#DIV/0!</v>
      </c>
      <c r="K314" s="210" t="e">
        <f t="shared" si="316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09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10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11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12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13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14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15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08"/>
        <v>#DIV/0!</v>
      </c>
      <c r="H315" s="541"/>
      <c r="I315" s="209" t="e">
        <f t="shared" si="316"/>
        <v>#DIV/0!</v>
      </c>
      <c r="J315" s="209" t="e">
        <f t="shared" si="316"/>
        <v>#DIV/0!</v>
      </c>
      <c r="K315" s="210" t="e">
        <f t="shared" si="316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09"/>
        <v>#DIV/0!</v>
      </c>
      <c r="S315" s="205" t="e">
        <f t="shared" si="317"/>
        <v>#DIV/0!</v>
      </c>
      <c r="T315" s="541"/>
      <c r="U315" s="203"/>
      <c r="V315" s="203"/>
      <c r="W315" s="208" t="e">
        <f t="shared" si="310"/>
        <v>#DIV/0!</v>
      </c>
      <c r="X315" s="205" t="e">
        <f t="shared" si="318"/>
        <v>#DIV/0!</v>
      </c>
      <c r="Y315" s="541"/>
      <c r="Z315" s="203"/>
      <c r="AA315" s="203"/>
      <c r="AB315" s="208" t="e">
        <f t="shared" si="311"/>
        <v>#DIV/0!</v>
      </c>
      <c r="AC315" s="205" t="e">
        <f t="shared" si="319"/>
        <v>#DIV/0!</v>
      </c>
      <c r="AD315" s="541"/>
      <c r="AE315" s="203"/>
      <c r="AF315" s="203"/>
      <c r="AG315" s="208" t="e">
        <f t="shared" si="312"/>
        <v>#DIV/0!</v>
      </c>
      <c r="AH315" s="205" t="e">
        <f t="shared" si="320"/>
        <v>#DIV/0!</v>
      </c>
      <c r="AI315" s="541"/>
      <c r="AJ315" s="203"/>
      <c r="AK315" s="203"/>
      <c r="AL315" s="208" t="e">
        <f t="shared" si="313"/>
        <v>#DIV/0!</v>
      </c>
      <c r="AM315" s="205" t="e">
        <f t="shared" si="321"/>
        <v>#DIV/0!</v>
      </c>
      <c r="AN315" s="541"/>
      <c r="AO315" s="203"/>
      <c r="AP315" s="203"/>
      <c r="AQ315" s="208" t="e">
        <f t="shared" si="314"/>
        <v>#DIV/0!</v>
      </c>
      <c r="AR315" s="205" t="e">
        <f t="shared" si="322"/>
        <v>#DIV/0!</v>
      </c>
      <c r="AS315" s="541"/>
      <c r="AT315" s="203"/>
      <c r="AU315" s="203"/>
      <c r="AV315" s="208" t="e">
        <f t="shared" si="315"/>
        <v>#DIV/0!</v>
      </c>
      <c r="AW315" s="205" t="e">
        <f t="shared" si="323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08"/>
        <v>#DIV/0!</v>
      </c>
      <c r="H316" s="541"/>
      <c r="I316" s="209" t="e">
        <f t="shared" si="316"/>
        <v>#DIV/0!</v>
      </c>
      <c r="J316" s="209" t="e">
        <f t="shared" si="316"/>
        <v>#DIV/0!</v>
      </c>
      <c r="K316" s="210" t="e">
        <f t="shared" si="316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09"/>
        <v>#DIV/0!</v>
      </c>
      <c r="S316" s="205" t="e">
        <f t="shared" si="317"/>
        <v>#DIV/0!</v>
      </c>
      <c r="T316" s="541"/>
      <c r="U316" s="203"/>
      <c r="V316" s="203"/>
      <c r="W316" s="208" t="e">
        <f t="shared" si="310"/>
        <v>#DIV/0!</v>
      </c>
      <c r="X316" s="205" t="e">
        <f t="shared" si="318"/>
        <v>#DIV/0!</v>
      </c>
      <c r="Y316" s="541"/>
      <c r="Z316" s="203"/>
      <c r="AA316" s="203"/>
      <c r="AB316" s="208" t="e">
        <f t="shared" si="311"/>
        <v>#DIV/0!</v>
      </c>
      <c r="AC316" s="205" t="e">
        <f t="shared" si="319"/>
        <v>#DIV/0!</v>
      </c>
      <c r="AD316" s="541"/>
      <c r="AE316" s="203"/>
      <c r="AF316" s="203"/>
      <c r="AG316" s="208" t="e">
        <f t="shared" si="312"/>
        <v>#DIV/0!</v>
      </c>
      <c r="AH316" s="205" t="e">
        <f t="shared" si="320"/>
        <v>#DIV/0!</v>
      </c>
      <c r="AI316" s="541"/>
      <c r="AJ316" s="203"/>
      <c r="AK316" s="203"/>
      <c r="AL316" s="208" t="e">
        <f t="shared" si="313"/>
        <v>#DIV/0!</v>
      </c>
      <c r="AM316" s="205" t="e">
        <f t="shared" si="321"/>
        <v>#DIV/0!</v>
      </c>
      <c r="AN316" s="541"/>
      <c r="AO316" s="203"/>
      <c r="AP316" s="203"/>
      <c r="AQ316" s="208" t="e">
        <f t="shared" si="314"/>
        <v>#DIV/0!</v>
      </c>
      <c r="AR316" s="205" t="e">
        <f t="shared" si="322"/>
        <v>#DIV/0!</v>
      </c>
      <c r="AS316" s="541"/>
      <c r="AT316" s="203"/>
      <c r="AU316" s="203"/>
      <c r="AV316" s="208" t="e">
        <f t="shared" si="315"/>
        <v>#DIV/0!</v>
      </c>
      <c r="AW316" s="205" t="e">
        <f t="shared" si="323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08"/>
        <v>#DIV/0!</v>
      </c>
      <c r="H317" s="541"/>
      <c r="I317" s="209" t="e">
        <f t="shared" si="316"/>
        <v>#DIV/0!</v>
      </c>
      <c r="J317" s="209" t="e">
        <f t="shared" si="316"/>
        <v>#DIV/0!</v>
      </c>
      <c r="K317" s="210" t="e">
        <f t="shared" si="316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09"/>
        <v>#DIV/0!</v>
      </c>
      <c r="S317" s="205" t="e">
        <f t="shared" si="317"/>
        <v>#DIV/0!</v>
      </c>
      <c r="T317" s="541"/>
      <c r="U317" s="203"/>
      <c r="V317" s="203"/>
      <c r="W317" s="208" t="e">
        <f t="shared" si="310"/>
        <v>#DIV/0!</v>
      </c>
      <c r="X317" s="205" t="e">
        <f t="shared" si="318"/>
        <v>#DIV/0!</v>
      </c>
      <c r="Y317" s="541"/>
      <c r="Z317" s="203"/>
      <c r="AA317" s="203"/>
      <c r="AB317" s="208" t="e">
        <f t="shared" si="311"/>
        <v>#DIV/0!</v>
      </c>
      <c r="AC317" s="205" t="e">
        <f t="shared" si="319"/>
        <v>#DIV/0!</v>
      </c>
      <c r="AD317" s="541"/>
      <c r="AE317" s="203"/>
      <c r="AF317" s="203"/>
      <c r="AG317" s="208" t="e">
        <f t="shared" si="312"/>
        <v>#DIV/0!</v>
      </c>
      <c r="AH317" s="205" t="e">
        <f t="shared" si="320"/>
        <v>#DIV/0!</v>
      </c>
      <c r="AI317" s="541"/>
      <c r="AJ317" s="203"/>
      <c r="AK317" s="203"/>
      <c r="AL317" s="208" t="e">
        <f t="shared" si="313"/>
        <v>#DIV/0!</v>
      </c>
      <c r="AM317" s="205" t="e">
        <f t="shared" si="321"/>
        <v>#DIV/0!</v>
      </c>
      <c r="AN317" s="541"/>
      <c r="AO317" s="203"/>
      <c r="AP317" s="203"/>
      <c r="AQ317" s="208" t="e">
        <f t="shared" si="314"/>
        <v>#DIV/0!</v>
      </c>
      <c r="AR317" s="205" t="e">
        <f t="shared" si="322"/>
        <v>#DIV/0!</v>
      </c>
      <c r="AS317" s="541"/>
      <c r="AT317" s="203"/>
      <c r="AU317" s="203"/>
      <c r="AV317" s="208" t="e">
        <f t="shared" si="315"/>
        <v>#DIV/0!</v>
      </c>
      <c r="AW317" s="205" t="e">
        <f t="shared" si="323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08"/>
        <v>#DIV/0!</v>
      </c>
      <c r="H318" s="541"/>
      <c r="I318" s="209" t="e">
        <f t="shared" si="316"/>
        <v>#DIV/0!</v>
      </c>
      <c r="J318" s="209" t="e">
        <f t="shared" si="316"/>
        <v>#DIV/0!</v>
      </c>
      <c r="K318" s="210" t="e">
        <f t="shared" si="316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09"/>
        <v>#DIV/0!</v>
      </c>
      <c r="S318" s="205" t="e">
        <f t="shared" si="317"/>
        <v>#DIV/0!</v>
      </c>
      <c r="T318" s="541"/>
      <c r="U318" s="203"/>
      <c r="V318" s="203"/>
      <c r="W318" s="208" t="e">
        <f t="shared" si="310"/>
        <v>#DIV/0!</v>
      </c>
      <c r="X318" s="205" t="e">
        <f t="shared" si="318"/>
        <v>#DIV/0!</v>
      </c>
      <c r="Y318" s="541"/>
      <c r="Z318" s="203"/>
      <c r="AA318" s="203"/>
      <c r="AB318" s="208" t="e">
        <f t="shared" si="311"/>
        <v>#DIV/0!</v>
      </c>
      <c r="AC318" s="205" t="e">
        <f t="shared" si="319"/>
        <v>#DIV/0!</v>
      </c>
      <c r="AD318" s="541"/>
      <c r="AE318" s="203"/>
      <c r="AF318" s="203"/>
      <c r="AG318" s="208" t="e">
        <f t="shared" si="312"/>
        <v>#DIV/0!</v>
      </c>
      <c r="AH318" s="205" t="e">
        <f t="shared" si="320"/>
        <v>#DIV/0!</v>
      </c>
      <c r="AI318" s="541"/>
      <c r="AJ318" s="203"/>
      <c r="AK318" s="203"/>
      <c r="AL318" s="208" t="e">
        <f t="shared" si="313"/>
        <v>#DIV/0!</v>
      </c>
      <c r="AM318" s="205" t="e">
        <f t="shared" si="321"/>
        <v>#DIV/0!</v>
      </c>
      <c r="AN318" s="541"/>
      <c r="AO318" s="203"/>
      <c r="AP318" s="203"/>
      <c r="AQ318" s="208" t="e">
        <f t="shared" si="314"/>
        <v>#DIV/0!</v>
      </c>
      <c r="AR318" s="205" t="e">
        <f t="shared" si="322"/>
        <v>#DIV/0!</v>
      </c>
      <c r="AS318" s="541"/>
      <c r="AT318" s="203"/>
      <c r="AU318" s="203"/>
      <c r="AV318" s="208" t="e">
        <f t="shared" si="315"/>
        <v>#DIV/0!</v>
      </c>
      <c r="AW318" s="205" t="e">
        <f t="shared" si="323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08"/>
        <v>#DIV/0!</v>
      </c>
      <c r="H319" s="541"/>
      <c r="I319" s="209" t="e">
        <f t="shared" si="316"/>
        <v>#DIV/0!</v>
      </c>
      <c r="J319" s="209" t="e">
        <f t="shared" si="316"/>
        <v>#DIV/0!</v>
      </c>
      <c r="K319" s="210" t="e">
        <f t="shared" si="316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09"/>
        <v>#DIV/0!</v>
      </c>
      <c r="S319" s="205" t="e">
        <f t="shared" si="317"/>
        <v>#DIV/0!</v>
      </c>
      <c r="T319" s="541"/>
      <c r="U319" s="203"/>
      <c r="V319" s="203"/>
      <c r="W319" s="208" t="e">
        <f t="shared" si="310"/>
        <v>#DIV/0!</v>
      </c>
      <c r="X319" s="205" t="e">
        <f t="shared" si="318"/>
        <v>#DIV/0!</v>
      </c>
      <c r="Y319" s="541"/>
      <c r="Z319" s="203"/>
      <c r="AA319" s="203"/>
      <c r="AB319" s="208" t="e">
        <f t="shared" si="311"/>
        <v>#DIV/0!</v>
      </c>
      <c r="AC319" s="205" t="e">
        <f t="shared" si="319"/>
        <v>#DIV/0!</v>
      </c>
      <c r="AD319" s="541"/>
      <c r="AE319" s="203"/>
      <c r="AF319" s="203"/>
      <c r="AG319" s="208" t="e">
        <f t="shared" si="312"/>
        <v>#DIV/0!</v>
      </c>
      <c r="AH319" s="205" t="e">
        <f t="shared" si="320"/>
        <v>#DIV/0!</v>
      </c>
      <c r="AI319" s="541"/>
      <c r="AJ319" s="203"/>
      <c r="AK319" s="203"/>
      <c r="AL319" s="208" t="e">
        <f t="shared" si="313"/>
        <v>#DIV/0!</v>
      </c>
      <c r="AM319" s="205" t="e">
        <f t="shared" si="321"/>
        <v>#DIV/0!</v>
      </c>
      <c r="AN319" s="541"/>
      <c r="AO319" s="203"/>
      <c r="AP319" s="203"/>
      <c r="AQ319" s="208" t="e">
        <f t="shared" si="314"/>
        <v>#DIV/0!</v>
      </c>
      <c r="AR319" s="205" t="e">
        <f t="shared" si="322"/>
        <v>#DIV/0!</v>
      </c>
      <c r="AS319" s="541"/>
      <c r="AT319" s="203"/>
      <c r="AU319" s="203"/>
      <c r="AV319" s="208" t="e">
        <f t="shared" si="315"/>
        <v>#DIV/0!</v>
      </c>
      <c r="AW319" s="205" t="e">
        <f t="shared" si="323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08"/>
        <v>#DIV/0!</v>
      </c>
      <c r="H320" s="541"/>
      <c r="I320" s="209" t="e">
        <f t="shared" si="316"/>
        <v>#DIV/0!</v>
      </c>
      <c r="J320" s="209" t="e">
        <f t="shared" si="316"/>
        <v>#DIV/0!</v>
      </c>
      <c r="K320" s="210" t="e">
        <f t="shared" si="316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09"/>
        <v>#DIV/0!</v>
      </c>
      <c r="S320" s="205" t="e">
        <f t="shared" si="317"/>
        <v>#DIV/0!</v>
      </c>
      <c r="T320" s="541"/>
      <c r="U320" s="203"/>
      <c r="V320" s="203"/>
      <c r="W320" s="208" t="e">
        <f t="shared" si="310"/>
        <v>#DIV/0!</v>
      </c>
      <c r="X320" s="205" t="e">
        <f t="shared" si="318"/>
        <v>#DIV/0!</v>
      </c>
      <c r="Y320" s="541"/>
      <c r="Z320" s="203"/>
      <c r="AA320" s="203"/>
      <c r="AB320" s="208" t="e">
        <f t="shared" si="311"/>
        <v>#DIV/0!</v>
      </c>
      <c r="AC320" s="205" t="e">
        <f t="shared" si="319"/>
        <v>#DIV/0!</v>
      </c>
      <c r="AD320" s="541"/>
      <c r="AE320" s="203"/>
      <c r="AF320" s="203"/>
      <c r="AG320" s="208" t="e">
        <f t="shared" si="312"/>
        <v>#DIV/0!</v>
      </c>
      <c r="AH320" s="205" t="e">
        <f t="shared" si="320"/>
        <v>#DIV/0!</v>
      </c>
      <c r="AI320" s="541"/>
      <c r="AJ320" s="203"/>
      <c r="AK320" s="203"/>
      <c r="AL320" s="208" t="e">
        <f t="shared" si="313"/>
        <v>#DIV/0!</v>
      </c>
      <c r="AM320" s="205" t="e">
        <f t="shared" si="321"/>
        <v>#DIV/0!</v>
      </c>
      <c r="AN320" s="541"/>
      <c r="AO320" s="203"/>
      <c r="AP320" s="203"/>
      <c r="AQ320" s="208" t="e">
        <f t="shared" si="314"/>
        <v>#DIV/0!</v>
      </c>
      <c r="AR320" s="205" t="e">
        <f t="shared" si="322"/>
        <v>#DIV/0!</v>
      </c>
      <c r="AS320" s="541"/>
      <c r="AT320" s="203"/>
      <c r="AU320" s="203"/>
      <c r="AV320" s="208" t="e">
        <f t="shared" si="315"/>
        <v>#DIV/0!</v>
      </c>
      <c r="AW320" s="205" t="e">
        <f t="shared" si="323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08"/>
        <v>#DIV/0!</v>
      </c>
      <c r="H321" s="541"/>
      <c r="I321" s="209" t="e">
        <f t="shared" si="316"/>
        <v>#DIV/0!</v>
      </c>
      <c r="J321" s="209" t="e">
        <f t="shared" si="316"/>
        <v>#DIV/0!</v>
      </c>
      <c r="K321" s="210" t="e">
        <f t="shared" si="316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17"/>
        <v>#DIV/0!</v>
      </c>
      <c r="T321" s="541"/>
      <c r="U321" s="203"/>
      <c r="V321" s="203"/>
      <c r="W321" s="208" t="e">
        <f>V321/U321</f>
        <v>#DIV/0!</v>
      </c>
      <c r="X321" s="205" t="e">
        <f t="shared" si="318"/>
        <v>#DIV/0!</v>
      </c>
      <c r="Y321" s="541"/>
      <c r="Z321" s="203"/>
      <c r="AA321" s="203"/>
      <c r="AB321" s="208" t="e">
        <f>AA321/Z321</f>
        <v>#DIV/0!</v>
      </c>
      <c r="AC321" s="205" t="e">
        <f t="shared" si="319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320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321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322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323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321"/>
  <sheetViews>
    <sheetView zoomScaleNormal="100" workbookViewId="0">
      <pane xSplit="13" ySplit="3" topLeftCell="N280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767</v>
      </c>
      <c r="C1" s="198">
        <f>AVERAGE(L267,L287,L307)</f>
        <v>81.012887293972284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408</v>
      </c>
      <c r="C7" s="203">
        <v>1</v>
      </c>
      <c r="D7" s="206" t="s">
        <v>375</v>
      </c>
      <c r="E7" s="207">
        <v>26</v>
      </c>
      <c r="F7" s="203">
        <v>2000</v>
      </c>
      <c r="G7" s="208">
        <f>F7/E7</f>
        <v>76.92307692307692</v>
      </c>
      <c r="H7" s="541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42">
        <f>IFERROR(AVERAGE(K7:K21),"-")</f>
        <v>74.391828924482638</v>
      </c>
      <c r="M7" s="209">
        <f>RANK(K7, K$7:$K$21)</f>
        <v>8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41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41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41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41">
        <f>AVERAGE(AV7:AV21)</f>
        <v>74.065441599437008</v>
      </c>
    </row>
    <row r="8" spans="1:50" ht="14.25" hidden="1" customHeight="1" outlineLevel="1">
      <c r="B8" s="483"/>
      <c r="C8" s="203">
        <v>2</v>
      </c>
      <c r="D8" s="206" t="s">
        <v>409</v>
      </c>
      <c r="E8" s="207">
        <v>26</v>
      </c>
      <c r="F8" s="203">
        <v>2000</v>
      </c>
      <c r="G8" s="208">
        <f t="shared" ref="G8:G16" si="7">F8/E8</f>
        <v>76.92307692307692</v>
      </c>
      <c r="H8" s="541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42"/>
      <c r="M8" s="209">
        <f>RANK(K8, K$7:$K$21)</f>
        <v>10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41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41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41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41"/>
    </row>
    <row r="9" spans="1:50" ht="14.25" hidden="1" customHeight="1" outlineLevel="1">
      <c r="B9" s="483"/>
      <c r="C9" s="203">
        <v>3</v>
      </c>
      <c r="D9" s="206" t="s">
        <v>490</v>
      </c>
      <c r="E9" s="207">
        <v>24</v>
      </c>
      <c r="F9" s="203">
        <v>2000</v>
      </c>
      <c r="G9" s="208">
        <f t="shared" si="7"/>
        <v>83.333333333333329</v>
      </c>
      <c r="H9" s="541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42"/>
      <c r="M9" s="209">
        <f>RANK(K9, K$7:$K$21)</f>
        <v>7</v>
      </c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41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41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41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41"/>
    </row>
    <row r="10" spans="1:50" ht="14.25" hidden="1" customHeight="1" outlineLevel="1">
      <c r="B10" s="483"/>
      <c r="C10" s="203">
        <v>4</v>
      </c>
      <c r="D10" s="206" t="s">
        <v>491</v>
      </c>
      <c r="E10" s="207">
        <v>21</v>
      </c>
      <c r="F10" s="203">
        <v>2000</v>
      </c>
      <c r="G10" s="208">
        <f t="shared" si="7"/>
        <v>95.238095238095241</v>
      </c>
      <c r="H10" s="541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42"/>
      <c r="M10" s="209">
        <f>RANK(K10, K$7:$K$21)</f>
        <v>2</v>
      </c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41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41"/>
      <c r="AO10" s="203"/>
      <c r="AP10" s="207"/>
      <c r="AQ10" s="208"/>
      <c r="AR10" s="205"/>
      <c r="AS10" s="541"/>
      <c r="AT10" s="203"/>
      <c r="AU10" s="207"/>
      <c r="AV10" s="208"/>
      <c r="AW10" s="205"/>
      <c r="AX10" s="541"/>
    </row>
    <row r="11" spans="1:50" ht="14.25" hidden="1" customHeight="1" outlineLevel="1">
      <c r="B11" s="483"/>
      <c r="C11" s="203">
        <v>5</v>
      </c>
      <c r="D11" s="206" t="s">
        <v>492</v>
      </c>
      <c r="E11" s="207">
        <v>17</v>
      </c>
      <c r="F11" s="203">
        <v>2000</v>
      </c>
      <c r="G11" s="208">
        <f t="shared" si="7"/>
        <v>117.64705882352941</v>
      </c>
      <c r="H11" s="541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42"/>
      <c r="M11" s="209">
        <f>RANK(K11, K$7:$K$21)</f>
        <v>1</v>
      </c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41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41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41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41"/>
    </row>
    <row r="12" spans="1:50" ht="14.25" hidden="1" customHeight="1" outlineLevel="1">
      <c r="B12" s="483"/>
      <c r="C12" s="203">
        <v>6</v>
      </c>
      <c r="D12" s="206" t="s">
        <v>374</v>
      </c>
      <c r="E12" s="207">
        <v>26</v>
      </c>
      <c r="F12" s="203">
        <v>2000</v>
      </c>
      <c r="G12" s="208">
        <f t="shared" si="7"/>
        <v>76.92307692307692</v>
      </c>
      <c r="H12" s="541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42"/>
      <c r="M12" s="209">
        <f>RANK(K12, K$7:$K$21)</f>
        <v>9</v>
      </c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41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41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41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41"/>
    </row>
    <row r="13" spans="1:50" ht="14.25" hidden="1" customHeight="1" outlineLevel="1">
      <c r="B13" s="483"/>
      <c r="C13" s="203">
        <v>7</v>
      </c>
      <c r="D13" s="206" t="s">
        <v>493</v>
      </c>
      <c r="E13" s="207">
        <v>23</v>
      </c>
      <c r="F13" s="203">
        <v>2000</v>
      </c>
      <c r="G13" s="208">
        <f t="shared" si="7"/>
        <v>86.956521739130437</v>
      </c>
      <c r="H13" s="541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42"/>
      <c r="M13" s="209">
        <f>RANK(K13, K$7:$K$21)</f>
        <v>6</v>
      </c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41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41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41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41"/>
    </row>
    <row r="14" spans="1:50" ht="14.25" hidden="1" customHeight="1" outlineLevel="1">
      <c r="B14" s="483"/>
      <c r="C14" s="203">
        <v>8</v>
      </c>
      <c r="D14" s="206" t="s">
        <v>494</v>
      </c>
      <c r="E14" s="207">
        <v>23</v>
      </c>
      <c r="F14" s="203">
        <v>2000</v>
      </c>
      <c r="G14" s="208">
        <f t="shared" si="7"/>
        <v>86.956521739130437</v>
      </c>
      <c r="H14" s="541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42"/>
      <c r="M14" s="209">
        <f>RANK(K14, K$7:$K$21)</f>
        <v>4</v>
      </c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41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41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41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41"/>
    </row>
    <row r="15" spans="1:50" ht="14.25" hidden="1" customHeight="1" outlineLevel="1">
      <c r="B15" s="483"/>
      <c r="C15" s="203">
        <v>9</v>
      </c>
      <c r="D15" s="206" t="s">
        <v>495</v>
      </c>
      <c r="E15" s="207">
        <v>23</v>
      </c>
      <c r="F15" s="203">
        <v>2000</v>
      </c>
      <c r="G15" s="208">
        <f t="shared" si="7"/>
        <v>86.956521739130437</v>
      </c>
      <c r="H15" s="541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42"/>
      <c r="M15" s="209">
        <f>RANK(K15, K$7:$K$21)</f>
        <v>5</v>
      </c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41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41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41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41"/>
    </row>
    <row r="16" spans="1:50" ht="14.25" hidden="1" customHeight="1" outlineLevel="1">
      <c r="B16" s="483"/>
      <c r="C16" s="203">
        <v>10</v>
      </c>
      <c r="D16" s="206" t="s">
        <v>412</v>
      </c>
      <c r="E16" s="207">
        <v>22</v>
      </c>
      <c r="F16" s="203">
        <v>2000</v>
      </c>
      <c r="G16" s="208">
        <f t="shared" si="7"/>
        <v>90.909090909090907</v>
      </c>
      <c r="H16" s="541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42"/>
      <c r="M16" s="209">
        <f>RANK(K16, K$7:$K$21)</f>
        <v>3</v>
      </c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41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41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41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7"/>
      <c r="AV17" s="208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7"/>
      <c r="AV18" s="208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7"/>
      <c r="AV19" s="208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7"/>
      <c r="AV20" s="208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9">U22+1</f>
        <v>45876</v>
      </c>
      <c r="AA22" s="586"/>
      <c r="AB22" s="586"/>
      <c r="AC22" s="586"/>
      <c r="AD22" s="586"/>
      <c r="AE22" s="587">
        <f t="shared" ref="AE22" si="10">Z22+1</f>
        <v>45877</v>
      </c>
      <c r="AF22" s="588"/>
      <c r="AG22" s="588"/>
      <c r="AH22" s="588"/>
      <c r="AI22" s="588"/>
      <c r="AJ22" s="585">
        <f t="shared" ref="AJ22" si="11">AE22+1</f>
        <v>45878</v>
      </c>
      <c r="AK22" s="585"/>
      <c r="AL22" s="585"/>
      <c r="AM22" s="585"/>
      <c r="AN22" s="585"/>
      <c r="AO22" s="587">
        <f t="shared" ref="AO22" si="12">AJ22+1</f>
        <v>45879</v>
      </c>
      <c r="AP22" s="588"/>
      <c r="AQ22" s="588"/>
      <c r="AR22" s="588"/>
      <c r="AS22" s="588"/>
      <c r="AT22" s="585">
        <f t="shared" ref="AT22" si="13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4">Z22</f>
        <v>45876</v>
      </c>
      <c r="AA23" s="592"/>
      <c r="AB23" s="592"/>
      <c r="AC23" s="592"/>
      <c r="AD23" s="592"/>
      <c r="AE23" s="593">
        <f t="shared" ref="AE23" si="15">AE22</f>
        <v>45877</v>
      </c>
      <c r="AF23" s="593"/>
      <c r="AG23" s="593"/>
      <c r="AH23" s="593"/>
      <c r="AI23" s="593"/>
      <c r="AJ23" s="592">
        <f t="shared" ref="AJ23" si="16">AJ22</f>
        <v>45878</v>
      </c>
      <c r="AK23" s="592"/>
      <c r="AL23" s="592"/>
      <c r="AM23" s="592"/>
      <c r="AN23" s="592"/>
      <c r="AO23" s="593">
        <f t="shared" ref="AO23" si="17">AO22</f>
        <v>45879</v>
      </c>
      <c r="AP23" s="593"/>
      <c r="AQ23" s="593"/>
      <c r="AR23" s="593"/>
      <c r="AS23" s="593"/>
      <c r="AT23" s="592">
        <f t="shared" ref="AT23" si="18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408</v>
      </c>
      <c r="C27" s="203">
        <v>1</v>
      </c>
      <c r="D27" s="206" t="s">
        <v>528</v>
      </c>
      <c r="E27" s="207">
        <v>25</v>
      </c>
      <c r="F27" s="203">
        <v>2000</v>
      </c>
      <c r="G27" s="208">
        <f t="shared" ref="G27:G37" si="19">F27/E27</f>
        <v>80</v>
      </c>
      <c r="H27" s="541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42">
        <f>IFERROR(AVERAGE(K27:K41),"-")</f>
        <v>71.285244410140251</v>
      </c>
      <c r="M27" s="209">
        <f>RANK(K27, K$27:$K$41)</f>
        <v>9</v>
      </c>
      <c r="N27" s="483"/>
      <c r="O27" s="483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41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41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41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41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41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41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41">
        <f>AVERAGE(AV27:AV41)</f>
        <v>71.841698586126796</v>
      </c>
    </row>
    <row r="28" spans="2:50" ht="14.25" hidden="1" customHeight="1" outlineLevel="1">
      <c r="B28" s="483"/>
      <c r="C28" s="203">
        <v>2</v>
      </c>
      <c r="D28" s="206" t="s">
        <v>529</v>
      </c>
      <c r="E28" s="207">
        <v>26</v>
      </c>
      <c r="F28" s="203">
        <v>2000</v>
      </c>
      <c r="G28" s="208">
        <f t="shared" si="19"/>
        <v>76.92307692307692</v>
      </c>
      <c r="H28" s="541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42"/>
      <c r="M28" s="209">
        <f>RANK(K28, K$27:$K$41)</f>
        <v>10</v>
      </c>
      <c r="N28" s="483"/>
      <c r="O28" s="483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41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41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41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41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41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41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41"/>
    </row>
    <row r="29" spans="2:50" ht="14.25" hidden="1" customHeight="1" outlineLevel="1">
      <c r="B29" s="483"/>
      <c r="C29" s="203">
        <v>3</v>
      </c>
      <c r="D29" s="206" t="s">
        <v>410</v>
      </c>
      <c r="E29" s="207">
        <v>24</v>
      </c>
      <c r="F29" s="203">
        <v>2000</v>
      </c>
      <c r="G29" s="208">
        <f t="shared" si="19"/>
        <v>83.333333333333329</v>
      </c>
      <c r="H29" s="541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42"/>
      <c r="M29" s="209">
        <f>RANK(K29, K$27:$K$41)</f>
        <v>6</v>
      </c>
      <c r="N29" s="483"/>
      <c r="O29" s="483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41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41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41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41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41"/>
      <c r="AO29" s="203"/>
      <c r="AP29" s="207"/>
      <c r="AQ29" s="208"/>
      <c r="AR29" s="205"/>
      <c r="AS29" s="541"/>
      <c r="AT29" s="203"/>
      <c r="AU29" s="207"/>
      <c r="AV29" s="208"/>
      <c r="AW29" s="205"/>
      <c r="AX29" s="541"/>
    </row>
    <row r="30" spans="2:50" ht="14.25" hidden="1" customHeight="1" outlineLevel="1">
      <c r="B30" s="483"/>
      <c r="C30" s="203">
        <v>4</v>
      </c>
      <c r="D30" s="206" t="s">
        <v>409</v>
      </c>
      <c r="E30" s="207">
        <v>26</v>
      </c>
      <c r="F30" s="203">
        <v>2000</v>
      </c>
      <c r="G30" s="208">
        <f t="shared" si="19"/>
        <v>76.92307692307692</v>
      </c>
      <c r="H30" s="541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42"/>
      <c r="M30" s="209">
        <f>RANK(K30, K$27:$K$41)</f>
        <v>11</v>
      </c>
      <c r="N30" s="483"/>
      <c r="O30" s="483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41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41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41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41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41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41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41"/>
    </row>
    <row r="31" spans="2:50" ht="14.25" hidden="1" customHeight="1" outlineLevel="1">
      <c r="B31" s="483"/>
      <c r="C31" s="203">
        <v>5</v>
      </c>
      <c r="D31" s="206" t="s">
        <v>375</v>
      </c>
      <c r="E31" s="207">
        <v>26</v>
      </c>
      <c r="F31" s="203">
        <v>2000</v>
      </c>
      <c r="G31" s="208">
        <f t="shared" si="19"/>
        <v>76.92307692307692</v>
      </c>
      <c r="H31" s="541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42"/>
      <c r="M31" s="209">
        <f>RANK(K31, K$27:$K$41)</f>
        <v>8</v>
      </c>
      <c r="N31" s="483"/>
      <c r="O31" s="483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41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41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41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41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41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41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41"/>
    </row>
    <row r="32" spans="2:50" ht="14.25" hidden="1" customHeight="1" outlineLevel="1">
      <c r="B32" s="483"/>
      <c r="C32" s="203">
        <v>6</v>
      </c>
      <c r="D32" s="206" t="s">
        <v>412</v>
      </c>
      <c r="E32" s="207">
        <v>22</v>
      </c>
      <c r="F32" s="203">
        <v>2000</v>
      </c>
      <c r="G32" s="208">
        <f t="shared" si="19"/>
        <v>90.909090909090907</v>
      </c>
      <c r="H32" s="541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42"/>
      <c r="M32" s="209">
        <f>RANK(K32, K$27:$K$41)</f>
        <v>2</v>
      </c>
      <c r="N32" s="483"/>
      <c r="O32" s="483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41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41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41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41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41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41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41"/>
    </row>
    <row r="33" spans="1:50" ht="14.25" hidden="1" customHeight="1" outlineLevel="1">
      <c r="B33" s="483"/>
      <c r="C33" s="203">
        <v>7</v>
      </c>
      <c r="D33" s="206" t="s">
        <v>373</v>
      </c>
      <c r="E33" s="207">
        <v>23</v>
      </c>
      <c r="F33" s="203">
        <v>2000</v>
      </c>
      <c r="G33" s="208">
        <f t="shared" si="19"/>
        <v>86.956521739130437</v>
      </c>
      <c r="H33" s="541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42"/>
      <c r="M33" s="209">
        <f>RANK(K33, K$27:$K$41)</f>
        <v>3</v>
      </c>
      <c r="N33" s="483"/>
      <c r="O33" s="483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41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41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41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41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41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41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41"/>
    </row>
    <row r="34" spans="1:50" ht="14.25" hidden="1" customHeight="1" outlineLevel="1">
      <c r="B34" s="483"/>
      <c r="C34" s="203">
        <v>8</v>
      </c>
      <c r="D34" s="206" t="s">
        <v>379</v>
      </c>
      <c r="E34" s="207">
        <v>23</v>
      </c>
      <c r="F34" s="203">
        <v>2000</v>
      </c>
      <c r="G34" s="208">
        <f t="shared" si="19"/>
        <v>86.956521739130437</v>
      </c>
      <c r="H34" s="541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42"/>
      <c r="M34" s="209">
        <f>RANK(K34, K$27:$K$41)</f>
        <v>4</v>
      </c>
      <c r="N34" s="483"/>
      <c r="O34" s="483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41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41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41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41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41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41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41"/>
    </row>
    <row r="35" spans="1:50" ht="14.25" hidden="1" customHeight="1" outlineLevel="1">
      <c r="B35" s="483"/>
      <c r="C35" s="203">
        <v>9</v>
      </c>
      <c r="D35" s="206" t="s">
        <v>411</v>
      </c>
      <c r="E35" s="207">
        <v>23</v>
      </c>
      <c r="F35" s="203">
        <v>2000</v>
      </c>
      <c r="G35" s="208">
        <f t="shared" si="19"/>
        <v>86.956521739130437</v>
      </c>
      <c r="H35" s="541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42"/>
      <c r="M35" s="209">
        <f>RANK(K35, K$27:$K$41)</f>
        <v>5</v>
      </c>
      <c r="N35" s="483"/>
      <c r="O35" s="483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41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41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41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41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41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41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41"/>
    </row>
    <row r="36" spans="1:50" ht="14.25" hidden="1" customHeight="1" outlineLevel="1">
      <c r="B36" s="483"/>
      <c r="C36" s="203">
        <v>10</v>
      </c>
      <c r="D36" s="206" t="s">
        <v>374</v>
      </c>
      <c r="E36" s="207">
        <v>26</v>
      </c>
      <c r="F36" s="203">
        <v>2000</v>
      </c>
      <c r="G36" s="208">
        <f t="shared" si="19"/>
        <v>76.92307692307692</v>
      </c>
      <c r="H36" s="541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42"/>
      <c r="M36" s="209">
        <f>RANK(K36, K$27:$K$41)</f>
        <v>7</v>
      </c>
      <c r="N36" s="483"/>
      <c r="O36" s="483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41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41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41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41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41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41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41"/>
    </row>
    <row r="37" spans="1:50" ht="14.25" hidden="1" customHeight="1" outlineLevel="1">
      <c r="B37" s="483"/>
      <c r="C37" s="203">
        <v>11</v>
      </c>
      <c r="D37" s="206" t="s">
        <v>380</v>
      </c>
      <c r="E37" s="207">
        <v>17</v>
      </c>
      <c r="F37" s="203">
        <v>2000</v>
      </c>
      <c r="G37" s="208">
        <f t="shared" si="19"/>
        <v>117.64705882352941</v>
      </c>
      <c r="H37" s="541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42"/>
      <c r="M37" s="209">
        <f>RANK(K37, K$27:$K$41)</f>
        <v>1</v>
      </c>
      <c r="N37" s="483"/>
      <c r="O37" s="483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41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41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41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41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41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41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41"/>
    </row>
    <row r="38" spans="1:50" ht="14.25" hidden="1" customHeight="1" outlineLevel="1">
      <c r="B38" s="483"/>
      <c r="C38" s="203">
        <v>12</v>
      </c>
      <c r="D38" s="206"/>
      <c r="E38" s="207"/>
      <c r="F38" s="203"/>
      <c r="G38" s="208"/>
      <c r="H38" s="541"/>
      <c r="I38" s="209"/>
      <c r="J38" s="209"/>
      <c r="K38" s="210"/>
      <c r="L38" s="542"/>
      <c r="M38" s="209"/>
      <c r="N38" s="483"/>
      <c r="O38" s="483"/>
      <c r="P38" s="203"/>
      <c r="Q38" s="207"/>
      <c r="R38" s="203"/>
      <c r="S38" s="205"/>
      <c r="T38" s="541"/>
      <c r="U38" s="203"/>
      <c r="V38" s="207"/>
      <c r="W38" s="203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/>
      <c r="AK38" s="207"/>
      <c r="AL38" s="208"/>
      <c r="AM38" s="205"/>
      <c r="AN38" s="541"/>
      <c r="AO38" s="203"/>
      <c r="AP38" s="207"/>
      <c r="AQ38" s="208"/>
      <c r="AR38" s="205"/>
      <c r="AS38" s="541"/>
      <c r="AT38" s="203"/>
      <c r="AU38" s="207"/>
      <c r="AV38" s="208"/>
      <c r="AW38" s="205"/>
      <c r="AX38" s="541"/>
    </row>
    <row r="39" spans="1:50" ht="14.25" hidden="1" customHeight="1" outlineLevel="1">
      <c r="B39" s="483"/>
      <c r="C39" s="203">
        <v>13</v>
      </c>
      <c r="D39" s="206"/>
      <c r="E39" s="207"/>
      <c r="F39" s="203"/>
      <c r="G39" s="208"/>
      <c r="H39" s="541"/>
      <c r="I39" s="209"/>
      <c r="J39" s="209"/>
      <c r="K39" s="210"/>
      <c r="L39" s="542"/>
      <c r="M39" s="209"/>
      <c r="N39" s="483"/>
      <c r="O39" s="483"/>
      <c r="P39" s="203"/>
      <c r="Q39" s="207"/>
      <c r="R39" s="203"/>
      <c r="S39" s="205"/>
      <c r="T39" s="541"/>
      <c r="U39" s="203"/>
      <c r="V39" s="207"/>
      <c r="W39" s="203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7"/>
      <c r="AL39" s="208"/>
      <c r="AM39" s="205"/>
      <c r="AN39" s="541"/>
      <c r="AO39" s="203"/>
      <c r="AP39" s="207"/>
      <c r="AQ39" s="208"/>
      <c r="AR39" s="205"/>
      <c r="AS39" s="541"/>
      <c r="AT39" s="203"/>
      <c r="AU39" s="207"/>
      <c r="AV39" s="208"/>
      <c r="AW39" s="205"/>
      <c r="AX39" s="541"/>
    </row>
    <row r="40" spans="1:50" ht="14.25" hidden="1" customHeight="1" outlineLevel="1">
      <c r="B40" s="483"/>
      <c r="C40" s="203">
        <v>14</v>
      </c>
      <c r="D40" s="206"/>
      <c r="E40" s="207"/>
      <c r="F40" s="203"/>
      <c r="G40" s="208"/>
      <c r="H40" s="541"/>
      <c r="I40" s="209"/>
      <c r="J40" s="209"/>
      <c r="K40" s="210"/>
      <c r="L40" s="542"/>
      <c r="M40" s="209"/>
      <c r="N40" s="483"/>
      <c r="O40" s="483"/>
      <c r="P40" s="203"/>
      <c r="Q40" s="207"/>
      <c r="R40" s="203"/>
      <c r="S40" s="205"/>
      <c r="T40" s="541"/>
      <c r="U40" s="203"/>
      <c r="V40" s="207"/>
      <c r="W40" s="203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7"/>
      <c r="AL40" s="208"/>
      <c r="AM40" s="205"/>
      <c r="AN40" s="541"/>
      <c r="AO40" s="203"/>
      <c r="AP40" s="207"/>
      <c r="AQ40" s="208"/>
      <c r="AR40" s="205"/>
      <c r="AS40" s="541"/>
      <c r="AT40" s="203"/>
      <c r="AU40" s="207"/>
      <c r="AV40" s="208"/>
      <c r="AW40" s="205"/>
      <c r="AX40" s="541"/>
    </row>
    <row r="41" spans="1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3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1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5">U42+1</f>
        <v>45883</v>
      </c>
      <c r="AA42" s="586"/>
      <c r="AB42" s="586"/>
      <c r="AC42" s="586"/>
      <c r="AD42" s="586"/>
      <c r="AE42" s="587">
        <f t="shared" ref="AE42" si="36">Z42+1</f>
        <v>45884</v>
      </c>
      <c r="AF42" s="588"/>
      <c r="AG42" s="588"/>
      <c r="AH42" s="588"/>
      <c r="AI42" s="588"/>
      <c r="AJ42" s="589">
        <f t="shared" ref="AJ42" si="37">AE42+1</f>
        <v>45885</v>
      </c>
      <c r="AK42" s="590"/>
      <c r="AL42" s="590"/>
      <c r="AM42" s="590"/>
      <c r="AN42" s="591"/>
      <c r="AO42" s="587">
        <f t="shared" ref="AO42" si="38">AJ42+1</f>
        <v>45886</v>
      </c>
      <c r="AP42" s="588"/>
      <c r="AQ42" s="588"/>
      <c r="AR42" s="588"/>
      <c r="AS42" s="588"/>
      <c r="AT42" s="589">
        <f t="shared" ref="AT42" si="39">AO42+1</f>
        <v>45887</v>
      </c>
      <c r="AU42" s="590"/>
      <c r="AV42" s="590"/>
      <c r="AW42" s="590"/>
      <c r="AX42" s="591"/>
    </row>
    <row r="43" spans="1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40">Z42</f>
        <v>45883</v>
      </c>
      <c r="AA43" s="592"/>
      <c r="AB43" s="592"/>
      <c r="AC43" s="592"/>
      <c r="AD43" s="592"/>
      <c r="AE43" s="593">
        <f t="shared" ref="AE43" si="41">AE42</f>
        <v>45884</v>
      </c>
      <c r="AF43" s="593"/>
      <c r="AG43" s="593"/>
      <c r="AH43" s="593"/>
      <c r="AI43" s="593"/>
      <c r="AJ43" s="594">
        <f t="shared" ref="AJ43" si="42">AJ42</f>
        <v>45885</v>
      </c>
      <c r="AK43" s="595"/>
      <c r="AL43" s="595"/>
      <c r="AM43" s="595"/>
      <c r="AN43" s="596"/>
      <c r="AO43" s="593">
        <f t="shared" ref="AO43" si="43">AO42</f>
        <v>45886</v>
      </c>
      <c r="AP43" s="593"/>
      <c r="AQ43" s="593"/>
      <c r="AR43" s="593"/>
      <c r="AS43" s="593"/>
      <c r="AT43" s="594">
        <f t="shared" ref="AT43" si="44">AT42</f>
        <v>45887</v>
      </c>
      <c r="AU43" s="595"/>
      <c r="AV43" s="595"/>
      <c r="AW43" s="595"/>
      <c r="AX43" s="596"/>
    </row>
    <row r="44" spans="1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1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1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1:50" ht="14.25" hidden="1" customHeight="1" outlineLevel="1">
      <c r="A47" s="281"/>
      <c r="B47" s="483" t="s">
        <v>408</v>
      </c>
      <c r="C47" s="203">
        <v>1</v>
      </c>
      <c r="D47" s="206" t="s">
        <v>375</v>
      </c>
      <c r="E47" s="203">
        <v>26</v>
      </c>
      <c r="F47" s="203">
        <v>2000</v>
      </c>
      <c r="G47" s="208">
        <f t="shared" ref="G47:G57" si="45">F47/E47</f>
        <v>76.92307692307692</v>
      </c>
      <c r="H47" s="541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42">
        <f>IFERROR(AVERAGE(K47:K61),"-")</f>
        <v>72.259361986582476</v>
      </c>
      <c r="M47" s="209">
        <f>RANK(K47, K$47:$K$61)</f>
        <v>9</v>
      </c>
      <c r="N47" s="483"/>
      <c r="O47" s="483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41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41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41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41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41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41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41">
        <f>AVERAGE(AV47:AV61)</f>
        <v>73.315859507202916</v>
      </c>
    </row>
    <row r="48" spans="1:50" ht="14.25" hidden="1" customHeight="1" outlineLevel="1">
      <c r="A48" s="281"/>
      <c r="B48" s="483"/>
      <c r="C48" s="203">
        <v>2</v>
      </c>
      <c r="D48" s="206" t="s">
        <v>409</v>
      </c>
      <c r="E48" s="203">
        <v>26</v>
      </c>
      <c r="F48" s="203">
        <v>2000</v>
      </c>
      <c r="G48" s="208">
        <f t="shared" si="45"/>
        <v>76.92307692307692</v>
      </c>
      <c r="H48" s="541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42"/>
      <c r="M48" s="209">
        <f>RANK(K48, K$47:$K$61)</f>
        <v>11</v>
      </c>
      <c r="N48" s="483"/>
      <c r="O48" s="483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41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41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41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41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41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41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41"/>
    </row>
    <row r="49" spans="1:50" ht="14.25" hidden="1" customHeight="1" outlineLevel="1">
      <c r="A49" s="281"/>
      <c r="B49" s="483"/>
      <c r="C49" s="203">
        <v>3</v>
      </c>
      <c r="D49" s="206" t="s">
        <v>528</v>
      </c>
      <c r="E49" s="203">
        <v>25</v>
      </c>
      <c r="F49" s="203">
        <v>2000</v>
      </c>
      <c r="G49" s="208">
        <f t="shared" si="45"/>
        <v>80</v>
      </c>
      <c r="H49" s="541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42"/>
      <c r="M49" s="209">
        <f>RANK(K49, K$47:$K$61)</f>
        <v>7</v>
      </c>
      <c r="N49" s="483"/>
      <c r="O49" s="483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41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41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41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41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41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41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41"/>
    </row>
    <row r="50" spans="1:50" ht="14.25" hidden="1" customHeight="1" outlineLevel="1">
      <c r="A50" s="281"/>
      <c r="B50" s="483"/>
      <c r="C50" s="203">
        <v>4</v>
      </c>
      <c r="D50" s="206" t="s">
        <v>583</v>
      </c>
      <c r="E50" s="203">
        <v>22</v>
      </c>
      <c r="F50" s="203">
        <v>2000</v>
      </c>
      <c r="G50" s="208">
        <f t="shared" si="45"/>
        <v>90.909090909090907</v>
      </c>
      <c r="H50" s="541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42"/>
      <c r="M50" s="209">
        <f>RANK(K50, K$47:$K$61)</f>
        <v>6</v>
      </c>
      <c r="N50" s="483"/>
      <c r="O50" s="483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41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41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41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41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41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41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41"/>
    </row>
    <row r="51" spans="1:50" ht="14.25" hidden="1" customHeight="1" outlineLevel="1">
      <c r="A51" s="281"/>
      <c r="B51" s="483"/>
      <c r="C51" s="203">
        <v>5</v>
      </c>
      <c r="D51" s="206" t="s">
        <v>529</v>
      </c>
      <c r="E51" s="203">
        <v>26</v>
      </c>
      <c r="F51" s="203">
        <v>2000</v>
      </c>
      <c r="G51" s="208">
        <f t="shared" si="45"/>
        <v>76.92307692307692</v>
      </c>
      <c r="H51" s="541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42"/>
      <c r="M51" s="209">
        <f>RANK(K51, K$47:$K$61)</f>
        <v>10</v>
      </c>
      <c r="N51" s="483"/>
      <c r="O51" s="483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41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41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41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41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41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41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41"/>
    </row>
    <row r="52" spans="1:50" ht="14.25" hidden="1" customHeight="1" outlineLevel="1">
      <c r="A52" s="281"/>
      <c r="B52" s="483"/>
      <c r="C52" s="203">
        <v>6</v>
      </c>
      <c r="D52" s="206" t="s">
        <v>373</v>
      </c>
      <c r="E52" s="203">
        <v>23</v>
      </c>
      <c r="F52" s="203">
        <v>2000</v>
      </c>
      <c r="G52" s="208">
        <f t="shared" si="45"/>
        <v>86.956521739130437</v>
      </c>
      <c r="H52" s="541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42"/>
      <c r="M52" s="209">
        <f>RANK(K52, K$47:$K$61)</f>
        <v>3</v>
      </c>
      <c r="N52" s="483"/>
      <c r="O52" s="483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41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41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41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41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41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41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41"/>
    </row>
    <row r="53" spans="1:50" ht="14.25" hidden="1" customHeight="1" outlineLevel="1">
      <c r="A53" s="281"/>
      <c r="B53" s="483"/>
      <c r="C53" s="203">
        <v>7</v>
      </c>
      <c r="D53" s="206" t="s">
        <v>411</v>
      </c>
      <c r="E53" s="203">
        <v>23</v>
      </c>
      <c r="F53" s="203">
        <v>2000</v>
      </c>
      <c r="G53" s="208">
        <f t="shared" si="45"/>
        <v>86.956521739130437</v>
      </c>
      <c r="H53" s="541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42"/>
      <c r="M53" s="209">
        <f>RANK(K53, K$47:$K$61)</f>
        <v>5</v>
      </c>
      <c r="N53" s="483"/>
      <c r="O53" s="483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41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41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41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41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41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41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41"/>
    </row>
    <row r="54" spans="1:50" ht="14.25" hidden="1" customHeight="1" outlineLevel="1">
      <c r="A54" s="281"/>
      <c r="B54" s="483"/>
      <c r="C54" s="203">
        <v>8</v>
      </c>
      <c r="D54" s="206" t="s">
        <v>374</v>
      </c>
      <c r="E54" s="203">
        <v>26</v>
      </c>
      <c r="F54" s="203">
        <v>2000</v>
      </c>
      <c r="G54" s="208">
        <f t="shared" si="45"/>
        <v>76.92307692307692</v>
      </c>
      <c r="H54" s="541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42"/>
      <c r="M54" s="209">
        <f>RANK(K54, K$47:$K$61)</f>
        <v>8</v>
      </c>
      <c r="N54" s="483"/>
      <c r="O54" s="483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41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41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41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41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41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41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41"/>
    </row>
    <row r="55" spans="1:50" ht="14.25" hidden="1" customHeight="1" outlineLevel="1">
      <c r="A55" s="281"/>
      <c r="B55" s="483"/>
      <c r="C55" s="203">
        <v>9</v>
      </c>
      <c r="D55" s="206" t="s">
        <v>379</v>
      </c>
      <c r="E55" s="203">
        <v>23</v>
      </c>
      <c r="F55" s="203">
        <v>2000</v>
      </c>
      <c r="G55" s="208">
        <f t="shared" si="45"/>
        <v>86.956521739130437</v>
      </c>
      <c r="H55" s="541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42"/>
      <c r="M55" s="209">
        <f>RANK(K55, K$47:$K$61)</f>
        <v>4</v>
      </c>
      <c r="N55" s="483"/>
      <c r="O55" s="483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41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41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41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41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41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41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41"/>
    </row>
    <row r="56" spans="1:50" ht="14.25" hidden="1" customHeight="1" outlineLevel="1">
      <c r="A56" s="281"/>
      <c r="B56" s="483"/>
      <c r="C56" s="203">
        <v>10</v>
      </c>
      <c r="D56" s="206" t="s">
        <v>380</v>
      </c>
      <c r="E56" s="203">
        <v>17</v>
      </c>
      <c r="F56" s="203">
        <v>2000</v>
      </c>
      <c r="G56" s="208">
        <f t="shared" si="45"/>
        <v>117.64705882352941</v>
      </c>
      <c r="H56" s="541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42"/>
      <c r="M56" s="209">
        <f>RANK(K56, K$47:$K$61)</f>
        <v>1</v>
      </c>
      <c r="N56" s="483"/>
      <c r="O56" s="483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41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41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41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41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41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41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41"/>
    </row>
    <row r="57" spans="1:50" ht="14.25" hidden="1" customHeight="1" outlineLevel="1">
      <c r="A57" s="281"/>
      <c r="B57" s="483"/>
      <c r="C57" s="203">
        <v>11</v>
      </c>
      <c r="D57" s="206" t="s">
        <v>412</v>
      </c>
      <c r="E57" s="203">
        <v>22</v>
      </c>
      <c r="F57" s="203">
        <v>2000</v>
      </c>
      <c r="G57" s="208">
        <f t="shared" si="45"/>
        <v>90.909090909090907</v>
      </c>
      <c r="H57" s="541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42"/>
      <c r="M57" s="209">
        <f>RANK(K57, K$47:$K$61)</f>
        <v>2</v>
      </c>
      <c r="N57" s="483"/>
      <c r="O57" s="483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41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41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41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41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41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41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41"/>
    </row>
    <row r="58" spans="1:50" ht="14.25" hidden="1" customHeight="1" outlineLevel="1">
      <c r="A58" s="281"/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7"/>
      <c r="R58" s="208"/>
      <c r="S58" s="205"/>
      <c r="T58" s="541"/>
      <c r="U58" s="203"/>
      <c r="V58" s="207"/>
      <c r="W58" s="208"/>
      <c r="X58" s="205"/>
      <c r="Y58" s="541"/>
      <c r="Z58" s="203"/>
      <c r="AA58" s="207"/>
      <c r="AB58" s="208"/>
      <c r="AC58" s="205"/>
      <c r="AD58" s="541"/>
      <c r="AE58" s="203"/>
      <c r="AF58" s="207"/>
      <c r="AG58" s="208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1:50" ht="14.25" hidden="1" customHeight="1" outlineLevel="1">
      <c r="A59" s="281"/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7"/>
      <c r="R59" s="208"/>
      <c r="S59" s="205"/>
      <c r="T59" s="541"/>
      <c r="U59" s="203"/>
      <c r="V59" s="207"/>
      <c r="W59" s="208"/>
      <c r="X59" s="205"/>
      <c r="Y59" s="541"/>
      <c r="Z59" s="203"/>
      <c r="AA59" s="207"/>
      <c r="AB59" s="208"/>
      <c r="AC59" s="205"/>
      <c r="AD59" s="541"/>
      <c r="AE59" s="203"/>
      <c r="AF59" s="207"/>
      <c r="AG59" s="208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1:50" ht="14.25" hidden="1" customHeight="1" outlineLevel="1">
      <c r="A60" s="281"/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7"/>
      <c r="R60" s="208"/>
      <c r="S60" s="205"/>
      <c r="T60" s="541"/>
      <c r="U60" s="203"/>
      <c r="V60" s="207"/>
      <c r="W60" s="208"/>
      <c r="X60" s="205"/>
      <c r="Y60" s="541"/>
      <c r="Z60" s="203"/>
      <c r="AA60" s="207"/>
      <c r="AB60" s="208"/>
      <c r="AC60" s="205"/>
      <c r="AD60" s="541"/>
      <c r="AE60" s="203"/>
      <c r="AF60" s="207"/>
      <c r="AG60" s="208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1:50" ht="14.25" hidden="1" customHeight="1" outlineLevel="1">
      <c r="A61" s="281"/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7"/>
      <c r="AB61" s="208"/>
      <c r="AC61" s="205"/>
      <c r="AD61" s="541"/>
      <c r="AE61" s="203"/>
      <c r="AF61" s="207"/>
      <c r="AG61" s="208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1:50" ht="14.25" hidden="1" customHeight="1" outlineLevel="1" collapsed="1">
      <c r="B62" s="524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1">U62+1</f>
        <v>45890</v>
      </c>
      <c r="AA62" s="586"/>
      <c r="AB62" s="586"/>
      <c r="AC62" s="586"/>
      <c r="AD62" s="586"/>
      <c r="AE62" s="587">
        <f t="shared" ref="AE62" si="62">Z62+1</f>
        <v>45891</v>
      </c>
      <c r="AF62" s="588"/>
      <c r="AG62" s="588"/>
      <c r="AH62" s="588"/>
      <c r="AI62" s="588"/>
      <c r="AJ62" s="589">
        <f t="shared" ref="AJ62" si="63">AE62+1</f>
        <v>45892</v>
      </c>
      <c r="AK62" s="590"/>
      <c r="AL62" s="590"/>
      <c r="AM62" s="590"/>
      <c r="AN62" s="591"/>
      <c r="AO62" s="587">
        <f t="shared" ref="AO62" si="64">AJ62+1</f>
        <v>45893</v>
      </c>
      <c r="AP62" s="588"/>
      <c r="AQ62" s="588"/>
      <c r="AR62" s="588"/>
      <c r="AS62" s="588"/>
      <c r="AT62" s="589">
        <f t="shared" ref="AT62" si="65">AO62+1</f>
        <v>45894</v>
      </c>
      <c r="AU62" s="590"/>
      <c r="AV62" s="590"/>
      <c r="AW62" s="590"/>
      <c r="AX62" s="591"/>
    </row>
    <row r="63" spans="1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66">Z62</f>
        <v>45890</v>
      </c>
      <c r="AA63" s="592"/>
      <c r="AB63" s="592"/>
      <c r="AC63" s="592"/>
      <c r="AD63" s="592"/>
      <c r="AE63" s="593">
        <f t="shared" ref="AE63" si="67">AE62</f>
        <v>45891</v>
      </c>
      <c r="AF63" s="593"/>
      <c r="AG63" s="593"/>
      <c r="AH63" s="593"/>
      <c r="AI63" s="593"/>
      <c r="AJ63" s="594">
        <f t="shared" ref="AJ63" si="68">AJ62</f>
        <v>45892</v>
      </c>
      <c r="AK63" s="595"/>
      <c r="AL63" s="595"/>
      <c r="AM63" s="595"/>
      <c r="AN63" s="596"/>
      <c r="AO63" s="593">
        <f t="shared" ref="AO63" si="69">AO62</f>
        <v>45893</v>
      </c>
      <c r="AP63" s="593"/>
      <c r="AQ63" s="593"/>
      <c r="AR63" s="593"/>
      <c r="AS63" s="593"/>
      <c r="AT63" s="594">
        <f t="shared" ref="AT63" si="70">AT62</f>
        <v>45894</v>
      </c>
      <c r="AU63" s="595"/>
      <c r="AV63" s="595"/>
      <c r="AW63" s="595"/>
      <c r="AX63" s="596"/>
    </row>
    <row r="64" spans="1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408</v>
      </c>
      <c r="C67" s="203">
        <v>1</v>
      </c>
      <c r="D67" s="206" t="s">
        <v>375</v>
      </c>
      <c r="E67" s="203">
        <v>26</v>
      </c>
      <c r="F67" s="203">
        <v>2000</v>
      </c>
      <c r="G67" s="208">
        <f t="shared" ref="G67:G77" si="71">F67/E67</f>
        <v>76.92307692307692</v>
      </c>
      <c r="H67" s="541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42">
        <f>IFERROR(AVERAGE(K67:K81),"-")</f>
        <v>73.469042785859642</v>
      </c>
      <c r="M67" s="209">
        <f>RANK(K67, K$67:$K$81)</f>
        <v>8</v>
      </c>
      <c r="N67" s="483"/>
      <c r="O67" s="483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41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41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41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41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41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41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41">
        <f>AVERAGE(AV67:AV81)</f>
        <v>73.586577309174018</v>
      </c>
    </row>
    <row r="68" spans="2:50" ht="14.25" hidden="1" customHeight="1" outlineLevel="1">
      <c r="B68" s="483"/>
      <c r="C68" s="203">
        <v>2</v>
      </c>
      <c r="D68" s="206" t="s">
        <v>409</v>
      </c>
      <c r="E68" s="203">
        <v>26</v>
      </c>
      <c r="F68" s="203">
        <v>2000</v>
      </c>
      <c r="G68" s="208">
        <f t="shared" si="71"/>
        <v>76.92307692307692</v>
      </c>
      <c r="H68" s="541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42"/>
      <c r="M68" s="209">
        <f>RANK(K68, K$67:$K$81)</f>
        <v>11</v>
      </c>
      <c r="N68" s="483"/>
      <c r="O68" s="483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41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41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41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41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41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41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41"/>
    </row>
    <row r="69" spans="2:50" ht="14.25" hidden="1" customHeight="1" outlineLevel="1">
      <c r="B69" s="483"/>
      <c r="C69" s="203">
        <v>3</v>
      </c>
      <c r="D69" s="206" t="s">
        <v>528</v>
      </c>
      <c r="E69" s="203">
        <v>25</v>
      </c>
      <c r="F69" s="203">
        <v>2000</v>
      </c>
      <c r="G69" s="208">
        <f t="shared" si="71"/>
        <v>80</v>
      </c>
      <c r="H69" s="541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42"/>
      <c r="M69" s="209">
        <f>RANK(K69, K$67:$K$81)</f>
        <v>7</v>
      </c>
      <c r="N69" s="483"/>
      <c r="O69" s="483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41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41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41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41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41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41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41"/>
    </row>
    <row r="70" spans="2:50" ht="14.25" hidden="1" customHeight="1" outlineLevel="1">
      <c r="B70" s="483"/>
      <c r="C70" s="203">
        <v>4</v>
      </c>
      <c r="D70" s="206" t="s">
        <v>583</v>
      </c>
      <c r="E70" s="203">
        <v>22</v>
      </c>
      <c r="F70" s="203">
        <v>2000</v>
      </c>
      <c r="G70" s="208">
        <f t="shared" si="71"/>
        <v>90.909090909090907</v>
      </c>
      <c r="H70" s="541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42"/>
      <c r="M70" s="209">
        <f>RANK(K70, K$67:$K$81)</f>
        <v>2</v>
      </c>
      <c r="N70" s="483"/>
      <c r="O70" s="483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41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41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41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41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41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41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41"/>
    </row>
    <row r="71" spans="2:50" ht="14.25" hidden="1" customHeight="1" outlineLevel="1">
      <c r="B71" s="483"/>
      <c r="C71" s="203">
        <v>5</v>
      </c>
      <c r="D71" s="206" t="s">
        <v>529</v>
      </c>
      <c r="E71" s="203">
        <v>26</v>
      </c>
      <c r="F71" s="203">
        <v>2000</v>
      </c>
      <c r="G71" s="208">
        <f t="shared" si="71"/>
        <v>76.92307692307692</v>
      </c>
      <c r="H71" s="541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42"/>
      <c r="M71" s="209">
        <f>RANK(K71, K$67:$K$81)</f>
        <v>10</v>
      </c>
      <c r="N71" s="483"/>
      <c r="O71" s="483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41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41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41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41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41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41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41"/>
    </row>
    <row r="72" spans="2:50" ht="14.25" hidden="1" customHeight="1" outlineLevel="1">
      <c r="B72" s="483"/>
      <c r="C72" s="203">
        <v>6</v>
      </c>
      <c r="D72" s="206" t="s">
        <v>373</v>
      </c>
      <c r="E72" s="203">
        <v>23</v>
      </c>
      <c r="F72" s="203">
        <v>2000</v>
      </c>
      <c r="G72" s="208">
        <f t="shared" si="71"/>
        <v>86.956521739130437</v>
      </c>
      <c r="H72" s="541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42"/>
      <c r="M72" s="209">
        <f>RANK(K72, K$67:$K$81)</f>
        <v>4</v>
      </c>
      <c r="N72" s="483"/>
      <c r="O72" s="483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41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41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41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41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41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41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41"/>
    </row>
    <row r="73" spans="2:50" ht="14.25" hidden="1" customHeight="1" outlineLevel="1">
      <c r="B73" s="483"/>
      <c r="C73" s="203">
        <v>7</v>
      </c>
      <c r="D73" s="206" t="s">
        <v>411</v>
      </c>
      <c r="E73" s="203">
        <v>23</v>
      </c>
      <c r="F73" s="203">
        <v>2000</v>
      </c>
      <c r="G73" s="208">
        <f t="shared" si="71"/>
        <v>86.956521739130437</v>
      </c>
      <c r="H73" s="541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42"/>
      <c r="M73" s="209">
        <f>RANK(K73, K$67:$K$81)</f>
        <v>6</v>
      </c>
      <c r="N73" s="483"/>
      <c r="O73" s="483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41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41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41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41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41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41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41"/>
    </row>
    <row r="74" spans="2:50" ht="14.25" hidden="1" customHeight="1" outlineLevel="1">
      <c r="B74" s="483"/>
      <c r="C74" s="203">
        <v>8</v>
      </c>
      <c r="D74" s="206" t="s">
        <v>374</v>
      </c>
      <c r="E74" s="203">
        <v>26</v>
      </c>
      <c r="F74" s="203">
        <v>2000</v>
      </c>
      <c r="G74" s="208">
        <f t="shared" si="71"/>
        <v>76.92307692307692</v>
      </c>
      <c r="H74" s="541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42"/>
      <c r="M74" s="209">
        <f>RANK(K74, K$67:$K$81)</f>
        <v>9</v>
      </c>
      <c r="N74" s="483"/>
      <c r="O74" s="483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41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41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41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41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41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41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41"/>
    </row>
    <row r="75" spans="2:50" ht="14.25" hidden="1" customHeight="1" outlineLevel="1">
      <c r="B75" s="483"/>
      <c r="C75" s="203">
        <v>9</v>
      </c>
      <c r="D75" s="206" t="s">
        <v>379</v>
      </c>
      <c r="E75" s="203">
        <v>23</v>
      </c>
      <c r="F75" s="203">
        <v>2000</v>
      </c>
      <c r="G75" s="208">
        <f t="shared" si="71"/>
        <v>86.956521739130437</v>
      </c>
      <c r="H75" s="541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42"/>
      <c r="M75" s="209">
        <f>RANK(K75, K$67:$K$81)</f>
        <v>5</v>
      </c>
      <c r="N75" s="483"/>
      <c r="O75" s="483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41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41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41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41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41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41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41"/>
    </row>
    <row r="76" spans="2:50" ht="14.25" hidden="1" customHeight="1" outlineLevel="1">
      <c r="B76" s="483"/>
      <c r="C76" s="203">
        <v>10</v>
      </c>
      <c r="D76" s="206" t="s">
        <v>380</v>
      </c>
      <c r="E76" s="203">
        <v>17</v>
      </c>
      <c r="F76" s="203">
        <v>2000</v>
      </c>
      <c r="G76" s="208">
        <f t="shared" si="71"/>
        <v>117.64705882352941</v>
      </c>
      <c r="H76" s="541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42"/>
      <c r="M76" s="209">
        <f>RANK(K76, K$67:$K$81)</f>
        <v>1</v>
      </c>
      <c r="N76" s="483"/>
      <c r="O76" s="483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41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41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41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41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41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41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41"/>
    </row>
    <row r="77" spans="2:50" ht="14.25" hidden="1" customHeight="1" outlineLevel="1">
      <c r="B77" s="483"/>
      <c r="C77" s="203">
        <v>11</v>
      </c>
      <c r="D77" s="206" t="s">
        <v>412</v>
      </c>
      <c r="E77" s="203">
        <v>22</v>
      </c>
      <c r="F77" s="203">
        <v>2000</v>
      </c>
      <c r="G77" s="208">
        <f t="shared" si="71"/>
        <v>90.909090909090907</v>
      </c>
      <c r="H77" s="541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42"/>
      <c r="M77" s="209">
        <f>RANK(K77, K$67:$K$81)</f>
        <v>3</v>
      </c>
      <c r="N77" s="483"/>
      <c r="O77" s="483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41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41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41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41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41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41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87">U82+1</f>
        <v>45897</v>
      </c>
      <c r="AA82" s="586"/>
      <c r="AB82" s="586"/>
      <c r="AC82" s="586"/>
      <c r="AD82" s="586"/>
      <c r="AE82" s="587">
        <f t="shared" ref="AE82" si="88">Z82+1</f>
        <v>45898</v>
      </c>
      <c r="AF82" s="588"/>
      <c r="AG82" s="588"/>
      <c r="AH82" s="588"/>
      <c r="AI82" s="588"/>
      <c r="AJ82" s="589">
        <f t="shared" ref="AJ82" si="89">AE82+1</f>
        <v>45899</v>
      </c>
      <c r="AK82" s="590"/>
      <c r="AL82" s="590"/>
      <c r="AM82" s="590"/>
      <c r="AN82" s="591"/>
      <c r="AO82" s="587">
        <f t="shared" ref="AO82" si="90">AJ82+1</f>
        <v>45900</v>
      </c>
      <c r="AP82" s="588"/>
      <c r="AQ82" s="588"/>
      <c r="AR82" s="588"/>
      <c r="AS82" s="588"/>
      <c r="AT82" s="589">
        <f t="shared" ref="AT82" si="91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2">Z82</f>
        <v>45897</v>
      </c>
      <c r="AA83" s="592"/>
      <c r="AB83" s="592"/>
      <c r="AC83" s="592"/>
      <c r="AD83" s="592"/>
      <c r="AE83" s="593">
        <f t="shared" ref="AE83" si="93">AE82</f>
        <v>45898</v>
      </c>
      <c r="AF83" s="593"/>
      <c r="AG83" s="593"/>
      <c r="AH83" s="593"/>
      <c r="AI83" s="593"/>
      <c r="AJ83" s="594">
        <f t="shared" ref="AJ83" si="94">AJ82</f>
        <v>45899</v>
      </c>
      <c r="AK83" s="595"/>
      <c r="AL83" s="595"/>
      <c r="AM83" s="595"/>
      <c r="AN83" s="596"/>
      <c r="AO83" s="593">
        <f t="shared" ref="AO83" si="95">AO82</f>
        <v>45900</v>
      </c>
      <c r="AP83" s="593"/>
      <c r="AQ83" s="593"/>
      <c r="AR83" s="593"/>
      <c r="AS83" s="593"/>
      <c r="AT83" s="594">
        <f t="shared" ref="AT83" si="96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408</v>
      </c>
      <c r="C87" s="203">
        <v>1</v>
      </c>
      <c r="D87" s="206" t="s">
        <v>375</v>
      </c>
      <c r="E87" s="203">
        <v>26</v>
      </c>
      <c r="F87" s="203">
        <v>2000</v>
      </c>
      <c r="G87" s="208">
        <f t="shared" ref="G87:G98" si="97">F87/E87</f>
        <v>76.92307692307692</v>
      </c>
      <c r="H87" s="541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42">
        <f>IFERROR(AVERAGE(K87:K101),"-")</f>
        <v>74.43022608496031</v>
      </c>
      <c r="M87" s="209">
        <f>RANK(K87, K$87:$K$101)</f>
        <v>9</v>
      </c>
      <c r="N87" s="483"/>
      <c r="O87" s="483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41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41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41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41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41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41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41">
        <f>AVERAGE(AV87:AV101)</f>
        <v>75.392224867311782</v>
      </c>
    </row>
    <row r="88" spans="2:50" ht="14.25" hidden="1" customHeight="1" outlineLevel="1">
      <c r="B88" s="483"/>
      <c r="C88" s="203">
        <v>2</v>
      </c>
      <c r="D88" s="206" t="s">
        <v>409</v>
      </c>
      <c r="E88" s="203">
        <v>26</v>
      </c>
      <c r="F88" s="203">
        <v>2000</v>
      </c>
      <c r="G88" s="208">
        <f t="shared" si="97"/>
        <v>76.92307692307692</v>
      </c>
      <c r="H88" s="541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42"/>
      <c r="M88" s="209">
        <f>RANK(K88, K$87:$K$101)</f>
        <v>12</v>
      </c>
      <c r="N88" s="483"/>
      <c r="O88" s="483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41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41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41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41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41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41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41"/>
    </row>
    <row r="89" spans="2:50" ht="14.25" hidden="1" customHeight="1" outlineLevel="1">
      <c r="B89" s="483"/>
      <c r="C89" s="203">
        <v>3</v>
      </c>
      <c r="D89" s="206" t="s">
        <v>528</v>
      </c>
      <c r="E89" s="203">
        <v>25</v>
      </c>
      <c r="F89" s="203">
        <v>2000</v>
      </c>
      <c r="G89" s="208">
        <f t="shared" si="97"/>
        <v>80</v>
      </c>
      <c r="H89" s="541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42"/>
      <c r="M89" s="209">
        <f>RANK(K89, K$87:$K$101)</f>
        <v>8</v>
      </c>
      <c r="N89" s="483"/>
      <c r="O89" s="483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41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41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41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41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41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41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41"/>
    </row>
    <row r="90" spans="2:50" ht="14.25" hidden="1" customHeight="1" outlineLevel="1">
      <c r="B90" s="483"/>
      <c r="C90" s="203">
        <v>4</v>
      </c>
      <c r="D90" s="206" t="s">
        <v>583</v>
      </c>
      <c r="E90" s="203">
        <v>22</v>
      </c>
      <c r="F90" s="203">
        <v>2000</v>
      </c>
      <c r="G90" s="208">
        <f t="shared" si="97"/>
        <v>90.909090909090907</v>
      </c>
      <c r="H90" s="541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42"/>
      <c r="M90" s="209">
        <f>RANK(K90, K$87:$K$101)</f>
        <v>3</v>
      </c>
      <c r="N90" s="483"/>
      <c r="O90" s="483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41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41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41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41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41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41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41"/>
    </row>
    <row r="91" spans="2:50" ht="14.25" hidden="1" customHeight="1" outlineLevel="1">
      <c r="B91" s="483"/>
      <c r="C91" s="203">
        <v>5</v>
      </c>
      <c r="D91" s="206" t="s">
        <v>529</v>
      </c>
      <c r="E91" s="203">
        <v>26</v>
      </c>
      <c r="F91" s="203">
        <v>2000</v>
      </c>
      <c r="G91" s="208">
        <f t="shared" si="97"/>
        <v>76.92307692307692</v>
      </c>
      <c r="H91" s="541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42"/>
      <c r="M91" s="209">
        <f>RANK(K91, K$87:$K$101)</f>
        <v>10</v>
      </c>
      <c r="N91" s="483"/>
      <c r="O91" s="483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41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41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41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41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41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41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41"/>
    </row>
    <row r="92" spans="2:50" ht="14.25" hidden="1" customHeight="1" outlineLevel="1">
      <c r="B92" s="483"/>
      <c r="C92" s="203">
        <v>6</v>
      </c>
      <c r="D92" s="206" t="s">
        <v>373</v>
      </c>
      <c r="E92" s="203">
        <v>23</v>
      </c>
      <c r="F92" s="203">
        <v>2000</v>
      </c>
      <c r="G92" s="208">
        <f t="shared" si="97"/>
        <v>86.956521739130437</v>
      </c>
      <c r="H92" s="541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42"/>
      <c r="M92" s="209">
        <f>RANK(K92, K$87:$K$101)</f>
        <v>5</v>
      </c>
      <c r="N92" s="483"/>
      <c r="O92" s="483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41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41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41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41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41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41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41"/>
    </row>
    <row r="93" spans="2:50" ht="14.25" hidden="1" customHeight="1" outlineLevel="1">
      <c r="B93" s="483"/>
      <c r="C93" s="203">
        <v>7</v>
      </c>
      <c r="D93" s="206" t="s">
        <v>411</v>
      </c>
      <c r="E93" s="203">
        <v>23</v>
      </c>
      <c r="F93" s="203">
        <v>2000</v>
      </c>
      <c r="G93" s="208">
        <f t="shared" si="97"/>
        <v>86.956521739130437</v>
      </c>
      <c r="H93" s="541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42"/>
      <c r="M93" s="209">
        <f>RANK(K93, K$87:$K$101)</f>
        <v>7</v>
      </c>
      <c r="N93" s="483"/>
      <c r="O93" s="483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41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41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41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41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41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41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41"/>
    </row>
    <row r="94" spans="2:50" ht="14.25" hidden="1" customHeight="1" outlineLevel="1">
      <c r="B94" s="483"/>
      <c r="C94" s="203">
        <v>8</v>
      </c>
      <c r="D94" s="206" t="s">
        <v>374</v>
      </c>
      <c r="E94" s="203">
        <v>26</v>
      </c>
      <c r="F94" s="203">
        <v>2000</v>
      </c>
      <c r="G94" s="208">
        <f t="shared" si="97"/>
        <v>76.92307692307692</v>
      </c>
      <c r="H94" s="541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42"/>
      <c r="M94" s="209">
        <f>RANK(K94, K$87:$K$101)</f>
        <v>11</v>
      </c>
      <c r="N94" s="483"/>
      <c r="O94" s="483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41"/>
      <c r="U94" s="207"/>
      <c r="V94" s="207"/>
      <c r="W94" s="208"/>
      <c r="X94" s="205"/>
      <c r="Y94" s="541"/>
      <c r="Z94" s="207"/>
      <c r="AA94" s="207"/>
      <c r="AB94" s="208"/>
      <c r="AC94" s="205"/>
      <c r="AD94" s="541"/>
      <c r="AE94" s="207"/>
      <c r="AF94" s="207"/>
      <c r="AG94" s="208"/>
      <c r="AH94" s="205"/>
      <c r="AI94" s="541"/>
      <c r="AJ94" s="207"/>
      <c r="AK94" s="207"/>
      <c r="AL94" s="208"/>
      <c r="AM94" s="205"/>
      <c r="AN94" s="541"/>
      <c r="AO94" s="207"/>
      <c r="AP94" s="207"/>
      <c r="AQ94" s="208"/>
      <c r="AR94" s="205"/>
      <c r="AS94" s="541"/>
      <c r="AT94" s="207"/>
      <c r="AU94" s="207"/>
      <c r="AV94" s="208"/>
      <c r="AW94" s="205"/>
      <c r="AX94" s="541"/>
    </row>
    <row r="95" spans="2:50" ht="14.25" hidden="1" customHeight="1" outlineLevel="1">
      <c r="B95" s="483"/>
      <c r="C95" s="203">
        <v>9</v>
      </c>
      <c r="D95" s="206" t="s">
        <v>379</v>
      </c>
      <c r="E95" s="203">
        <v>23</v>
      </c>
      <c r="F95" s="203">
        <v>2000</v>
      </c>
      <c r="G95" s="208">
        <f t="shared" si="97"/>
        <v>86.956521739130437</v>
      </c>
      <c r="H95" s="541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42"/>
      <c r="M95" s="209">
        <f>RANK(K95, K$87:$K$101)</f>
        <v>6</v>
      </c>
      <c r="N95" s="483"/>
      <c r="O95" s="483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41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41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41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41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41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41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41"/>
    </row>
    <row r="96" spans="2:50" ht="14.25" hidden="1" customHeight="1" outlineLevel="1">
      <c r="B96" s="483"/>
      <c r="C96" s="203">
        <v>10</v>
      </c>
      <c r="D96" s="206" t="s">
        <v>380</v>
      </c>
      <c r="E96" s="203">
        <v>17</v>
      </c>
      <c r="F96" s="203">
        <v>2000</v>
      </c>
      <c r="G96" s="208">
        <f t="shared" si="97"/>
        <v>117.64705882352941</v>
      </c>
      <c r="H96" s="541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42"/>
      <c r="M96" s="209">
        <f>RANK(K96, K$87:$K$101)</f>
        <v>1</v>
      </c>
      <c r="N96" s="483"/>
      <c r="O96" s="483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41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41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41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41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41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41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41"/>
    </row>
    <row r="97" spans="2:50" ht="14.25" hidden="1" customHeight="1" outlineLevel="1">
      <c r="B97" s="483"/>
      <c r="C97" s="203">
        <v>11</v>
      </c>
      <c r="D97" s="206" t="s">
        <v>412</v>
      </c>
      <c r="E97" s="203">
        <v>22</v>
      </c>
      <c r="F97" s="203">
        <v>2000</v>
      </c>
      <c r="G97" s="208">
        <f t="shared" si="97"/>
        <v>90.909090909090907</v>
      </c>
      <c r="H97" s="541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42"/>
      <c r="M97" s="209">
        <f>RANK(K97, K$87:$K$101)</f>
        <v>4</v>
      </c>
      <c r="N97" s="483"/>
      <c r="O97" s="483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41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41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41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41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41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41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41"/>
    </row>
    <row r="98" spans="2:50" ht="14.25" hidden="1" customHeight="1" outlineLevel="1">
      <c r="B98" s="483"/>
      <c r="C98" s="203">
        <v>12</v>
      </c>
      <c r="D98" s="206" t="s">
        <v>618</v>
      </c>
      <c r="E98" s="203">
        <v>20</v>
      </c>
      <c r="F98" s="203">
        <v>2000</v>
      </c>
      <c r="G98" s="208">
        <f t="shared" si="97"/>
        <v>100</v>
      </c>
      <c r="H98" s="541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42"/>
      <c r="M98" s="209">
        <f>RANK(K98, K$87:$K$101)</f>
        <v>2</v>
      </c>
      <c r="N98" s="483"/>
      <c r="O98" s="483"/>
      <c r="P98" s="207"/>
      <c r="Q98" s="207"/>
      <c r="R98" s="208"/>
      <c r="S98" s="205"/>
      <c r="T98" s="541"/>
      <c r="U98" s="207"/>
      <c r="V98" s="207"/>
      <c r="W98" s="208"/>
      <c r="X98" s="205"/>
      <c r="Y98" s="541"/>
      <c r="Z98" s="207"/>
      <c r="AA98" s="207"/>
      <c r="AB98" s="208"/>
      <c r="AC98" s="205"/>
      <c r="AD98" s="541"/>
      <c r="AE98" s="207"/>
      <c r="AF98" s="207"/>
      <c r="AG98" s="208"/>
      <c r="AH98" s="205"/>
      <c r="AI98" s="541"/>
      <c r="AJ98" s="207"/>
      <c r="AK98" s="207"/>
      <c r="AL98" s="208"/>
      <c r="AM98" s="205"/>
      <c r="AN98" s="541"/>
      <c r="AO98" s="207"/>
      <c r="AP98" s="207"/>
      <c r="AQ98" s="208"/>
      <c r="AR98" s="205"/>
      <c r="AS98" s="541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7"/>
      <c r="Q99" s="207"/>
      <c r="R99" s="208"/>
      <c r="S99" s="205"/>
      <c r="T99" s="541"/>
      <c r="U99" s="207"/>
      <c r="V99" s="207"/>
      <c r="W99" s="208"/>
      <c r="X99" s="205"/>
      <c r="Y99" s="541"/>
      <c r="Z99" s="207"/>
      <c r="AA99" s="207"/>
      <c r="AB99" s="208"/>
      <c r="AC99" s="205"/>
      <c r="AD99" s="541"/>
      <c r="AE99" s="207"/>
      <c r="AF99" s="207"/>
      <c r="AG99" s="208"/>
      <c r="AH99" s="205"/>
      <c r="AI99" s="541"/>
      <c r="AJ99" s="207"/>
      <c r="AK99" s="207"/>
      <c r="AL99" s="208"/>
      <c r="AM99" s="205"/>
      <c r="AN99" s="541"/>
      <c r="AO99" s="207"/>
      <c r="AP99" s="207"/>
      <c r="AQ99" s="208"/>
      <c r="AR99" s="205"/>
      <c r="AS99" s="541"/>
      <c r="AT99" s="207"/>
      <c r="AU99" s="207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3">U102+1</f>
        <v>45904</v>
      </c>
      <c r="AA102" s="586"/>
      <c r="AB102" s="586"/>
      <c r="AC102" s="586"/>
      <c r="AD102" s="586"/>
      <c r="AE102" s="587">
        <f t="shared" ref="AE102" si="114">Z102+1</f>
        <v>45905</v>
      </c>
      <c r="AF102" s="588"/>
      <c r="AG102" s="588"/>
      <c r="AH102" s="588"/>
      <c r="AI102" s="588"/>
      <c r="AJ102" s="589">
        <f t="shared" ref="AJ102" si="115">AE102+1</f>
        <v>45906</v>
      </c>
      <c r="AK102" s="590"/>
      <c r="AL102" s="590"/>
      <c r="AM102" s="590"/>
      <c r="AN102" s="591"/>
      <c r="AO102" s="587">
        <f t="shared" ref="AO102" si="116">AJ102+1</f>
        <v>45907</v>
      </c>
      <c r="AP102" s="588"/>
      <c r="AQ102" s="588"/>
      <c r="AR102" s="588"/>
      <c r="AS102" s="588"/>
      <c r="AT102" s="589">
        <f t="shared" ref="AT102" si="117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18">Z102</f>
        <v>45904</v>
      </c>
      <c r="AA103" s="592"/>
      <c r="AB103" s="592"/>
      <c r="AC103" s="592"/>
      <c r="AD103" s="592"/>
      <c r="AE103" s="593">
        <f t="shared" ref="AE103" si="119">AE102</f>
        <v>45905</v>
      </c>
      <c r="AF103" s="593"/>
      <c r="AG103" s="593"/>
      <c r="AH103" s="593"/>
      <c r="AI103" s="593"/>
      <c r="AJ103" s="594">
        <f t="shared" ref="AJ103" si="120">AJ102</f>
        <v>45906</v>
      </c>
      <c r="AK103" s="595"/>
      <c r="AL103" s="595"/>
      <c r="AM103" s="595"/>
      <c r="AN103" s="596"/>
      <c r="AO103" s="593">
        <f t="shared" ref="AO103" si="121">AO102</f>
        <v>45907</v>
      </c>
      <c r="AP103" s="593"/>
      <c r="AQ103" s="593"/>
      <c r="AR103" s="593"/>
      <c r="AS103" s="593"/>
      <c r="AT103" s="594">
        <f t="shared" ref="AT103" si="122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408</v>
      </c>
      <c r="C107" s="203">
        <v>1</v>
      </c>
      <c r="D107" s="206" t="s">
        <v>375</v>
      </c>
      <c r="E107" s="203">
        <v>26</v>
      </c>
      <c r="F107" s="203">
        <v>2000</v>
      </c>
      <c r="G107" s="208">
        <f>F107/E107</f>
        <v>76.92307692307692</v>
      </c>
      <c r="H107" s="541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42">
        <f>IFERROR(AVERAGE(K107:K121),"-")</f>
        <v>75.769648645422222</v>
      </c>
      <c r="M107" s="209">
        <f>RANK(K107, K$107:$K$121)</f>
        <v>9</v>
      </c>
      <c r="N107" s="483"/>
      <c r="O107" s="483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41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41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41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41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41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41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41">
        <f>AVERAGE(AV107:AV121)</f>
        <v>75.971960961305285</v>
      </c>
    </row>
    <row r="108" spans="2:50" ht="14.25" hidden="1" customHeight="1" outlineLevel="1">
      <c r="B108" s="483"/>
      <c r="C108" s="203">
        <v>2</v>
      </c>
      <c r="D108" s="206" t="s">
        <v>409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41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42"/>
      <c r="M108" s="209">
        <f>RANK(K108, K$107:$K$121)</f>
        <v>10</v>
      </c>
      <c r="N108" s="483"/>
      <c r="O108" s="483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41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41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41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41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41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41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41"/>
    </row>
    <row r="109" spans="2:50" ht="14.25" hidden="1" customHeight="1" outlineLevel="1">
      <c r="B109" s="483"/>
      <c r="C109" s="203">
        <v>3</v>
      </c>
      <c r="D109" s="206" t="s">
        <v>528</v>
      </c>
      <c r="E109" s="203">
        <v>25</v>
      </c>
      <c r="F109" s="203">
        <v>2000</v>
      </c>
      <c r="G109" s="208">
        <f t="shared" si="130"/>
        <v>80</v>
      </c>
      <c r="H109" s="541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42"/>
      <c r="M109" s="209">
        <f>RANK(K109, K$107:$K$121)</f>
        <v>8</v>
      </c>
      <c r="N109" s="483"/>
      <c r="O109" s="483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41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41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41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41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41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41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41"/>
    </row>
    <row r="110" spans="2:50" ht="14.25" hidden="1" customHeight="1" outlineLevel="1">
      <c r="B110" s="483"/>
      <c r="C110" s="203">
        <v>4</v>
      </c>
      <c r="D110" s="206" t="s">
        <v>583</v>
      </c>
      <c r="E110" s="203">
        <v>22</v>
      </c>
      <c r="F110" s="203">
        <v>2000</v>
      </c>
      <c r="G110" s="208">
        <f t="shared" si="130"/>
        <v>90.909090909090907</v>
      </c>
      <c r="H110" s="541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42"/>
      <c r="M110" s="209">
        <f>RANK(K110, K$107:$K$121)</f>
        <v>3</v>
      </c>
      <c r="N110" s="483"/>
      <c r="O110" s="483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41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41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41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41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41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41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41"/>
    </row>
    <row r="111" spans="2:50" ht="14.25" hidden="1" customHeight="1" outlineLevel="1">
      <c r="B111" s="483"/>
      <c r="C111" s="203">
        <v>5</v>
      </c>
      <c r="D111" s="206" t="s">
        <v>529</v>
      </c>
      <c r="E111" s="203">
        <v>26</v>
      </c>
      <c r="F111" s="203">
        <v>2000</v>
      </c>
      <c r="G111" s="208">
        <f t="shared" si="130"/>
        <v>76.92307692307692</v>
      </c>
      <c r="H111" s="541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42"/>
      <c r="M111" s="209">
        <f>RANK(K111, K$107:$K$121)</f>
        <v>11</v>
      </c>
      <c r="N111" s="483"/>
      <c r="O111" s="483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41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41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41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41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41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41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41"/>
    </row>
    <row r="112" spans="2:50" ht="14.25" hidden="1" customHeight="1" outlineLevel="1">
      <c r="B112" s="483"/>
      <c r="C112" s="203">
        <v>6</v>
      </c>
      <c r="D112" s="206" t="s">
        <v>373</v>
      </c>
      <c r="E112" s="203">
        <v>23</v>
      </c>
      <c r="F112" s="203">
        <v>2000</v>
      </c>
      <c r="G112" s="208">
        <f t="shared" si="130"/>
        <v>86.956521739130437</v>
      </c>
      <c r="H112" s="541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42"/>
      <c r="M112" s="209">
        <f>RANK(K112, K$107:$K$121)</f>
        <v>6</v>
      </c>
      <c r="N112" s="483"/>
      <c r="O112" s="483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41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41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41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41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41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41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41"/>
    </row>
    <row r="113" spans="2:50" ht="14.25" hidden="1" customHeight="1" outlineLevel="1">
      <c r="B113" s="483"/>
      <c r="C113" s="203">
        <v>7</v>
      </c>
      <c r="D113" s="206" t="s">
        <v>411</v>
      </c>
      <c r="E113" s="203">
        <v>23</v>
      </c>
      <c r="F113" s="203">
        <v>2000</v>
      </c>
      <c r="G113" s="208">
        <f t="shared" si="130"/>
        <v>86.956521739130437</v>
      </c>
      <c r="H113" s="541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42"/>
      <c r="M113" s="209">
        <f>RANK(K113, K$107:$K$121)</f>
        <v>7</v>
      </c>
      <c r="N113" s="483"/>
      <c r="O113" s="483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41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41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41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41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41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41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41"/>
    </row>
    <row r="114" spans="2:50" ht="14.25" hidden="1" customHeight="1" outlineLevel="1">
      <c r="B114" s="483"/>
      <c r="C114" s="203">
        <v>8</v>
      </c>
      <c r="D114" s="206" t="s">
        <v>379</v>
      </c>
      <c r="E114" s="203">
        <v>23</v>
      </c>
      <c r="F114" s="203">
        <v>2000</v>
      </c>
      <c r="G114" s="208">
        <f t="shared" si="130"/>
        <v>86.956521739130437</v>
      </c>
      <c r="H114" s="541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42"/>
      <c r="M114" s="209">
        <f>RANK(K114, K$107:$K$121)</f>
        <v>5</v>
      </c>
      <c r="N114" s="483"/>
      <c r="O114" s="483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41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41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41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41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41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41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41"/>
    </row>
    <row r="115" spans="2:50" ht="14.25" hidden="1" customHeight="1" outlineLevel="1">
      <c r="B115" s="483"/>
      <c r="C115" s="203">
        <v>9</v>
      </c>
      <c r="D115" s="206" t="s">
        <v>380</v>
      </c>
      <c r="E115" s="203">
        <v>17</v>
      </c>
      <c r="F115" s="203">
        <v>2000</v>
      </c>
      <c r="G115" s="208">
        <f t="shared" si="130"/>
        <v>117.64705882352941</v>
      </c>
      <c r="H115" s="541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42"/>
      <c r="M115" s="209">
        <f>RANK(K115, K$107:$K$121)</f>
        <v>1</v>
      </c>
      <c r="N115" s="483"/>
      <c r="O115" s="483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41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41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41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41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41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41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41"/>
    </row>
    <row r="116" spans="2:50" ht="14.25" hidden="1" customHeight="1" outlineLevel="1">
      <c r="B116" s="483"/>
      <c r="C116" s="203">
        <v>10</v>
      </c>
      <c r="D116" s="206" t="s">
        <v>412</v>
      </c>
      <c r="E116" s="203">
        <v>22</v>
      </c>
      <c r="F116" s="203">
        <v>2000</v>
      </c>
      <c r="G116" s="208">
        <f t="shared" si="130"/>
        <v>90.909090909090907</v>
      </c>
      <c r="H116" s="541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42"/>
      <c r="M116" s="209">
        <f>RANK(K116, K$107:$K$121)</f>
        <v>4</v>
      </c>
      <c r="N116" s="483"/>
      <c r="O116" s="483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41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41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41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41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41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41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41"/>
    </row>
    <row r="117" spans="2:50" ht="14.25" hidden="1" customHeight="1" outlineLevel="1">
      <c r="B117" s="483"/>
      <c r="C117" s="203">
        <v>11</v>
      </c>
      <c r="D117" s="206" t="s">
        <v>618</v>
      </c>
      <c r="E117" s="203">
        <v>20</v>
      </c>
      <c r="F117" s="203">
        <v>2000</v>
      </c>
      <c r="G117" s="208">
        <f t="shared" si="130"/>
        <v>100</v>
      </c>
      <c r="H117" s="541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42"/>
      <c r="M117" s="209">
        <f>RANK(K117, K$107:$K$121)</f>
        <v>2</v>
      </c>
      <c r="N117" s="483"/>
      <c r="O117" s="483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41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41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41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41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41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41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7"/>
      <c r="W121" s="208"/>
      <c r="X121" s="205"/>
      <c r="Y121" s="541"/>
      <c r="Z121" s="203"/>
      <c r="AA121" s="207"/>
      <c r="AB121" s="208"/>
      <c r="AC121" s="205"/>
      <c r="AD121" s="541"/>
      <c r="AE121" s="203"/>
      <c r="AF121" s="207"/>
      <c r="AG121" s="208"/>
      <c r="AH121" s="205"/>
      <c r="AI121" s="541"/>
      <c r="AJ121" s="203"/>
      <c r="AK121" s="207"/>
      <c r="AL121" s="208"/>
      <c r="AM121" s="205"/>
      <c r="AN121" s="541"/>
      <c r="AO121" s="203"/>
      <c r="AP121" s="207"/>
      <c r="AQ121" s="208"/>
      <c r="AR121" s="205"/>
      <c r="AS121" s="541"/>
      <c r="AT121" s="203"/>
      <c r="AU121" s="207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39">U122+1</f>
        <v>45911</v>
      </c>
      <c r="AA122" s="586"/>
      <c r="AB122" s="586"/>
      <c r="AC122" s="586"/>
      <c r="AD122" s="586"/>
      <c r="AE122" s="587">
        <f t="shared" ref="AE122" si="140">Z122+1</f>
        <v>45912</v>
      </c>
      <c r="AF122" s="588"/>
      <c r="AG122" s="588"/>
      <c r="AH122" s="588"/>
      <c r="AI122" s="588"/>
      <c r="AJ122" s="589">
        <f t="shared" ref="AJ122" si="141">AE122+1</f>
        <v>45913</v>
      </c>
      <c r="AK122" s="590"/>
      <c r="AL122" s="590"/>
      <c r="AM122" s="590"/>
      <c r="AN122" s="591"/>
      <c r="AO122" s="587">
        <f t="shared" ref="AO122" si="142">AJ122+1</f>
        <v>45914</v>
      </c>
      <c r="AP122" s="588"/>
      <c r="AQ122" s="588"/>
      <c r="AR122" s="588"/>
      <c r="AS122" s="588"/>
      <c r="AT122" s="589">
        <f t="shared" ref="AT122" si="143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4">Z122</f>
        <v>45911</v>
      </c>
      <c r="AA123" s="592"/>
      <c r="AB123" s="592"/>
      <c r="AC123" s="592"/>
      <c r="AD123" s="592"/>
      <c r="AE123" s="593">
        <f t="shared" ref="AE123" si="145">AE122</f>
        <v>45912</v>
      </c>
      <c r="AF123" s="593"/>
      <c r="AG123" s="593"/>
      <c r="AH123" s="593"/>
      <c r="AI123" s="593"/>
      <c r="AJ123" s="594">
        <f t="shared" ref="AJ123" si="146">AJ122</f>
        <v>45913</v>
      </c>
      <c r="AK123" s="595"/>
      <c r="AL123" s="595"/>
      <c r="AM123" s="595"/>
      <c r="AN123" s="596"/>
      <c r="AO123" s="593">
        <f t="shared" ref="AO123" si="147">AO122</f>
        <v>45914</v>
      </c>
      <c r="AP123" s="593"/>
      <c r="AQ123" s="593"/>
      <c r="AR123" s="593"/>
      <c r="AS123" s="593"/>
      <c r="AT123" s="594">
        <f t="shared" ref="AT123" si="148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408</v>
      </c>
      <c r="C127" s="203">
        <v>1</v>
      </c>
      <c r="D127" s="206" t="s">
        <v>375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41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42">
        <f>IFERROR(AVERAGE(K127:K141),"-")</f>
        <v>76.209164659903735</v>
      </c>
      <c r="M127" s="209">
        <f>RANK(K127, K$127:$K$141)</f>
        <v>9</v>
      </c>
      <c r="N127" s="483"/>
      <c r="O127" s="483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41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41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41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41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41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41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41">
        <f>AVERAGE(AV127:AV141)</f>
        <v>76.179090804450539</v>
      </c>
    </row>
    <row r="128" spans="2:50" ht="14.25" hidden="1" customHeight="1" outlineLevel="1">
      <c r="B128" s="483"/>
      <c r="C128" s="203">
        <v>2</v>
      </c>
      <c r="D128" s="206" t="s">
        <v>409</v>
      </c>
      <c r="E128" s="203">
        <v>26</v>
      </c>
      <c r="F128" s="203">
        <v>2000</v>
      </c>
      <c r="G128" s="208">
        <f t="shared" si="149"/>
        <v>76.92307692307692</v>
      </c>
      <c r="H128" s="541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42"/>
      <c r="M128" s="209">
        <f>RANK(K128, K$127:$K$141)</f>
        <v>10</v>
      </c>
      <c r="N128" s="483"/>
      <c r="O128" s="483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41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41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41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41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41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41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41"/>
    </row>
    <row r="129" spans="2:50" ht="14.25" hidden="1" customHeight="1" outlineLevel="1">
      <c r="B129" s="483"/>
      <c r="C129" s="203">
        <v>3</v>
      </c>
      <c r="D129" s="206" t="s">
        <v>528</v>
      </c>
      <c r="E129" s="203">
        <v>25</v>
      </c>
      <c r="F129" s="203">
        <v>2000</v>
      </c>
      <c r="G129" s="208">
        <f t="shared" si="149"/>
        <v>80</v>
      </c>
      <c r="H129" s="541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42"/>
      <c r="M129" s="209">
        <f>RANK(K129, K$127:$K$141)</f>
        <v>8</v>
      </c>
      <c r="N129" s="483"/>
      <c r="O129" s="483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41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41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41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41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41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41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41"/>
    </row>
    <row r="130" spans="2:50" ht="14.25" hidden="1" customHeight="1" outlineLevel="1">
      <c r="B130" s="483"/>
      <c r="C130" s="203">
        <v>4</v>
      </c>
      <c r="D130" s="206" t="s">
        <v>583</v>
      </c>
      <c r="E130" s="203">
        <v>22</v>
      </c>
      <c r="F130" s="203">
        <v>2000</v>
      </c>
      <c r="G130" s="208">
        <f t="shared" si="149"/>
        <v>90.909090909090907</v>
      </c>
      <c r="H130" s="541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42"/>
      <c r="M130" s="209">
        <f>RANK(K130, K$127:$K$141)</f>
        <v>3</v>
      </c>
      <c r="N130" s="483"/>
      <c r="O130" s="483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41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41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41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41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41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41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41"/>
    </row>
    <row r="131" spans="2:50" ht="14.25" hidden="1" customHeight="1" outlineLevel="1">
      <c r="B131" s="483"/>
      <c r="C131" s="203">
        <v>5</v>
      </c>
      <c r="D131" s="206" t="s">
        <v>529</v>
      </c>
      <c r="E131" s="203">
        <v>26</v>
      </c>
      <c r="F131" s="203">
        <v>2000</v>
      </c>
      <c r="G131" s="208">
        <f t="shared" si="149"/>
        <v>76.92307692307692</v>
      </c>
      <c r="H131" s="541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42"/>
      <c r="M131" s="209">
        <f>RANK(K131, K$127:$K$141)</f>
        <v>11</v>
      </c>
      <c r="N131" s="483"/>
      <c r="O131" s="483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41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41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41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41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41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41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41"/>
    </row>
    <row r="132" spans="2:50" ht="14.25" hidden="1" customHeight="1" outlineLevel="1">
      <c r="B132" s="483"/>
      <c r="C132" s="203">
        <v>6</v>
      </c>
      <c r="D132" s="206" t="s">
        <v>373</v>
      </c>
      <c r="E132" s="203">
        <v>23</v>
      </c>
      <c r="F132" s="203">
        <v>2000</v>
      </c>
      <c r="G132" s="208">
        <f t="shared" si="149"/>
        <v>86.956521739130437</v>
      </c>
      <c r="H132" s="541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42"/>
      <c r="M132" s="209">
        <f>RANK(K132, K$127:$K$141)</f>
        <v>5</v>
      </c>
      <c r="N132" s="483"/>
      <c r="O132" s="483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41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41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41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41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41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41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41"/>
    </row>
    <row r="133" spans="2:50" ht="14.25" hidden="1" customHeight="1" outlineLevel="1">
      <c r="B133" s="483"/>
      <c r="C133" s="203">
        <v>7</v>
      </c>
      <c r="D133" s="206" t="s">
        <v>411</v>
      </c>
      <c r="E133" s="203">
        <v>23</v>
      </c>
      <c r="F133" s="203">
        <v>2000</v>
      </c>
      <c r="G133" s="208">
        <f t="shared" si="149"/>
        <v>86.956521739130437</v>
      </c>
      <c r="H133" s="541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42"/>
      <c r="M133" s="209">
        <f>RANK(K133, K$127:$K$141)</f>
        <v>7</v>
      </c>
      <c r="N133" s="483"/>
      <c r="O133" s="483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41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41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41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41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41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41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41"/>
    </row>
    <row r="134" spans="2:50" ht="14.25" hidden="1" customHeight="1" outlineLevel="1">
      <c r="B134" s="483"/>
      <c r="C134" s="203">
        <v>8</v>
      </c>
      <c r="D134" s="206" t="s">
        <v>379</v>
      </c>
      <c r="E134" s="203">
        <v>23</v>
      </c>
      <c r="F134" s="203">
        <v>2000</v>
      </c>
      <c r="G134" s="208">
        <f t="shared" si="149"/>
        <v>86.956521739130437</v>
      </c>
      <c r="H134" s="541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42"/>
      <c r="M134" s="209">
        <f>RANK(K134, K$127:$K$141)</f>
        <v>6</v>
      </c>
      <c r="N134" s="483"/>
      <c r="O134" s="483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41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41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41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41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41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41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41"/>
    </row>
    <row r="135" spans="2:50" ht="14.25" hidden="1" customHeight="1" outlineLevel="1">
      <c r="B135" s="483"/>
      <c r="C135" s="203">
        <v>9</v>
      </c>
      <c r="D135" s="206" t="s">
        <v>380</v>
      </c>
      <c r="E135" s="203">
        <v>17</v>
      </c>
      <c r="F135" s="203">
        <v>2000</v>
      </c>
      <c r="G135" s="208">
        <f t="shared" si="149"/>
        <v>117.64705882352941</v>
      </c>
      <c r="H135" s="541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42"/>
      <c r="M135" s="209">
        <f>RANK(K135, K$127:$K$141)</f>
        <v>1</v>
      </c>
      <c r="N135" s="483"/>
      <c r="O135" s="483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41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41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41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41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41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41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41"/>
    </row>
    <row r="136" spans="2:50" ht="14.25" hidden="1" customHeight="1" outlineLevel="1">
      <c r="B136" s="483"/>
      <c r="C136" s="203">
        <v>10</v>
      </c>
      <c r="D136" s="206" t="s">
        <v>412</v>
      </c>
      <c r="E136" s="203">
        <v>22</v>
      </c>
      <c r="F136" s="203">
        <v>2000</v>
      </c>
      <c r="G136" s="208">
        <f t="shared" si="149"/>
        <v>90.909090909090907</v>
      </c>
      <c r="H136" s="541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42"/>
      <c r="M136" s="209">
        <f>RANK(K136, K$127:$K$141)</f>
        <v>4</v>
      </c>
      <c r="N136" s="483"/>
      <c r="O136" s="483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41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41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41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41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41"/>
      <c r="AO136" s="207"/>
      <c r="AP136" s="207"/>
      <c r="AQ136" s="208"/>
      <c r="AR136" s="205"/>
      <c r="AS136" s="541"/>
      <c r="AT136" s="207"/>
      <c r="AU136" s="207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 t="s">
        <v>618</v>
      </c>
      <c r="E137" s="203">
        <v>20</v>
      </c>
      <c r="F137" s="203">
        <v>2000</v>
      </c>
      <c r="G137" s="208">
        <f t="shared" si="149"/>
        <v>100</v>
      </c>
      <c r="H137" s="541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42"/>
      <c r="M137" s="209">
        <f>RANK(K137, K$127:$K$141)</f>
        <v>2</v>
      </c>
      <c r="N137" s="483"/>
      <c r="O137" s="483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41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41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41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41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41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41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5">U142+1</f>
        <v>45918</v>
      </c>
      <c r="AA142" s="586"/>
      <c r="AB142" s="586"/>
      <c r="AC142" s="586"/>
      <c r="AD142" s="586"/>
      <c r="AE142" s="587">
        <f t="shared" ref="AE142" si="166">Z142+1</f>
        <v>45919</v>
      </c>
      <c r="AF142" s="588"/>
      <c r="AG142" s="588"/>
      <c r="AH142" s="588"/>
      <c r="AI142" s="588"/>
      <c r="AJ142" s="589">
        <f t="shared" ref="AJ142" si="167">AE142+1</f>
        <v>45920</v>
      </c>
      <c r="AK142" s="590"/>
      <c r="AL142" s="590"/>
      <c r="AM142" s="590"/>
      <c r="AN142" s="591"/>
      <c r="AO142" s="587">
        <f t="shared" ref="AO142" si="168">AJ142+1</f>
        <v>45921</v>
      </c>
      <c r="AP142" s="588"/>
      <c r="AQ142" s="588"/>
      <c r="AR142" s="588"/>
      <c r="AS142" s="588"/>
      <c r="AT142" s="589">
        <f t="shared" ref="AT142" si="169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70">Z142</f>
        <v>45918</v>
      </c>
      <c r="AA143" s="592"/>
      <c r="AB143" s="592"/>
      <c r="AC143" s="592"/>
      <c r="AD143" s="592"/>
      <c r="AE143" s="593">
        <f t="shared" ref="AE143" si="171">AE142</f>
        <v>45919</v>
      </c>
      <c r="AF143" s="593"/>
      <c r="AG143" s="593"/>
      <c r="AH143" s="593"/>
      <c r="AI143" s="593"/>
      <c r="AJ143" s="594">
        <f t="shared" ref="AJ143" si="172">AJ142</f>
        <v>45920</v>
      </c>
      <c r="AK143" s="595"/>
      <c r="AL143" s="595"/>
      <c r="AM143" s="595"/>
      <c r="AN143" s="596"/>
      <c r="AO143" s="593">
        <f t="shared" ref="AO143" si="173">AO142</f>
        <v>45921</v>
      </c>
      <c r="AP143" s="593"/>
      <c r="AQ143" s="593"/>
      <c r="AR143" s="593"/>
      <c r="AS143" s="593"/>
      <c r="AT143" s="594">
        <f t="shared" ref="AT143" si="174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408</v>
      </c>
      <c r="C147" s="203">
        <v>1</v>
      </c>
      <c r="D147" s="206" t="s">
        <v>375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41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42">
        <f>IFERROR(AVERAGE(K147:K161),"-")</f>
        <v>77.078467473163428</v>
      </c>
      <c r="M147" s="209">
        <f>RANK(K147, K$147:$K$161)</f>
        <v>9</v>
      </c>
      <c r="N147" s="483"/>
      <c r="O147" s="483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41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41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41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41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41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41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41">
        <f>AVERAGE(AV147:AV161)</f>
        <v>77.245811053827609</v>
      </c>
    </row>
    <row r="148" spans="2:50" ht="14.25" hidden="1" customHeight="1" outlineLevel="1">
      <c r="B148" s="483"/>
      <c r="C148" s="203">
        <v>2</v>
      </c>
      <c r="D148" s="206" t="s">
        <v>409</v>
      </c>
      <c r="E148" s="203">
        <v>26</v>
      </c>
      <c r="F148" s="203">
        <v>2000</v>
      </c>
      <c r="G148" s="208">
        <f t="shared" si="175"/>
        <v>76.92307692307692</v>
      </c>
      <c r="H148" s="541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42"/>
      <c r="M148" s="209">
        <f>RANK(K148, K$147:$K$161)</f>
        <v>10</v>
      </c>
      <c r="N148" s="483"/>
      <c r="O148" s="483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41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41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41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41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41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41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41"/>
    </row>
    <row r="149" spans="2:50" ht="14.25" hidden="1" customHeight="1" outlineLevel="1">
      <c r="B149" s="483"/>
      <c r="C149" s="203">
        <v>3</v>
      </c>
      <c r="D149" s="206" t="s">
        <v>528</v>
      </c>
      <c r="E149" s="203">
        <v>25</v>
      </c>
      <c r="F149" s="203">
        <v>2000</v>
      </c>
      <c r="G149" s="208">
        <f t="shared" si="175"/>
        <v>80</v>
      </c>
      <c r="H149" s="541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42"/>
      <c r="M149" s="209">
        <f>RANK(K149, K$147:$K$161)</f>
        <v>8</v>
      </c>
      <c r="N149" s="483"/>
      <c r="O149" s="483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41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41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41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41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41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41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41"/>
    </row>
    <row r="150" spans="2:50" ht="14.25" hidden="1" customHeight="1" outlineLevel="1">
      <c r="B150" s="483"/>
      <c r="C150" s="203">
        <v>4</v>
      </c>
      <c r="D150" s="206" t="s">
        <v>583</v>
      </c>
      <c r="E150" s="203">
        <v>22</v>
      </c>
      <c r="F150" s="203">
        <v>2000</v>
      </c>
      <c r="G150" s="208">
        <f t="shared" si="175"/>
        <v>90.909090909090907</v>
      </c>
      <c r="H150" s="541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42"/>
      <c r="M150" s="209">
        <f>RANK(K150, K$147:$K$161)</f>
        <v>4</v>
      </c>
      <c r="N150" s="483"/>
      <c r="O150" s="483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41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41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41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41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41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41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41"/>
    </row>
    <row r="151" spans="2:50" ht="14.25" hidden="1" customHeight="1" outlineLevel="1">
      <c r="B151" s="483"/>
      <c r="C151" s="203">
        <v>5</v>
      </c>
      <c r="D151" s="206" t="s">
        <v>529</v>
      </c>
      <c r="E151" s="203">
        <v>26</v>
      </c>
      <c r="F151" s="203">
        <v>2000</v>
      </c>
      <c r="G151" s="208">
        <f t="shared" si="175"/>
        <v>76.92307692307692</v>
      </c>
      <c r="H151" s="541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42"/>
      <c r="M151" s="209">
        <f>RANK(K151, K$147:$K$161)</f>
        <v>11</v>
      </c>
      <c r="N151" s="483"/>
      <c r="O151" s="483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41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41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41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41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41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41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41"/>
    </row>
    <row r="152" spans="2:50" ht="14.25" hidden="1" customHeight="1" outlineLevel="1">
      <c r="B152" s="483"/>
      <c r="C152" s="203">
        <v>6</v>
      </c>
      <c r="D152" s="206" t="s">
        <v>645</v>
      </c>
      <c r="E152" s="203">
        <v>20</v>
      </c>
      <c r="F152" s="203">
        <v>2000</v>
      </c>
      <c r="G152" s="208">
        <f t="shared" si="175"/>
        <v>100</v>
      </c>
      <c r="H152" s="541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42"/>
      <c r="M152" s="209">
        <f>RANK(K152, K$147:$K$161)</f>
        <v>3</v>
      </c>
      <c r="N152" s="483"/>
      <c r="O152" s="483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41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41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41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41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41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41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41"/>
    </row>
    <row r="153" spans="2:50" ht="14.25" hidden="1" customHeight="1" outlineLevel="1">
      <c r="B153" s="483"/>
      <c r="C153" s="203">
        <v>7</v>
      </c>
      <c r="D153" s="206" t="s">
        <v>373</v>
      </c>
      <c r="E153" s="203">
        <v>23</v>
      </c>
      <c r="F153" s="203">
        <v>2000</v>
      </c>
      <c r="G153" s="208">
        <f t="shared" si="175"/>
        <v>86.956521739130437</v>
      </c>
      <c r="H153" s="541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42"/>
      <c r="M153" s="209">
        <f>RANK(K153, K$147:$K$161)</f>
        <v>6</v>
      </c>
      <c r="N153" s="483"/>
      <c r="O153" s="483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41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41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41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41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41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41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41"/>
    </row>
    <row r="154" spans="2:50" ht="14.25" hidden="1" customHeight="1" outlineLevel="1">
      <c r="B154" s="483"/>
      <c r="C154" s="203">
        <v>8</v>
      </c>
      <c r="D154" s="206" t="s">
        <v>411</v>
      </c>
      <c r="E154" s="203">
        <v>23</v>
      </c>
      <c r="F154" s="203">
        <v>2000</v>
      </c>
      <c r="G154" s="208">
        <f t="shared" si="175"/>
        <v>86.956521739130437</v>
      </c>
      <c r="H154" s="541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42"/>
      <c r="M154" s="209">
        <f>RANK(K154, K$147:$K$161)</f>
        <v>7</v>
      </c>
      <c r="N154" s="483"/>
      <c r="O154" s="483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41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41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41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41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41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41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41"/>
    </row>
    <row r="155" spans="2:50" ht="14.25" hidden="1" customHeight="1" outlineLevel="1">
      <c r="B155" s="483"/>
      <c r="C155" s="203">
        <v>9</v>
      </c>
      <c r="D155" s="206" t="s">
        <v>379</v>
      </c>
      <c r="E155" s="203">
        <v>23</v>
      </c>
      <c r="F155" s="203">
        <v>2000</v>
      </c>
      <c r="G155" s="208">
        <f t="shared" si="175"/>
        <v>86.956521739130437</v>
      </c>
      <c r="H155" s="541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42"/>
      <c r="M155" s="209">
        <f>RANK(K155, K$147:$K$161)</f>
        <v>5</v>
      </c>
      <c r="N155" s="483"/>
      <c r="O155" s="483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41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41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41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41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41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41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41"/>
    </row>
    <row r="156" spans="2:50" ht="14.25" hidden="1" customHeight="1" outlineLevel="1">
      <c r="B156" s="483"/>
      <c r="C156" s="203">
        <v>10</v>
      </c>
      <c r="D156" s="206" t="s">
        <v>380</v>
      </c>
      <c r="E156" s="203">
        <v>17</v>
      </c>
      <c r="F156" s="203">
        <v>2000</v>
      </c>
      <c r="G156" s="208">
        <f t="shared" si="175"/>
        <v>117.64705882352941</v>
      </c>
      <c r="H156" s="541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42"/>
      <c r="M156" s="209">
        <f>RANK(K156, K$147:$K$161)</f>
        <v>1</v>
      </c>
      <c r="N156" s="483"/>
      <c r="O156" s="483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41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41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41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41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41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41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41"/>
    </row>
    <row r="157" spans="2:50" ht="14.25" hidden="1" customHeight="1" outlineLevel="1">
      <c r="B157" s="483"/>
      <c r="C157" s="203">
        <v>11</v>
      </c>
      <c r="D157" s="206" t="s">
        <v>618</v>
      </c>
      <c r="E157" s="203">
        <v>20</v>
      </c>
      <c r="F157" s="203">
        <v>2000</v>
      </c>
      <c r="G157" s="208">
        <f t="shared" si="175"/>
        <v>100</v>
      </c>
      <c r="H157" s="541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42"/>
      <c r="M157" s="209">
        <f>RANK(K157, K$147:$K$161)</f>
        <v>2</v>
      </c>
      <c r="N157" s="483"/>
      <c r="O157" s="483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41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41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41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41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41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41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97">U162+1</f>
        <v>45925</v>
      </c>
      <c r="AA162" s="586"/>
      <c r="AB162" s="586"/>
      <c r="AC162" s="586"/>
      <c r="AD162" s="586"/>
      <c r="AE162" s="587">
        <f t="shared" ref="AE162" si="198">Z162+1</f>
        <v>45926</v>
      </c>
      <c r="AF162" s="588"/>
      <c r="AG162" s="588"/>
      <c r="AH162" s="588"/>
      <c r="AI162" s="588"/>
      <c r="AJ162" s="589">
        <f t="shared" ref="AJ162" si="199">AE162+1</f>
        <v>45927</v>
      </c>
      <c r="AK162" s="590"/>
      <c r="AL162" s="590"/>
      <c r="AM162" s="590"/>
      <c r="AN162" s="591"/>
      <c r="AO162" s="587">
        <f t="shared" ref="AO162" si="200">AJ162+1</f>
        <v>45928</v>
      </c>
      <c r="AP162" s="588"/>
      <c r="AQ162" s="588"/>
      <c r="AR162" s="588"/>
      <c r="AS162" s="588"/>
      <c r="AT162" s="589">
        <f t="shared" ref="AT162" si="201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202">Z162</f>
        <v>45925</v>
      </c>
      <c r="AA163" s="592"/>
      <c r="AB163" s="592"/>
      <c r="AC163" s="592"/>
      <c r="AD163" s="592"/>
      <c r="AE163" s="593">
        <f t="shared" ref="AE163" si="203">AE162</f>
        <v>45926</v>
      </c>
      <c r="AF163" s="593"/>
      <c r="AG163" s="593"/>
      <c r="AH163" s="593"/>
      <c r="AI163" s="593"/>
      <c r="AJ163" s="594">
        <f t="shared" ref="AJ163" si="204">AJ162</f>
        <v>45927</v>
      </c>
      <c r="AK163" s="595"/>
      <c r="AL163" s="595"/>
      <c r="AM163" s="595"/>
      <c r="AN163" s="596"/>
      <c r="AO163" s="593">
        <f t="shared" ref="AO163" si="205">AO162</f>
        <v>45928</v>
      </c>
      <c r="AP163" s="593"/>
      <c r="AQ163" s="593"/>
      <c r="AR163" s="593"/>
      <c r="AS163" s="593"/>
      <c r="AT163" s="594">
        <f t="shared" ref="AT163" si="206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408</v>
      </c>
      <c r="C167" s="203">
        <v>1</v>
      </c>
      <c r="D167" s="206" t="s">
        <v>375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41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42">
        <f>IFERROR(AVERAGE(K167:K181),"-")</f>
        <v>77.381293653569827</v>
      </c>
      <c r="M167" s="209">
        <f>RANK(K167, K$167:$K$181)</f>
        <v>9</v>
      </c>
      <c r="N167" s="483"/>
      <c r="O167" s="483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41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41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41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41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41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41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41">
        <f>AVERAGE(AV167:AV181)</f>
        <v>77.610629618758495</v>
      </c>
    </row>
    <row r="168" spans="2:50" ht="14.25" hidden="1" customHeight="1" outlineLevel="1">
      <c r="B168" s="483"/>
      <c r="C168" s="203">
        <v>2</v>
      </c>
      <c r="D168" s="206" t="s">
        <v>409</v>
      </c>
      <c r="E168" s="203">
        <v>26</v>
      </c>
      <c r="F168" s="203">
        <v>2000</v>
      </c>
      <c r="G168" s="208">
        <f t="shared" si="207"/>
        <v>76.92307692307692</v>
      </c>
      <c r="H168" s="541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42"/>
      <c r="M168" s="209">
        <f>RANK(K168, K$167:$K$181)</f>
        <v>10</v>
      </c>
      <c r="N168" s="483"/>
      <c r="O168" s="483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41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41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41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41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41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41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41"/>
    </row>
    <row r="169" spans="2:50" ht="14.25" hidden="1" customHeight="1" outlineLevel="1">
      <c r="B169" s="483"/>
      <c r="C169" s="203">
        <v>3</v>
      </c>
      <c r="D169" s="206" t="s">
        <v>528</v>
      </c>
      <c r="E169" s="203">
        <v>25</v>
      </c>
      <c r="F169" s="203">
        <v>2000</v>
      </c>
      <c r="G169" s="208">
        <f t="shared" si="207"/>
        <v>80</v>
      </c>
      <c r="H169" s="541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42"/>
      <c r="M169" s="209">
        <f>RANK(K169, K$167:$K$181)</f>
        <v>8</v>
      </c>
      <c r="N169" s="483"/>
      <c r="O169" s="483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41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41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41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41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41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41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41"/>
    </row>
    <row r="170" spans="2:50" ht="14.25" hidden="1" customHeight="1" outlineLevel="1">
      <c r="B170" s="483"/>
      <c r="C170" s="203">
        <v>4</v>
      </c>
      <c r="D170" s="206" t="s">
        <v>583</v>
      </c>
      <c r="E170" s="203">
        <v>22</v>
      </c>
      <c r="F170" s="203">
        <v>2000</v>
      </c>
      <c r="G170" s="208">
        <f t="shared" si="207"/>
        <v>90.909090909090907</v>
      </c>
      <c r="H170" s="541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42"/>
      <c r="M170" s="209">
        <f>RANK(K170, K$167:$K$181)</f>
        <v>4</v>
      </c>
      <c r="N170" s="483"/>
      <c r="O170" s="483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41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41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41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41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41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41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41"/>
    </row>
    <row r="171" spans="2:50" ht="14.25" hidden="1" customHeight="1" outlineLevel="1">
      <c r="B171" s="483"/>
      <c r="C171" s="203">
        <v>5</v>
      </c>
      <c r="D171" s="206" t="s">
        <v>529</v>
      </c>
      <c r="E171" s="203">
        <v>26</v>
      </c>
      <c r="F171" s="203">
        <v>2000</v>
      </c>
      <c r="G171" s="208">
        <f t="shared" si="207"/>
        <v>76.92307692307692</v>
      </c>
      <c r="H171" s="541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42"/>
      <c r="M171" s="209">
        <f>RANK(K171, K$167:$K$181)</f>
        <v>11</v>
      </c>
      <c r="N171" s="483"/>
      <c r="O171" s="483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41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41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41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41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41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41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41"/>
    </row>
    <row r="172" spans="2:50" ht="14.25" hidden="1" customHeight="1" outlineLevel="1">
      <c r="B172" s="483"/>
      <c r="C172" s="203">
        <v>6</v>
      </c>
      <c r="D172" s="206" t="s">
        <v>645</v>
      </c>
      <c r="E172" s="203">
        <v>20</v>
      </c>
      <c r="F172" s="203">
        <v>2000</v>
      </c>
      <c r="G172" s="208">
        <f t="shared" si="207"/>
        <v>100</v>
      </c>
      <c r="H172" s="541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42"/>
      <c r="M172" s="209">
        <f>RANK(K172, K$167:$K$181)</f>
        <v>3</v>
      </c>
      <c r="N172" s="483"/>
      <c r="O172" s="483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41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41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41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41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41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41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41"/>
    </row>
    <row r="173" spans="2:50" ht="14.25" hidden="1" customHeight="1" outlineLevel="1">
      <c r="B173" s="483"/>
      <c r="C173" s="203">
        <v>7</v>
      </c>
      <c r="D173" s="206" t="s">
        <v>373</v>
      </c>
      <c r="E173" s="203">
        <v>23</v>
      </c>
      <c r="F173" s="203">
        <v>2000</v>
      </c>
      <c r="G173" s="208">
        <f t="shared" si="207"/>
        <v>86.956521739130437</v>
      </c>
      <c r="H173" s="541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42"/>
      <c r="M173" s="209">
        <f>RANK(K173, K$167:$K$181)</f>
        <v>5</v>
      </c>
      <c r="N173" s="483"/>
      <c r="O173" s="483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41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41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41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41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41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41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41"/>
    </row>
    <row r="174" spans="2:50" ht="14.25" hidden="1" customHeight="1" outlineLevel="1">
      <c r="B174" s="483"/>
      <c r="C174" s="203">
        <v>8</v>
      </c>
      <c r="D174" s="206" t="s">
        <v>411</v>
      </c>
      <c r="E174" s="203">
        <v>23</v>
      </c>
      <c r="F174" s="203">
        <v>2000</v>
      </c>
      <c r="G174" s="208">
        <f t="shared" si="207"/>
        <v>86.956521739130437</v>
      </c>
      <c r="H174" s="541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42"/>
      <c r="M174" s="209">
        <f>RANK(K174, K$167:$K$181)</f>
        <v>7</v>
      </c>
      <c r="N174" s="483"/>
      <c r="O174" s="483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41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41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41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41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41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41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41"/>
    </row>
    <row r="175" spans="2:50" ht="14.25" hidden="1" customHeight="1" outlineLevel="1">
      <c r="B175" s="483"/>
      <c r="C175" s="203">
        <v>9</v>
      </c>
      <c r="D175" s="206" t="s">
        <v>379</v>
      </c>
      <c r="E175" s="203">
        <v>23</v>
      </c>
      <c r="F175" s="203">
        <v>2000</v>
      </c>
      <c r="G175" s="208">
        <f t="shared" si="207"/>
        <v>86.956521739130437</v>
      </c>
      <c r="H175" s="541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42"/>
      <c r="M175" s="209">
        <f>RANK(K175, K$167:$K$181)</f>
        <v>6</v>
      </c>
      <c r="N175" s="483"/>
      <c r="O175" s="483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41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41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41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41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41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41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41"/>
    </row>
    <row r="176" spans="2:50" ht="14.25" hidden="1" customHeight="1" outlineLevel="1">
      <c r="B176" s="483"/>
      <c r="C176" s="203">
        <v>10</v>
      </c>
      <c r="D176" s="206" t="s">
        <v>380</v>
      </c>
      <c r="E176" s="203">
        <v>17</v>
      </c>
      <c r="F176" s="203">
        <v>2000</v>
      </c>
      <c r="G176" s="208">
        <f t="shared" si="207"/>
        <v>117.64705882352941</v>
      </c>
      <c r="H176" s="541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42"/>
      <c r="M176" s="209">
        <f>RANK(K176, K$167:$K$181)</f>
        <v>1</v>
      </c>
      <c r="N176" s="483"/>
      <c r="O176" s="483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41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41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41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41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41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41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41"/>
    </row>
    <row r="177" spans="2:50" ht="14.25" hidden="1" customHeight="1" outlineLevel="1">
      <c r="B177" s="483"/>
      <c r="C177" s="203">
        <v>11</v>
      </c>
      <c r="D177" s="206" t="s">
        <v>618</v>
      </c>
      <c r="E177" s="203">
        <v>20</v>
      </c>
      <c r="F177" s="203">
        <v>2000</v>
      </c>
      <c r="G177" s="208">
        <f t="shared" si="207"/>
        <v>100</v>
      </c>
      <c r="H177" s="541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42"/>
      <c r="M177" s="209">
        <f>RANK(K177, K$167:$K$181)</f>
        <v>2</v>
      </c>
      <c r="N177" s="483"/>
      <c r="O177" s="483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41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41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41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41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41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41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7"/>
      <c r="W181" s="208"/>
      <c r="X181" s="205"/>
      <c r="Y181" s="541"/>
      <c r="Z181" s="203"/>
      <c r="AA181" s="207"/>
      <c r="AB181" s="208"/>
      <c r="AC181" s="205"/>
      <c r="AD181" s="541"/>
      <c r="AE181" s="203"/>
      <c r="AF181" s="207"/>
      <c r="AG181" s="208"/>
      <c r="AH181" s="205"/>
      <c r="AI181" s="541"/>
      <c r="AJ181" s="203"/>
      <c r="AK181" s="207"/>
      <c r="AL181" s="208"/>
      <c r="AM181" s="205"/>
      <c r="AN181" s="541"/>
      <c r="AO181" s="203"/>
      <c r="AP181" s="207"/>
      <c r="AQ181" s="208"/>
      <c r="AR181" s="205"/>
      <c r="AS181" s="541"/>
      <c r="AT181" s="203"/>
      <c r="AU181" s="207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23">U182+1</f>
        <v>45932</v>
      </c>
      <c r="AA182" s="586"/>
      <c r="AB182" s="586"/>
      <c r="AC182" s="586"/>
      <c r="AD182" s="586"/>
      <c r="AE182" s="587">
        <f t="shared" ref="AE182" si="224">Z182+1</f>
        <v>45933</v>
      </c>
      <c r="AF182" s="588"/>
      <c r="AG182" s="588"/>
      <c r="AH182" s="588"/>
      <c r="AI182" s="588"/>
      <c r="AJ182" s="589">
        <f t="shared" ref="AJ182" si="225">AE182+1</f>
        <v>45934</v>
      </c>
      <c r="AK182" s="590"/>
      <c r="AL182" s="590"/>
      <c r="AM182" s="590"/>
      <c r="AN182" s="591"/>
      <c r="AO182" s="587">
        <f t="shared" ref="AO182" si="226">AJ182+1</f>
        <v>45935</v>
      </c>
      <c r="AP182" s="588"/>
      <c r="AQ182" s="588"/>
      <c r="AR182" s="588"/>
      <c r="AS182" s="588"/>
      <c r="AT182" s="589">
        <f t="shared" ref="AT182" si="227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28">Z182</f>
        <v>45932</v>
      </c>
      <c r="AA183" s="592"/>
      <c r="AB183" s="592"/>
      <c r="AC183" s="592"/>
      <c r="AD183" s="592"/>
      <c r="AE183" s="593">
        <f t="shared" ref="AE183" si="229">AE182</f>
        <v>45933</v>
      </c>
      <c r="AF183" s="593"/>
      <c r="AG183" s="593"/>
      <c r="AH183" s="593"/>
      <c r="AI183" s="593"/>
      <c r="AJ183" s="594">
        <f t="shared" ref="AJ183" si="230">AJ182</f>
        <v>45934</v>
      </c>
      <c r="AK183" s="595"/>
      <c r="AL183" s="595"/>
      <c r="AM183" s="595"/>
      <c r="AN183" s="596"/>
      <c r="AO183" s="593">
        <f t="shared" ref="AO183" si="231">AO182</f>
        <v>45935</v>
      </c>
      <c r="AP183" s="593"/>
      <c r="AQ183" s="593"/>
      <c r="AR183" s="593"/>
      <c r="AS183" s="593"/>
      <c r="AT183" s="594">
        <f t="shared" ref="AT183" si="232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408</v>
      </c>
      <c r="C187" s="203">
        <v>1</v>
      </c>
      <c r="D187" s="206" t="s">
        <v>375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41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42">
        <f>IFERROR(AVERAGE(K187:K201),"-")</f>
        <v>77.405062360637586</v>
      </c>
      <c r="M187" s="209">
        <f>RANK(K187, K$187:$K$201)</f>
        <v>10</v>
      </c>
      <c r="N187" s="483"/>
      <c r="O187" s="483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41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41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41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41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41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41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41">
        <f>AVERAGE(AV187:AV201)</f>
        <v>77.669424424424818</v>
      </c>
    </row>
    <row r="188" spans="2:50" ht="14.25" hidden="1" customHeight="1" outlineLevel="1">
      <c r="B188" s="483"/>
      <c r="C188" s="203">
        <v>2</v>
      </c>
      <c r="D188" s="206" t="s">
        <v>409</v>
      </c>
      <c r="E188" s="203">
        <v>26</v>
      </c>
      <c r="F188" s="203">
        <v>2000</v>
      </c>
      <c r="G188" s="208">
        <f t="shared" si="233"/>
        <v>76.92307692307692</v>
      </c>
      <c r="H188" s="541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42"/>
      <c r="M188" s="209">
        <f>RANK(K188, K$187:$K$201)</f>
        <v>11</v>
      </c>
      <c r="N188" s="483"/>
      <c r="O188" s="483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41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41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41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41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41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41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41"/>
    </row>
    <row r="189" spans="2:50" ht="14.25" hidden="1" customHeight="1" outlineLevel="1">
      <c r="B189" s="483"/>
      <c r="C189" s="203">
        <v>3</v>
      </c>
      <c r="D189" s="206" t="s">
        <v>528</v>
      </c>
      <c r="E189" s="203">
        <v>25</v>
      </c>
      <c r="F189" s="203">
        <v>2000</v>
      </c>
      <c r="G189" s="208">
        <f t="shared" si="233"/>
        <v>80</v>
      </c>
      <c r="H189" s="541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42"/>
      <c r="M189" s="209">
        <f>RANK(K189, K$187:$K$201)</f>
        <v>9</v>
      </c>
      <c r="N189" s="483"/>
      <c r="O189" s="483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41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41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41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41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41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41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41"/>
    </row>
    <row r="190" spans="2:50" ht="14.25" hidden="1" customHeight="1" outlineLevel="1">
      <c r="B190" s="483"/>
      <c r="C190" s="203">
        <v>4</v>
      </c>
      <c r="D190" s="206" t="s">
        <v>583</v>
      </c>
      <c r="E190" s="203">
        <v>22</v>
      </c>
      <c r="F190" s="203">
        <v>2000</v>
      </c>
      <c r="G190" s="208">
        <f t="shared" si="233"/>
        <v>90.909090909090907</v>
      </c>
      <c r="H190" s="541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42"/>
      <c r="M190" s="209">
        <f>RANK(K190, K$187:$K$201)</f>
        <v>4</v>
      </c>
      <c r="N190" s="483"/>
      <c r="O190" s="483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41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41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41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41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41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41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41"/>
    </row>
    <row r="191" spans="2:50" ht="14.25" hidden="1" customHeight="1" outlineLevel="1">
      <c r="B191" s="483"/>
      <c r="C191" s="203">
        <v>5</v>
      </c>
      <c r="D191" s="206" t="s">
        <v>529</v>
      </c>
      <c r="E191" s="203">
        <v>26</v>
      </c>
      <c r="F191" s="203">
        <v>2000</v>
      </c>
      <c r="G191" s="208">
        <f t="shared" si="233"/>
        <v>76.92307692307692</v>
      </c>
      <c r="H191" s="541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42"/>
      <c r="M191" s="209">
        <f>RANK(K191, K$187:$K$201)</f>
        <v>12</v>
      </c>
      <c r="N191" s="483"/>
      <c r="O191" s="483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41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41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41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41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41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41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41"/>
    </row>
    <row r="192" spans="2:50" ht="14.25" hidden="1" customHeight="1" outlineLevel="1">
      <c r="B192" s="483"/>
      <c r="C192" s="203">
        <v>6</v>
      </c>
      <c r="D192" s="206" t="s">
        <v>645</v>
      </c>
      <c r="E192" s="203">
        <v>20</v>
      </c>
      <c r="F192" s="203">
        <v>2000</v>
      </c>
      <c r="G192" s="208">
        <f t="shared" si="233"/>
        <v>100</v>
      </c>
      <c r="H192" s="541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42"/>
      <c r="M192" s="209">
        <f>RANK(K192, K$187:$K$201)</f>
        <v>3</v>
      </c>
      <c r="N192" s="483"/>
      <c r="O192" s="483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41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41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41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41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41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41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41"/>
    </row>
    <row r="193" spans="2:50" ht="14.25" hidden="1" customHeight="1" outlineLevel="1">
      <c r="B193" s="483"/>
      <c r="C193" s="203">
        <v>7</v>
      </c>
      <c r="D193" s="206" t="s">
        <v>373</v>
      </c>
      <c r="E193" s="203">
        <v>23</v>
      </c>
      <c r="F193" s="203">
        <v>2000</v>
      </c>
      <c r="G193" s="208">
        <f t="shared" si="233"/>
        <v>86.956521739130437</v>
      </c>
      <c r="H193" s="541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42"/>
      <c r="M193" s="209">
        <f>RANK(K193, K$187:$K$201)</f>
        <v>5</v>
      </c>
      <c r="N193" s="483"/>
      <c r="O193" s="483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41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41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41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41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41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41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41"/>
    </row>
    <row r="194" spans="2:50" ht="14.25" hidden="1" customHeight="1" outlineLevel="1">
      <c r="B194" s="483"/>
      <c r="C194" s="203">
        <v>8</v>
      </c>
      <c r="D194" s="206" t="s">
        <v>411</v>
      </c>
      <c r="E194" s="203">
        <v>23</v>
      </c>
      <c r="F194" s="203">
        <v>2000</v>
      </c>
      <c r="G194" s="208">
        <f t="shared" si="233"/>
        <v>86.956521739130437</v>
      </c>
      <c r="H194" s="541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42"/>
      <c r="M194" s="209">
        <f>RANK(K194, K$187:$K$201)</f>
        <v>7</v>
      </c>
      <c r="N194" s="483"/>
      <c r="O194" s="483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41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41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41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41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41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41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41"/>
    </row>
    <row r="195" spans="2:50" ht="14.25" hidden="1" customHeight="1" outlineLevel="1">
      <c r="B195" s="483"/>
      <c r="C195" s="203">
        <v>9</v>
      </c>
      <c r="D195" s="206" t="s">
        <v>379</v>
      </c>
      <c r="E195" s="203">
        <v>23</v>
      </c>
      <c r="F195" s="203">
        <v>2000</v>
      </c>
      <c r="G195" s="208">
        <f t="shared" si="233"/>
        <v>86.956521739130437</v>
      </c>
      <c r="H195" s="541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42"/>
      <c r="M195" s="209">
        <f>RANK(K195, K$187:$K$201)</f>
        <v>6</v>
      </c>
      <c r="N195" s="483"/>
      <c r="O195" s="483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41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41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41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41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41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41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41"/>
    </row>
    <row r="196" spans="2:50" ht="14.25" hidden="1" customHeight="1" outlineLevel="1">
      <c r="B196" s="483"/>
      <c r="C196" s="203">
        <v>10</v>
      </c>
      <c r="D196" s="206" t="s">
        <v>380</v>
      </c>
      <c r="E196" s="203">
        <v>17</v>
      </c>
      <c r="F196" s="203">
        <v>2000</v>
      </c>
      <c r="G196" s="208">
        <f t="shared" si="233"/>
        <v>117.64705882352941</v>
      </c>
      <c r="H196" s="541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42"/>
      <c r="M196" s="209">
        <f>RANK(K196, K$187:$K$201)</f>
        <v>1</v>
      </c>
      <c r="N196" s="483"/>
      <c r="O196" s="483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41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41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41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41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41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41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41"/>
    </row>
    <row r="197" spans="2:50" ht="14.25" hidden="1" customHeight="1" outlineLevel="1">
      <c r="B197" s="483"/>
      <c r="C197" s="203">
        <v>11</v>
      </c>
      <c r="D197" s="206" t="s">
        <v>618</v>
      </c>
      <c r="E197" s="203">
        <v>20</v>
      </c>
      <c r="F197" s="203">
        <v>2000</v>
      </c>
      <c r="G197" s="208">
        <f t="shared" si="233"/>
        <v>100</v>
      </c>
      <c r="H197" s="541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42"/>
      <c r="M197" s="209">
        <f>RANK(K197, K$187:$K$201)</f>
        <v>2</v>
      </c>
      <c r="N197" s="483"/>
      <c r="O197" s="483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41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41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41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41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41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41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41"/>
    </row>
    <row r="198" spans="2:50" ht="14.25" hidden="1" customHeight="1" outlineLevel="1">
      <c r="B198" s="483"/>
      <c r="C198" s="203">
        <v>12</v>
      </c>
      <c r="D198" s="206" t="s">
        <v>671</v>
      </c>
      <c r="E198" s="203">
        <v>22</v>
      </c>
      <c r="F198" s="203">
        <v>2000</v>
      </c>
      <c r="G198" s="208">
        <f t="shared" si="233"/>
        <v>90.909090909090907</v>
      </c>
      <c r="H198" s="541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42"/>
      <c r="M198" s="209">
        <f>RANK(K198, K$187:$K$201)</f>
        <v>8</v>
      </c>
      <c r="N198" s="483"/>
      <c r="O198" s="483"/>
      <c r="P198" s="207"/>
      <c r="Q198" s="207"/>
      <c r="R198" s="208"/>
      <c r="S198" s="205"/>
      <c r="T198" s="541"/>
      <c r="U198" s="207"/>
      <c r="V198" s="207"/>
      <c r="W198" s="208"/>
      <c r="X198" s="205"/>
      <c r="Y198" s="541"/>
      <c r="Z198" s="207"/>
      <c r="AA198" s="207"/>
      <c r="AB198" s="208"/>
      <c r="AC198" s="205"/>
      <c r="AD198" s="541"/>
      <c r="AE198" s="207"/>
      <c r="AF198" s="207"/>
      <c r="AG198" s="208"/>
      <c r="AH198" s="205"/>
      <c r="AI198" s="541"/>
      <c r="AJ198" s="207"/>
      <c r="AK198" s="207"/>
      <c r="AL198" s="208"/>
      <c r="AM198" s="205"/>
      <c r="AN198" s="541"/>
      <c r="AO198" s="207"/>
      <c r="AP198" s="207"/>
      <c r="AQ198" s="208"/>
      <c r="AR198" s="205"/>
      <c r="AS198" s="541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7"/>
      <c r="Q199" s="207"/>
      <c r="R199" s="208"/>
      <c r="S199" s="205"/>
      <c r="T199" s="541"/>
      <c r="U199" s="207"/>
      <c r="V199" s="207"/>
      <c r="W199" s="208"/>
      <c r="X199" s="205"/>
      <c r="Y199" s="541"/>
      <c r="Z199" s="207"/>
      <c r="AA199" s="207"/>
      <c r="AB199" s="208"/>
      <c r="AC199" s="205"/>
      <c r="AD199" s="541"/>
      <c r="AE199" s="207"/>
      <c r="AF199" s="207"/>
      <c r="AG199" s="208"/>
      <c r="AH199" s="205"/>
      <c r="AI199" s="541"/>
      <c r="AJ199" s="207"/>
      <c r="AK199" s="207"/>
      <c r="AL199" s="208"/>
      <c r="AM199" s="205"/>
      <c r="AN199" s="541"/>
      <c r="AO199" s="207"/>
      <c r="AP199" s="207"/>
      <c r="AQ199" s="208"/>
      <c r="AR199" s="205"/>
      <c r="AS199" s="541"/>
      <c r="AT199" s="207"/>
      <c r="AU199" s="207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7"/>
      <c r="W201" s="208"/>
      <c r="X201" s="205"/>
      <c r="Y201" s="541"/>
      <c r="Z201" s="203"/>
      <c r="AA201" s="207"/>
      <c r="AB201" s="208"/>
      <c r="AC201" s="205"/>
      <c r="AD201" s="541"/>
      <c r="AE201" s="203"/>
      <c r="AF201" s="207"/>
      <c r="AG201" s="208"/>
      <c r="AH201" s="205"/>
      <c r="AI201" s="541"/>
      <c r="AJ201" s="203"/>
      <c r="AK201" s="207"/>
      <c r="AL201" s="208"/>
      <c r="AM201" s="205"/>
      <c r="AN201" s="541"/>
      <c r="AO201" s="203"/>
      <c r="AP201" s="207"/>
      <c r="AQ201" s="208"/>
      <c r="AR201" s="205"/>
      <c r="AS201" s="541"/>
      <c r="AT201" s="203"/>
      <c r="AU201" s="207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49">U202+1</f>
        <v>45939</v>
      </c>
      <c r="AA202" s="586"/>
      <c r="AB202" s="586"/>
      <c r="AC202" s="586"/>
      <c r="AD202" s="586"/>
      <c r="AE202" s="587">
        <f t="shared" ref="AE202" si="250">Z202+1</f>
        <v>45940</v>
      </c>
      <c r="AF202" s="588"/>
      <c r="AG202" s="588"/>
      <c r="AH202" s="588"/>
      <c r="AI202" s="588"/>
      <c r="AJ202" s="589">
        <f t="shared" ref="AJ202" si="251">AE202+1</f>
        <v>45941</v>
      </c>
      <c r="AK202" s="590"/>
      <c r="AL202" s="590"/>
      <c r="AM202" s="590"/>
      <c r="AN202" s="591"/>
      <c r="AO202" s="587">
        <f t="shared" ref="AO202" si="252">AJ202+1</f>
        <v>45942</v>
      </c>
      <c r="AP202" s="588"/>
      <c r="AQ202" s="588"/>
      <c r="AR202" s="588"/>
      <c r="AS202" s="588"/>
      <c r="AT202" s="589">
        <f t="shared" ref="AT202" si="253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54">Z202</f>
        <v>45939</v>
      </c>
      <c r="AA203" s="592"/>
      <c r="AB203" s="592"/>
      <c r="AC203" s="592"/>
      <c r="AD203" s="592"/>
      <c r="AE203" s="593">
        <f t="shared" ref="AE203" si="255">AE202</f>
        <v>45940</v>
      </c>
      <c r="AF203" s="593"/>
      <c r="AG203" s="593"/>
      <c r="AH203" s="593"/>
      <c r="AI203" s="593"/>
      <c r="AJ203" s="594">
        <f t="shared" ref="AJ203" si="256">AJ202</f>
        <v>45941</v>
      </c>
      <c r="AK203" s="595"/>
      <c r="AL203" s="595"/>
      <c r="AM203" s="595"/>
      <c r="AN203" s="596"/>
      <c r="AO203" s="593">
        <f t="shared" ref="AO203" si="257">AO202</f>
        <v>45942</v>
      </c>
      <c r="AP203" s="593"/>
      <c r="AQ203" s="593"/>
      <c r="AR203" s="593"/>
      <c r="AS203" s="593"/>
      <c r="AT203" s="594">
        <f t="shared" ref="AT203" si="258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408</v>
      </c>
      <c r="C207" s="203">
        <v>1</v>
      </c>
      <c r="D207" s="206" t="s">
        <v>375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41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42">
        <f>IFERROR(AVERAGE(K207:K221),"-")</f>
        <v>78.332030467781976</v>
      </c>
      <c r="M207" s="209">
        <f>RANK(K207, K$207:$K$221)</f>
        <v>10</v>
      </c>
      <c r="N207" s="483"/>
      <c r="O207" s="483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41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41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41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41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41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41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41">
        <f>AVERAGE(AV207:AV221)</f>
        <v>79.726323713612928</v>
      </c>
    </row>
    <row r="208" spans="2:50" ht="14.25" hidden="1" customHeight="1" outlineLevel="1">
      <c r="B208" s="483"/>
      <c r="C208" s="203">
        <v>2</v>
      </c>
      <c r="D208" s="206" t="s">
        <v>409</v>
      </c>
      <c r="E208" s="203">
        <v>26</v>
      </c>
      <c r="F208" s="203">
        <v>2000</v>
      </c>
      <c r="G208" s="208">
        <f t="shared" si="259"/>
        <v>76.92307692307692</v>
      </c>
      <c r="H208" s="541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42"/>
      <c r="M208" s="209">
        <f>RANK(K208, K$207:$K$221)</f>
        <v>12</v>
      </c>
      <c r="N208" s="483"/>
      <c r="O208" s="483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41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41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41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41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41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41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41"/>
    </row>
    <row r="209" spans="2:50" ht="14.25" hidden="1" customHeight="1" outlineLevel="1">
      <c r="B209" s="483"/>
      <c r="C209" s="203">
        <v>3</v>
      </c>
      <c r="D209" s="206" t="s">
        <v>528</v>
      </c>
      <c r="E209" s="203">
        <v>25</v>
      </c>
      <c r="F209" s="203">
        <v>2000</v>
      </c>
      <c r="G209" s="208">
        <f t="shared" si="259"/>
        <v>80</v>
      </c>
      <c r="H209" s="541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42"/>
      <c r="M209" s="209">
        <f>RANK(K209, K$207:$K$221)</f>
        <v>9</v>
      </c>
      <c r="N209" s="483"/>
      <c r="O209" s="483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41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41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41"/>
      <c r="AE209" s="207"/>
      <c r="AF209" s="207"/>
      <c r="AG209" s="208"/>
      <c r="AH209" s="205"/>
      <c r="AI209" s="541"/>
      <c r="AJ209" s="207"/>
      <c r="AK209" s="207"/>
      <c r="AL209" s="208"/>
      <c r="AM209" s="205"/>
      <c r="AN209" s="541"/>
      <c r="AO209" s="207"/>
      <c r="AP209" s="207"/>
      <c r="AQ209" s="208"/>
      <c r="AR209" s="205"/>
      <c r="AS209" s="541"/>
      <c r="AT209" s="207"/>
      <c r="AU209" s="207"/>
      <c r="AV209" s="208"/>
      <c r="AW209" s="205"/>
      <c r="AX209" s="541"/>
    </row>
    <row r="210" spans="2:50" ht="14.25" hidden="1" customHeight="1" outlineLevel="1">
      <c r="B210" s="483"/>
      <c r="C210" s="203">
        <v>4</v>
      </c>
      <c r="D210" s="206" t="s">
        <v>583</v>
      </c>
      <c r="E210" s="203">
        <v>22</v>
      </c>
      <c r="F210" s="203">
        <v>2000</v>
      </c>
      <c r="G210" s="208">
        <f t="shared" si="259"/>
        <v>90.909090909090907</v>
      </c>
      <c r="H210" s="541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42"/>
      <c r="M210" s="209">
        <f>RANK(K210, K$207:$K$221)</f>
        <v>4</v>
      </c>
      <c r="N210" s="483"/>
      <c r="O210" s="483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41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41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41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41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41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41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41"/>
    </row>
    <row r="211" spans="2:50" ht="14.25" hidden="1" customHeight="1" outlineLevel="1">
      <c r="B211" s="483"/>
      <c r="C211" s="203">
        <v>5</v>
      </c>
      <c r="D211" s="206" t="s">
        <v>529</v>
      </c>
      <c r="E211" s="203">
        <v>26</v>
      </c>
      <c r="F211" s="203">
        <v>2000</v>
      </c>
      <c r="G211" s="208">
        <f t="shared" si="259"/>
        <v>76.92307692307692</v>
      </c>
      <c r="H211" s="541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42"/>
      <c r="M211" s="209">
        <f>RANK(K211, K$207:$K$221)</f>
        <v>11</v>
      </c>
      <c r="N211" s="483"/>
      <c r="O211" s="483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41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41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41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41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41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41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41"/>
    </row>
    <row r="212" spans="2:50" ht="14.25" hidden="1" customHeight="1" outlineLevel="1">
      <c r="B212" s="483"/>
      <c r="C212" s="203">
        <v>6</v>
      </c>
      <c r="D212" s="206" t="s">
        <v>645</v>
      </c>
      <c r="E212" s="203">
        <v>20</v>
      </c>
      <c r="F212" s="203">
        <v>2000</v>
      </c>
      <c r="G212" s="208">
        <f t="shared" si="259"/>
        <v>100</v>
      </c>
      <c r="H212" s="541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42"/>
      <c r="M212" s="209">
        <f>RANK(K212, K$207:$K$221)</f>
        <v>3</v>
      </c>
      <c r="N212" s="483"/>
      <c r="O212" s="483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41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41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41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41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41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41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41"/>
    </row>
    <row r="213" spans="2:50" ht="14.25" hidden="1" customHeight="1" outlineLevel="1">
      <c r="B213" s="483"/>
      <c r="C213" s="203">
        <v>7</v>
      </c>
      <c r="D213" s="206" t="s">
        <v>373</v>
      </c>
      <c r="E213" s="203">
        <v>23</v>
      </c>
      <c r="F213" s="203">
        <v>2000</v>
      </c>
      <c r="G213" s="208">
        <f t="shared" si="259"/>
        <v>86.956521739130437</v>
      </c>
      <c r="H213" s="541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42"/>
      <c r="M213" s="209">
        <f>RANK(K213, K$207:$K$221)</f>
        <v>7</v>
      </c>
      <c r="N213" s="483"/>
      <c r="O213" s="483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41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41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41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41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41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41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41"/>
    </row>
    <row r="214" spans="2:50" ht="14.25" hidden="1" customHeight="1" outlineLevel="1">
      <c r="B214" s="483"/>
      <c r="C214" s="203">
        <v>8</v>
      </c>
      <c r="D214" s="206" t="s">
        <v>411</v>
      </c>
      <c r="E214" s="203">
        <v>23</v>
      </c>
      <c r="F214" s="203">
        <v>2000</v>
      </c>
      <c r="G214" s="208">
        <f t="shared" si="259"/>
        <v>86.956521739130437</v>
      </c>
      <c r="H214" s="541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42"/>
      <c r="M214" s="209">
        <f>RANK(K214, K$207:$K$221)</f>
        <v>8</v>
      </c>
      <c r="N214" s="483"/>
      <c r="O214" s="483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41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41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41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41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41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41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41"/>
    </row>
    <row r="215" spans="2:50" ht="14.25" hidden="1" customHeight="1" outlineLevel="1">
      <c r="B215" s="483"/>
      <c r="C215" s="203">
        <v>9</v>
      </c>
      <c r="D215" s="206" t="s">
        <v>379</v>
      </c>
      <c r="E215" s="203">
        <v>23</v>
      </c>
      <c r="F215" s="203">
        <v>2000</v>
      </c>
      <c r="G215" s="208">
        <f t="shared" si="259"/>
        <v>86.956521739130437</v>
      </c>
      <c r="H215" s="541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42"/>
      <c r="M215" s="209">
        <f>RANK(K215, K$207:$K$221)</f>
        <v>6</v>
      </c>
      <c r="N215" s="483"/>
      <c r="O215" s="483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41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41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41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41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41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41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41"/>
    </row>
    <row r="216" spans="2:50" ht="14.25" hidden="1" customHeight="1" outlineLevel="1">
      <c r="B216" s="483"/>
      <c r="C216" s="203">
        <v>10</v>
      </c>
      <c r="D216" s="206" t="s">
        <v>380</v>
      </c>
      <c r="E216" s="203">
        <v>17</v>
      </c>
      <c r="F216" s="203">
        <v>2000</v>
      </c>
      <c r="G216" s="208">
        <f t="shared" si="259"/>
        <v>117.64705882352941</v>
      </c>
      <c r="H216" s="541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42"/>
      <c r="M216" s="209">
        <f>RANK(K216, K$207:$K$221)</f>
        <v>1</v>
      </c>
      <c r="N216" s="483"/>
      <c r="O216" s="483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41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41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41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41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41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41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41"/>
    </row>
    <row r="217" spans="2:50" ht="14.25" hidden="1" customHeight="1" outlineLevel="1">
      <c r="B217" s="483"/>
      <c r="C217" s="203">
        <v>11</v>
      </c>
      <c r="D217" s="206" t="s">
        <v>618</v>
      </c>
      <c r="E217" s="203">
        <v>20</v>
      </c>
      <c r="F217" s="203">
        <v>2000</v>
      </c>
      <c r="G217" s="208">
        <f t="shared" si="259"/>
        <v>100</v>
      </c>
      <c r="H217" s="541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42"/>
      <c r="M217" s="209">
        <f>RANK(K217, K$207:$K$221)</f>
        <v>2</v>
      </c>
      <c r="N217" s="483"/>
      <c r="O217" s="483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41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41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41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41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41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41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41"/>
    </row>
    <row r="218" spans="2:50" ht="14.25" hidden="1" customHeight="1" outlineLevel="1">
      <c r="B218" s="483"/>
      <c r="C218" s="203">
        <v>12</v>
      </c>
      <c r="D218" s="206" t="s">
        <v>671</v>
      </c>
      <c r="E218" s="203">
        <v>22</v>
      </c>
      <c r="F218" s="203">
        <v>2000</v>
      </c>
      <c r="G218" s="208">
        <f t="shared" si="259"/>
        <v>90.909090909090907</v>
      </c>
      <c r="H218" s="541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42"/>
      <c r="M218" s="209">
        <f>RANK(K218, K$207:$K$221)</f>
        <v>5</v>
      </c>
      <c r="N218" s="483"/>
      <c r="O218" s="483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41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41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41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41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41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41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7"/>
      <c r="W221" s="208"/>
      <c r="X221" s="205"/>
      <c r="Y221" s="541"/>
      <c r="Z221" s="203"/>
      <c r="AA221" s="207"/>
      <c r="AB221" s="208"/>
      <c r="AC221" s="205"/>
      <c r="AD221" s="541"/>
      <c r="AE221" s="203"/>
      <c r="AF221" s="207"/>
      <c r="AG221" s="208"/>
      <c r="AH221" s="205"/>
      <c r="AI221" s="541"/>
      <c r="AJ221" s="203"/>
      <c r="AK221" s="207"/>
      <c r="AL221" s="208"/>
      <c r="AM221" s="205"/>
      <c r="AN221" s="541"/>
      <c r="AO221" s="203"/>
      <c r="AP221" s="207"/>
      <c r="AQ221" s="208"/>
      <c r="AR221" s="205"/>
      <c r="AS221" s="541"/>
      <c r="AT221" s="203"/>
      <c r="AU221" s="207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75">U222+1</f>
        <v>45946</v>
      </c>
      <c r="AA222" s="586"/>
      <c r="AB222" s="586"/>
      <c r="AC222" s="586"/>
      <c r="AD222" s="586"/>
      <c r="AE222" s="587">
        <f t="shared" ref="AE222" si="276">Z222+1</f>
        <v>45947</v>
      </c>
      <c r="AF222" s="588"/>
      <c r="AG222" s="588"/>
      <c r="AH222" s="588"/>
      <c r="AI222" s="588"/>
      <c r="AJ222" s="589">
        <f t="shared" ref="AJ222" si="277">AE222+1</f>
        <v>45948</v>
      </c>
      <c r="AK222" s="590"/>
      <c r="AL222" s="590"/>
      <c r="AM222" s="590"/>
      <c r="AN222" s="591"/>
      <c r="AO222" s="587">
        <f t="shared" ref="AO222" si="278">AJ222+1</f>
        <v>45949</v>
      </c>
      <c r="AP222" s="588"/>
      <c r="AQ222" s="588"/>
      <c r="AR222" s="588"/>
      <c r="AS222" s="588"/>
      <c r="AT222" s="589">
        <f t="shared" ref="AT222" si="279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80">Z222</f>
        <v>45946</v>
      </c>
      <c r="AA223" s="592"/>
      <c r="AB223" s="592"/>
      <c r="AC223" s="592"/>
      <c r="AD223" s="592"/>
      <c r="AE223" s="593">
        <f t="shared" ref="AE223" si="281">AE222</f>
        <v>45947</v>
      </c>
      <c r="AF223" s="593"/>
      <c r="AG223" s="593"/>
      <c r="AH223" s="593"/>
      <c r="AI223" s="593"/>
      <c r="AJ223" s="594">
        <f t="shared" ref="AJ223" si="282">AJ222</f>
        <v>45948</v>
      </c>
      <c r="AK223" s="595"/>
      <c r="AL223" s="595"/>
      <c r="AM223" s="595"/>
      <c r="AN223" s="596"/>
      <c r="AO223" s="593">
        <f t="shared" ref="AO223" si="283">AO222</f>
        <v>45949</v>
      </c>
      <c r="AP223" s="593"/>
      <c r="AQ223" s="593"/>
      <c r="AR223" s="593"/>
      <c r="AS223" s="593"/>
      <c r="AT223" s="594">
        <f t="shared" ref="AT223" si="284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483" t="s">
        <v>408</v>
      </c>
      <c r="C227" s="203">
        <v>1</v>
      </c>
      <c r="D227" s="206" t="s">
        <v>375</v>
      </c>
      <c r="E227" s="203">
        <v>25</v>
      </c>
      <c r="F227" s="203">
        <v>2000</v>
      </c>
      <c r="G227" s="208">
        <f t="shared" ref="G227:G237" si="285">F227/E227</f>
        <v>80</v>
      </c>
      <c r="H227" s="541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42">
        <f>IFERROR(AVERAGE(K227:K241),"-")</f>
        <v>80.279378024315236</v>
      </c>
      <c r="M227" s="209">
        <f>RANK(K227, K$227:$K$241)</f>
        <v>9</v>
      </c>
      <c r="N227" s="483"/>
      <c r="O227" s="483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41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41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41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41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41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41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41">
        <f>AVERAGE(AV227:AV241)</f>
        <v>80.314529980745547</v>
      </c>
    </row>
    <row r="228" spans="2:50" ht="14.25" hidden="1" customHeight="1" outlineLevel="1">
      <c r="B228" s="483"/>
      <c r="C228" s="203">
        <v>2</v>
      </c>
      <c r="D228" s="206" t="s">
        <v>409</v>
      </c>
      <c r="E228" s="203">
        <v>25</v>
      </c>
      <c r="F228" s="203">
        <v>2000</v>
      </c>
      <c r="G228" s="208">
        <f t="shared" si="285"/>
        <v>80</v>
      </c>
      <c r="H228" s="541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42"/>
      <c r="M228" s="209">
        <f>RANK(K228, K$227:$K$241)</f>
        <v>10</v>
      </c>
      <c r="N228" s="483"/>
      <c r="O228" s="483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41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41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41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41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41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41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41"/>
    </row>
    <row r="229" spans="2:50" ht="14.25" hidden="1" customHeight="1" outlineLevel="1">
      <c r="B229" s="483"/>
      <c r="C229" s="203">
        <v>3</v>
      </c>
      <c r="D229" s="206" t="s">
        <v>583</v>
      </c>
      <c r="E229" s="203">
        <v>22</v>
      </c>
      <c r="F229" s="203">
        <v>2000</v>
      </c>
      <c r="G229" s="208">
        <f t="shared" si="285"/>
        <v>90.909090909090907</v>
      </c>
      <c r="H229" s="541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42"/>
      <c r="M229" s="209">
        <f>RANK(K229, K$227:$K$241)</f>
        <v>5</v>
      </c>
      <c r="N229" s="483"/>
      <c r="O229" s="483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41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41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41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41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41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41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41"/>
    </row>
    <row r="230" spans="2:50" ht="14.25" hidden="1" customHeight="1" outlineLevel="1">
      <c r="B230" s="483"/>
      <c r="C230" s="203">
        <v>4</v>
      </c>
      <c r="D230" s="206" t="s">
        <v>529</v>
      </c>
      <c r="E230" s="203">
        <v>26</v>
      </c>
      <c r="F230" s="203">
        <v>2000</v>
      </c>
      <c r="G230" s="208">
        <f t="shared" si="285"/>
        <v>76.92307692307692</v>
      </c>
      <c r="H230" s="541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42"/>
      <c r="M230" s="209">
        <f>RANK(K230, K$227:$K$241)</f>
        <v>11</v>
      </c>
      <c r="N230" s="483"/>
      <c r="O230" s="483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41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41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41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41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41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41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41"/>
    </row>
    <row r="231" spans="2:50" ht="14.25" hidden="1" customHeight="1" outlineLevel="1">
      <c r="B231" s="483"/>
      <c r="C231" s="203">
        <v>5</v>
      </c>
      <c r="D231" s="206" t="s">
        <v>645</v>
      </c>
      <c r="E231" s="203">
        <v>20</v>
      </c>
      <c r="F231" s="203">
        <v>2000</v>
      </c>
      <c r="G231" s="208">
        <f t="shared" si="285"/>
        <v>100</v>
      </c>
      <c r="H231" s="541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42"/>
      <c r="M231" s="209">
        <f>RANK(K231, K$227:$K$241)</f>
        <v>3</v>
      </c>
      <c r="N231" s="483"/>
      <c r="O231" s="483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41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41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41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41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41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41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41"/>
    </row>
    <row r="232" spans="2:50" ht="14.25" hidden="1" customHeight="1" outlineLevel="1">
      <c r="B232" s="483"/>
      <c r="C232" s="203">
        <v>6</v>
      </c>
      <c r="D232" s="206" t="s">
        <v>373</v>
      </c>
      <c r="E232" s="203">
        <v>23</v>
      </c>
      <c r="F232" s="203">
        <v>2000</v>
      </c>
      <c r="G232" s="208">
        <f t="shared" si="285"/>
        <v>86.956521739130437</v>
      </c>
      <c r="H232" s="541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42"/>
      <c r="M232" s="209">
        <f>RANK(K232, K$227:$K$241)</f>
        <v>8</v>
      </c>
      <c r="N232" s="483"/>
      <c r="O232" s="483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41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41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41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41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41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41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41"/>
    </row>
    <row r="233" spans="2:50" ht="14.25" hidden="1" customHeight="1" outlineLevel="1">
      <c r="B233" s="483"/>
      <c r="C233" s="203">
        <v>7</v>
      </c>
      <c r="D233" s="206" t="s">
        <v>411</v>
      </c>
      <c r="E233" s="203">
        <v>23</v>
      </c>
      <c r="F233" s="203">
        <v>2000</v>
      </c>
      <c r="G233" s="208">
        <f t="shared" si="285"/>
        <v>86.956521739130437</v>
      </c>
      <c r="H233" s="541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42"/>
      <c r="M233" s="209">
        <f>RANK(K233, K$227:$K$241)</f>
        <v>7</v>
      </c>
      <c r="N233" s="483"/>
      <c r="O233" s="483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41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41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41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41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41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41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41"/>
    </row>
    <row r="234" spans="2:50" ht="14.25" hidden="1" customHeight="1" outlineLevel="1">
      <c r="B234" s="483"/>
      <c r="C234" s="203">
        <v>8</v>
      </c>
      <c r="D234" s="206" t="s">
        <v>379</v>
      </c>
      <c r="E234" s="203">
        <v>23</v>
      </c>
      <c r="F234" s="203">
        <v>2000</v>
      </c>
      <c r="G234" s="208">
        <f t="shared" si="285"/>
        <v>86.956521739130437</v>
      </c>
      <c r="H234" s="541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42"/>
      <c r="M234" s="209">
        <f>RANK(K234, K$227:$K$241)</f>
        <v>6</v>
      </c>
      <c r="N234" s="483"/>
      <c r="O234" s="483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41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41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41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41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41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41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41"/>
    </row>
    <row r="235" spans="2:50" ht="14.25" hidden="1" customHeight="1" outlineLevel="1">
      <c r="B235" s="483"/>
      <c r="C235" s="203">
        <v>9</v>
      </c>
      <c r="D235" s="206" t="s">
        <v>380</v>
      </c>
      <c r="E235" s="203">
        <v>17</v>
      </c>
      <c r="F235" s="203">
        <v>2000</v>
      </c>
      <c r="G235" s="208">
        <f t="shared" si="285"/>
        <v>117.64705882352941</v>
      </c>
      <c r="H235" s="541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42"/>
      <c r="M235" s="209">
        <f>RANK(K235, K$227:$K$241)</f>
        <v>1</v>
      </c>
      <c r="N235" s="483"/>
      <c r="O235" s="483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41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41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41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41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41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41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41"/>
    </row>
    <row r="236" spans="2:50" ht="14.25" hidden="1" customHeight="1" outlineLevel="1">
      <c r="B236" s="483"/>
      <c r="C236" s="203">
        <v>10</v>
      </c>
      <c r="D236" s="206" t="s">
        <v>618</v>
      </c>
      <c r="E236" s="203">
        <v>20</v>
      </c>
      <c r="F236" s="203">
        <v>2000</v>
      </c>
      <c r="G236" s="208">
        <f t="shared" si="285"/>
        <v>100</v>
      </c>
      <c r="H236" s="541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42"/>
      <c r="M236" s="209">
        <f>RANK(K236, K$227:$K$241)</f>
        <v>2</v>
      </c>
      <c r="N236" s="483"/>
      <c r="O236" s="483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41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41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41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41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41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41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41"/>
    </row>
    <row r="237" spans="2:50" ht="14.25" hidden="1" customHeight="1" outlineLevel="1">
      <c r="B237" s="483"/>
      <c r="C237" s="203">
        <v>11</v>
      </c>
      <c r="D237" s="206" t="s">
        <v>671</v>
      </c>
      <c r="E237" s="203">
        <v>21</v>
      </c>
      <c r="F237" s="203">
        <v>2000</v>
      </c>
      <c r="G237" s="208">
        <f t="shared" si="285"/>
        <v>95.238095238095241</v>
      </c>
      <c r="H237" s="541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42"/>
      <c r="M237" s="209">
        <f>RANK(K237, K$227:$K$241)</f>
        <v>4</v>
      </c>
      <c r="N237" s="483"/>
      <c r="O237" s="483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41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41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41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41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41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41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7"/>
      <c r="W241" s="208"/>
      <c r="X241" s="205"/>
      <c r="Y241" s="541"/>
      <c r="Z241" s="203"/>
      <c r="AA241" s="207"/>
      <c r="AB241" s="208"/>
      <c r="AC241" s="205"/>
      <c r="AD241" s="541"/>
      <c r="AE241" s="203"/>
      <c r="AF241" s="207"/>
      <c r="AG241" s="208"/>
      <c r="AH241" s="205"/>
      <c r="AI241" s="541"/>
      <c r="AJ241" s="203"/>
      <c r="AK241" s="207"/>
      <c r="AL241" s="208"/>
      <c r="AM241" s="205"/>
      <c r="AN241" s="541"/>
      <c r="AO241" s="203"/>
      <c r="AP241" s="207"/>
      <c r="AQ241" s="208"/>
      <c r="AR241" s="205"/>
      <c r="AS241" s="541"/>
      <c r="AT241" s="203"/>
      <c r="AU241" s="207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301">U242+1</f>
        <v>45953</v>
      </c>
      <c r="AA242" s="586"/>
      <c r="AB242" s="586"/>
      <c r="AC242" s="586"/>
      <c r="AD242" s="586"/>
      <c r="AE242" s="587">
        <f t="shared" ref="AE242" si="302">Z242+1</f>
        <v>45954</v>
      </c>
      <c r="AF242" s="588"/>
      <c r="AG242" s="588"/>
      <c r="AH242" s="588"/>
      <c r="AI242" s="588"/>
      <c r="AJ242" s="589">
        <f t="shared" ref="AJ242" si="303">AE242+1</f>
        <v>45955</v>
      </c>
      <c r="AK242" s="590"/>
      <c r="AL242" s="590"/>
      <c r="AM242" s="590"/>
      <c r="AN242" s="591"/>
      <c r="AO242" s="587">
        <f t="shared" ref="AO242" si="304">AJ242+1</f>
        <v>45956</v>
      </c>
      <c r="AP242" s="588"/>
      <c r="AQ242" s="588"/>
      <c r="AR242" s="588"/>
      <c r="AS242" s="588"/>
      <c r="AT242" s="589">
        <f t="shared" ref="AT242" si="305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306">Z242</f>
        <v>45953</v>
      </c>
      <c r="AA243" s="592"/>
      <c r="AB243" s="592"/>
      <c r="AC243" s="592"/>
      <c r="AD243" s="592"/>
      <c r="AE243" s="593">
        <f t="shared" ref="AE243" si="307">AE242</f>
        <v>45954</v>
      </c>
      <c r="AF243" s="593"/>
      <c r="AG243" s="593"/>
      <c r="AH243" s="593"/>
      <c r="AI243" s="593"/>
      <c r="AJ243" s="594">
        <f t="shared" ref="AJ243" si="308">AJ242</f>
        <v>45955</v>
      </c>
      <c r="AK243" s="595"/>
      <c r="AL243" s="595"/>
      <c r="AM243" s="595"/>
      <c r="AN243" s="596"/>
      <c r="AO243" s="593">
        <f t="shared" ref="AO243" si="309">AO242</f>
        <v>45956</v>
      </c>
      <c r="AP243" s="593"/>
      <c r="AQ243" s="593"/>
      <c r="AR243" s="593"/>
      <c r="AS243" s="593"/>
      <c r="AT243" s="594">
        <f t="shared" ref="AT243" si="310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408</v>
      </c>
      <c r="C247" s="203">
        <v>1</v>
      </c>
      <c r="D247" s="206" t="s">
        <v>375</v>
      </c>
      <c r="E247" s="203">
        <v>25</v>
      </c>
      <c r="F247" s="203">
        <v>2000</v>
      </c>
      <c r="G247" s="208">
        <f t="shared" ref="G247:G257" si="311">F247/E247</f>
        <v>80</v>
      </c>
      <c r="H247" s="541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42">
        <f>IFERROR(AVERAGE(K247:K261),"-")</f>
        <v>80.334513459828358</v>
      </c>
      <c r="M247" s="209">
        <f>RANK(K247, K$247:$K$261)</f>
        <v>9</v>
      </c>
      <c r="N247" s="483"/>
      <c r="O247" s="483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41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41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41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41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41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41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41">
        <f>AVERAGE(AV247:AV261)</f>
        <v>80.351835674508706</v>
      </c>
    </row>
    <row r="248" spans="2:50" ht="14.25" hidden="1" customHeight="1" outlineLevel="1">
      <c r="B248" s="483"/>
      <c r="C248" s="203">
        <v>2</v>
      </c>
      <c r="D248" s="206" t="s">
        <v>409</v>
      </c>
      <c r="E248" s="203">
        <v>25</v>
      </c>
      <c r="F248" s="203">
        <v>2000</v>
      </c>
      <c r="G248" s="208">
        <f t="shared" si="311"/>
        <v>80</v>
      </c>
      <c r="H248" s="541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42"/>
      <c r="M248" s="209">
        <f>RANK(K248, K$247:$K$261)</f>
        <v>10</v>
      </c>
      <c r="N248" s="483"/>
      <c r="O248" s="483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41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41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41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41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41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41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41"/>
    </row>
    <row r="249" spans="2:50" ht="14.25" hidden="1" customHeight="1" outlineLevel="1">
      <c r="B249" s="483"/>
      <c r="C249" s="203">
        <v>3</v>
      </c>
      <c r="D249" s="206" t="s">
        <v>583</v>
      </c>
      <c r="E249" s="203">
        <v>22</v>
      </c>
      <c r="F249" s="203">
        <v>2000</v>
      </c>
      <c r="G249" s="208">
        <f t="shared" si="311"/>
        <v>90.909090909090907</v>
      </c>
      <c r="H249" s="541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42"/>
      <c r="M249" s="209">
        <f>RANK(K249, K$247:$K$261)</f>
        <v>5</v>
      </c>
      <c r="N249" s="483"/>
      <c r="O249" s="483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41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41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41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41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41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41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41"/>
    </row>
    <row r="250" spans="2:50" ht="14.25" hidden="1" customHeight="1" outlineLevel="1">
      <c r="B250" s="483"/>
      <c r="C250" s="203">
        <v>4</v>
      </c>
      <c r="D250" s="206" t="s">
        <v>529</v>
      </c>
      <c r="E250" s="203">
        <v>26</v>
      </c>
      <c r="F250" s="203">
        <v>2000</v>
      </c>
      <c r="G250" s="208">
        <f t="shared" si="311"/>
        <v>76.92307692307692</v>
      </c>
      <c r="H250" s="541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42"/>
      <c r="M250" s="209">
        <f>RANK(K250, K$247:$K$261)</f>
        <v>11</v>
      </c>
      <c r="N250" s="483"/>
      <c r="O250" s="483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41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41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41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41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41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41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41"/>
    </row>
    <row r="251" spans="2:50" ht="14.25" hidden="1" customHeight="1" outlineLevel="1">
      <c r="B251" s="483"/>
      <c r="C251" s="203">
        <v>5</v>
      </c>
      <c r="D251" s="206" t="s">
        <v>645</v>
      </c>
      <c r="E251" s="203">
        <v>20</v>
      </c>
      <c r="F251" s="203">
        <v>2000</v>
      </c>
      <c r="G251" s="208">
        <f t="shared" si="311"/>
        <v>100</v>
      </c>
      <c r="H251" s="541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42"/>
      <c r="M251" s="209">
        <f>RANK(K251, K$247:$K$261)</f>
        <v>3</v>
      </c>
      <c r="N251" s="483"/>
      <c r="O251" s="483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41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41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41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41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41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41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41"/>
    </row>
    <row r="252" spans="2:50" ht="14.25" hidden="1" customHeight="1" outlineLevel="1">
      <c r="B252" s="483"/>
      <c r="C252" s="203">
        <v>6</v>
      </c>
      <c r="D252" s="206" t="s">
        <v>373</v>
      </c>
      <c r="E252" s="203">
        <v>23</v>
      </c>
      <c r="F252" s="203">
        <v>2000</v>
      </c>
      <c r="G252" s="208">
        <f t="shared" si="311"/>
        <v>86.956521739130437</v>
      </c>
      <c r="H252" s="541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42"/>
      <c r="M252" s="209">
        <f>RANK(K252, K$247:$K$261)</f>
        <v>8</v>
      </c>
      <c r="N252" s="483"/>
      <c r="O252" s="483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41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41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41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41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41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41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41"/>
    </row>
    <row r="253" spans="2:50" ht="14.25" hidden="1" customHeight="1" outlineLevel="1">
      <c r="B253" s="483"/>
      <c r="C253" s="203">
        <v>7</v>
      </c>
      <c r="D253" s="206" t="s">
        <v>411</v>
      </c>
      <c r="E253" s="203">
        <v>23</v>
      </c>
      <c r="F253" s="203">
        <v>2000</v>
      </c>
      <c r="G253" s="208">
        <f t="shared" si="311"/>
        <v>86.956521739130437</v>
      </c>
      <c r="H253" s="541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42"/>
      <c r="M253" s="209">
        <f>RANK(K253, K$247:$K$261)</f>
        <v>7</v>
      </c>
      <c r="N253" s="483"/>
      <c r="O253" s="483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41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41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41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41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41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41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41"/>
    </row>
    <row r="254" spans="2:50" ht="14.25" hidden="1" customHeight="1" outlineLevel="1">
      <c r="B254" s="483"/>
      <c r="C254" s="203">
        <v>8</v>
      </c>
      <c r="D254" s="206" t="s">
        <v>379</v>
      </c>
      <c r="E254" s="203">
        <v>23</v>
      </c>
      <c r="F254" s="203">
        <v>2000</v>
      </c>
      <c r="G254" s="208">
        <f t="shared" si="311"/>
        <v>86.956521739130437</v>
      </c>
      <c r="H254" s="541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42"/>
      <c r="M254" s="209">
        <f>RANK(K254, K$247:$K$261)</f>
        <v>6</v>
      </c>
      <c r="N254" s="483"/>
      <c r="O254" s="483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41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41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41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41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41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41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41"/>
    </row>
    <row r="255" spans="2:50" ht="14.25" hidden="1" customHeight="1" outlineLevel="1">
      <c r="B255" s="483"/>
      <c r="C255" s="203">
        <v>9</v>
      </c>
      <c r="D255" s="206" t="s">
        <v>380</v>
      </c>
      <c r="E255" s="203">
        <v>17</v>
      </c>
      <c r="F255" s="203">
        <v>2000</v>
      </c>
      <c r="G255" s="208">
        <f t="shared" si="311"/>
        <v>117.64705882352941</v>
      </c>
      <c r="H255" s="541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42"/>
      <c r="M255" s="209">
        <f>RANK(K255, K$247:$K$261)</f>
        <v>1</v>
      </c>
      <c r="N255" s="483"/>
      <c r="O255" s="483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41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41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41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41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41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41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41"/>
    </row>
    <row r="256" spans="2:50" ht="14.25" hidden="1" customHeight="1" outlineLevel="1">
      <c r="B256" s="483"/>
      <c r="C256" s="203">
        <v>10</v>
      </c>
      <c r="D256" s="206" t="s">
        <v>618</v>
      </c>
      <c r="E256" s="203">
        <v>20</v>
      </c>
      <c r="F256" s="203">
        <v>2000</v>
      </c>
      <c r="G256" s="208">
        <f t="shared" si="311"/>
        <v>100</v>
      </c>
      <c r="H256" s="541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42"/>
      <c r="M256" s="209">
        <f>RANK(K256, K$247:$K$261)</f>
        <v>2</v>
      </c>
      <c r="N256" s="483"/>
      <c r="O256" s="483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41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41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41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41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41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41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41"/>
    </row>
    <row r="257" spans="2:50" ht="14.25" hidden="1" customHeight="1" outlineLevel="1">
      <c r="B257" s="483"/>
      <c r="C257" s="203">
        <v>11</v>
      </c>
      <c r="D257" s="206" t="s">
        <v>671</v>
      </c>
      <c r="E257" s="203">
        <v>21</v>
      </c>
      <c r="F257" s="203">
        <v>2000</v>
      </c>
      <c r="G257" s="208">
        <f t="shared" si="311"/>
        <v>95.238095238095241</v>
      </c>
      <c r="H257" s="541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42"/>
      <c r="M257" s="209">
        <f>RANK(K257, K$247:$K$261)</f>
        <v>4</v>
      </c>
      <c r="N257" s="483"/>
      <c r="O257" s="483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41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41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41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41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41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41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7"/>
      <c r="Q258" s="207"/>
      <c r="R258" s="208"/>
      <c r="S258" s="205"/>
      <c r="T258" s="541"/>
      <c r="U258" s="207"/>
      <c r="V258" s="207"/>
      <c r="W258" s="208"/>
      <c r="X258" s="205"/>
      <c r="Y258" s="541"/>
      <c r="Z258" s="207"/>
      <c r="AA258" s="207"/>
      <c r="AB258" s="208"/>
      <c r="AC258" s="205"/>
      <c r="AD258" s="541"/>
      <c r="AE258" s="207"/>
      <c r="AF258" s="207"/>
      <c r="AG258" s="208"/>
      <c r="AH258" s="205"/>
      <c r="AI258" s="541"/>
      <c r="AJ258" s="207"/>
      <c r="AK258" s="207"/>
      <c r="AL258" s="208"/>
      <c r="AM258" s="205"/>
      <c r="AN258" s="541"/>
      <c r="AO258" s="207"/>
      <c r="AP258" s="207"/>
      <c r="AQ258" s="208"/>
      <c r="AR258" s="205"/>
      <c r="AS258" s="541"/>
      <c r="AT258" s="207"/>
      <c r="AU258" s="207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7"/>
      <c r="Q259" s="207"/>
      <c r="R259" s="208"/>
      <c r="S259" s="205"/>
      <c r="T259" s="541"/>
      <c r="U259" s="207"/>
      <c r="V259" s="207"/>
      <c r="W259" s="208"/>
      <c r="X259" s="205"/>
      <c r="Y259" s="541"/>
      <c r="Z259" s="207"/>
      <c r="AA259" s="207"/>
      <c r="AB259" s="208"/>
      <c r="AC259" s="205"/>
      <c r="AD259" s="541"/>
      <c r="AE259" s="207"/>
      <c r="AF259" s="207"/>
      <c r="AG259" s="208"/>
      <c r="AH259" s="205"/>
      <c r="AI259" s="541"/>
      <c r="AJ259" s="207"/>
      <c r="AK259" s="207"/>
      <c r="AL259" s="208"/>
      <c r="AM259" s="205"/>
      <c r="AN259" s="541"/>
      <c r="AO259" s="207"/>
      <c r="AP259" s="207"/>
      <c r="AQ259" s="208"/>
      <c r="AR259" s="205"/>
      <c r="AS259" s="541"/>
      <c r="AT259" s="207"/>
      <c r="AU259" s="207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7"/>
      <c r="Q260" s="207"/>
      <c r="R260" s="208"/>
      <c r="S260" s="205"/>
      <c r="T260" s="541"/>
      <c r="U260" s="207"/>
      <c r="V260" s="207"/>
      <c r="W260" s="208"/>
      <c r="X260" s="205"/>
      <c r="Y260" s="541"/>
      <c r="Z260" s="207"/>
      <c r="AA260" s="207"/>
      <c r="AB260" s="208"/>
      <c r="AC260" s="205"/>
      <c r="AD260" s="541"/>
      <c r="AE260" s="207"/>
      <c r="AF260" s="207"/>
      <c r="AG260" s="208"/>
      <c r="AH260" s="205"/>
      <c r="AI260" s="541"/>
      <c r="AJ260" s="207"/>
      <c r="AK260" s="207"/>
      <c r="AL260" s="208"/>
      <c r="AM260" s="205"/>
      <c r="AN260" s="541"/>
      <c r="AO260" s="207"/>
      <c r="AP260" s="207"/>
      <c r="AQ260" s="208"/>
      <c r="AR260" s="205"/>
      <c r="AS260" s="541"/>
      <c r="AT260" s="207"/>
      <c r="AU260" s="207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7"/>
      <c r="Q261" s="207"/>
      <c r="R261" s="208"/>
      <c r="S261" s="205"/>
      <c r="T261" s="541"/>
      <c r="U261" s="207"/>
      <c r="V261" s="207"/>
      <c r="W261" s="208"/>
      <c r="X261" s="205"/>
      <c r="Y261" s="541"/>
      <c r="Z261" s="207"/>
      <c r="AA261" s="207"/>
      <c r="AB261" s="208"/>
      <c r="AC261" s="205"/>
      <c r="AD261" s="541"/>
      <c r="AE261" s="207"/>
      <c r="AF261" s="207"/>
      <c r="AG261" s="208"/>
      <c r="AH261" s="205"/>
      <c r="AI261" s="541"/>
      <c r="AJ261" s="207"/>
      <c r="AK261" s="207"/>
      <c r="AL261" s="208"/>
      <c r="AM261" s="205"/>
      <c r="AN261" s="541"/>
      <c r="AO261" s="207"/>
      <c r="AP261" s="207"/>
      <c r="AQ261" s="208"/>
      <c r="AR261" s="205"/>
      <c r="AS261" s="541"/>
      <c r="AT261" s="207"/>
      <c r="AU261" s="207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327">U262+1</f>
        <v>45960</v>
      </c>
      <c r="AA262" s="586"/>
      <c r="AB262" s="586"/>
      <c r="AC262" s="586"/>
      <c r="AD262" s="586"/>
      <c r="AE262" s="587">
        <f t="shared" ref="AE262" si="328">Z262+1</f>
        <v>45961</v>
      </c>
      <c r="AF262" s="588"/>
      <c r="AG262" s="588"/>
      <c r="AH262" s="588"/>
      <c r="AI262" s="588"/>
      <c r="AJ262" s="589">
        <f t="shared" ref="AJ262" si="329">AE262+1</f>
        <v>45962</v>
      </c>
      <c r="AK262" s="590"/>
      <c r="AL262" s="590"/>
      <c r="AM262" s="590"/>
      <c r="AN262" s="591"/>
      <c r="AO262" s="587">
        <f t="shared" ref="AO262" si="330">AJ262+1</f>
        <v>45963</v>
      </c>
      <c r="AP262" s="588"/>
      <c r="AQ262" s="588"/>
      <c r="AR262" s="588"/>
      <c r="AS262" s="588"/>
      <c r="AT262" s="589">
        <f t="shared" ref="AT262" si="331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332">Z262</f>
        <v>45960</v>
      </c>
      <c r="AA263" s="592"/>
      <c r="AB263" s="592"/>
      <c r="AC263" s="592"/>
      <c r="AD263" s="592"/>
      <c r="AE263" s="593">
        <f t="shared" ref="AE263" si="333">AE262</f>
        <v>45961</v>
      </c>
      <c r="AF263" s="593"/>
      <c r="AG263" s="593"/>
      <c r="AH263" s="593"/>
      <c r="AI263" s="593"/>
      <c r="AJ263" s="594">
        <f t="shared" ref="AJ263" si="334">AJ262</f>
        <v>45962</v>
      </c>
      <c r="AK263" s="595"/>
      <c r="AL263" s="595"/>
      <c r="AM263" s="595"/>
      <c r="AN263" s="596"/>
      <c r="AO263" s="593">
        <f t="shared" ref="AO263" si="335">AO262</f>
        <v>45963</v>
      </c>
      <c r="AP263" s="593"/>
      <c r="AQ263" s="593"/>
      <c r="AR263" s="593"/>
      <c r="AS263" s="593"/>
      <c r="AT263" s="594">
        <f t="shared" ref="AT263" si="336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408</v>
      </c>
      <c r="C267" s="203">
        <v>1</v>
      </c>
      <c r="D267" s="206" t="s">
        <v>375</v>
      </c>
      <c r="E267" s="203">
        <v>25</v>
      </c>
      <c r="F267" s="203">
        <v>2000</v>
      </c>
      <c r="G267" s="208">
        <f t="shared" ref="G267:G277" si="337">F267/E267</f>
        <v>80</v>
      </c>
      <c r="H267" s="541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42">
        <f>IFERROR(AVERAGE(K267:K281),"-")</f>
        <v>80.367813074518921</v>
      </c>
      <c r="M267" s="209">
        <f>RANK(K267, K$267:$K$281)</f>
        <v>9</v>
      </c>
      <c r="N267" s="483"/>
      <c r="O267" s="483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41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41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41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41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41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41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41">
        <f>AVERAGE(AV267:AV281)</f>
        <v>81.640574192024559</v>
      </c>
    </row>
    <row r="268" spans="2:50" ht="14.25" customHeight="1">
      <c r="B268" s="483"/>
      <c r="C268" s="203">
        <v>2</v>
      </c>
      <c r="D268" s="206" t="s">
        <v>409</v>
      </c>
      <c r="E268" s="203">
        <v>25</v>
      </c>
      <c r="F268" s="203">
        <v>2000</v>
      </c>
      <c r="G268" s="208">
        <f t="shared" si="337"/>
        <v>80</v>
      </c>
      <c r="H268" s="541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42"/>
      <c r="M268" s="209">
        <f>RANK(K268, K$267:$K$281)</f>
        <v>10</v>
      </c>
      <c r="N268" s="483"/>
      <c r="O268" s="483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41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41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41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41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41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41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41"/>
    </row>
    <row r="269" spans="2:50" ht="14.25" customHeight="1">
      <c r="B269" s="483"/>
      <c r="C269" s="203">
        <v>3</v>
      </c>
      <c r="D269" s="206" t="s">
        <v>583</v>
      </c>
      <c r="E269" s="203">
        <v>22</v>
      </c>
      <c r="F269" s="203">
        <v>2000</v>
      </c>
      <c r="G269" s="208">
        <f t="shared" si="337"/>
        <v>90.909090909090907</v>
      </c>
      <c r="H269" s="541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42"/>
      <c r="M269" s="209">
        <f>RANK(K269, K$267:$K$281)</f>
        <v>5</v>
      </c>
      <c r="N269" s="483"/>
      <c r="O269" s="483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41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41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41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41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41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41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41"/>
    </row>
    <row r="270" spans="2:50" ht="14.25" customHeight="1">
      <c r="B270" s="483"/>
      <c r="C270" s="203">
        <v>4</v>
      </c>
      <c r="D270" s="206" t="s">
        <v>529</v>
      </c>
      <c r="E270" s="203">
        <v>26</v>
      </c>
      <c r="F270" s="203">
        <v>2000</v>
      </c>
      <c r="G270" s="208">
        <f t="shared" si="337"/>
        <v>76.92307692307692</v>
      </c>
      <c r="H270" s="541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42"/>
      <c r="M270" s="209">
        <f>RANK(K270, K$267:$K$281)</f>
        <v>11</v>
      </c>
      <c r="N270" s="483"/>
      <c r="O270" s="483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41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41"/>
      <c r="Z270" s="207"/>
      <c r="AA270" s="207"/>
      <c r="AB270" s="208"/>
      <c r="AC270" s="205"/>
      <c r="AD270" s="541"/>
      <c r="AE270" s="207"/>
      <c r="AF270" s="207"/>
      <c r="AG270" s="208"/>
      <c r="AH270" s="205"/>
      <c r="AI270" s="541"/>
      <c r="AJ270" s="207"/>
      <c r="AK270" s="207"/>
      <c r="AL270" s="208"/>
      <c r="AM270" s="205"/>
      <c r="AN270" s="541"/>
      <c r="AO270" s="207"/>
      <c r="AP270" s="207"/>
      <c r="AQ270" s="208"/>
      <c r="AR270" s="205"/>
      <c r="AS270" s="541"/>
      <c r="AT270" s="207"/>
      <c r="AU270" s="207"/>
      <c r="AV270" s="208"/>
      <c r="AW270" s="205"/>
      <c r="AX270" s="541"/>
    </row>
    <row r="271" spans="2:50" ht="14.25" customHeight="1">
      <c r="B271" s="483"/>
      <c r="C271" s="203">
        <v>5</v>
      </c>
      <c r="D271" s="206" t="s">
        <v>645</v>
      </c>
      <c r="E271" s="203">
        <v>20</v>
      </c>
      <c r="F271" s="203">
        <v>2000</v>
      </c>
      <c r="G271" s="208">
        <f t="shared" si="337"/>
        <v>100</v>
      </c>
      <c r="H271" s="541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42"/>
      <c r="M271" s="209">
        <f>RANK(K271, K$267:$K$281)</f>
        <v>3</v>
      </c>
      <c r="N271" s="483"/>
      <c r="O271" s="483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41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41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41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41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41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41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41"/>
    </row>
    <row r="272" spans="2:50" ht="14.25" customHeight="1">
      <c r="B272" s="483"/>
      <c r="C272" s="203">
        <v>6</v>
      </c>
      <c r="D272" s="206" t="s">
        <v>373</v>
      </c>
      <c r="E272" s="203">
        <v>23</v>
      </c>
      <c r="F272" s="203">
        <v>2000</v>
      </c>
      <c r="G272" s="208">
        <f t="shared" si="337"/>
        <v>86.956521739130437</v>
      </c>
      <c r="H272" s="541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42"/>
      <c r="M272" s="209">
        <f>RANK(K272, K$267:$K$281)</f>
        <v>8</v>
      </c>
      <c r="N272" s="483"/>
      <c r="O272" s="483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41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41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41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41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41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41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41"/>
    </row>
    <row r="273" spans="2:50" ht="14.25" customHeight="1">
      <c r="B273" s="483"/>
      <c r="C273" s="203">
        <v>7</v>
      </c>
      <c r="D273" s="206" t="s">
        <v>411</v>
      </c>
      <c r="E273" s="203">
        <v>23</v>
      </c>
      <c r="F273" s="203">
        <v>2000</v>
      </c>
      <c r="G273" s="208">
        <f t="shared" si="337"/>
        <v>86.956521739130437</v>
      </c>
      <c r="H273" s="541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42"/>
      <c r="M273" s="209">
        <f>RANK(K273, K$267:$K$281)</f>
        <v>7</v>
      </c>
      <c r="N273" s="483"/>
      <c r="O273" s="483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41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41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41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41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41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41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41"/>
    </row>
    <row r="274" spans="2:50" ht="14.25" customHeight="1">
      <c r="B274" s="483"/>
      <c r="C274" s="203">
        <v>8</v>
      </c>
      <c r="D274" s="206" t="s">
        <v>379</v>
      </c>
      <c r="E274" s="203">
        <v>23</v>
      </c>
      <c r="F274" s="203">
        <v>2000</v>
      </c>
      <c r="G274" s="208">
        <f t="shared" si="337"/>
        <v>86.956521739130437</v>
      </c>
      <c r="H274" s="541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42"/>
      <c r="M274" s="209">
        <f>RANK(K274, K$267:$K$281)</f>
        <v>6</v>
      </c>
      <c r="N274" s="483"/>
      <c r="O274" s="483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41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41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41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41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41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41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41"/>
    </row>
    <row r="275" spans="2:50" ht="14.25" customHeight="1">
      <c r="B275" s="483"/>
      <c r="C275" s="203">
        <v>9</v>
      </c>
      <c r="D275" s="206" t="s">
        <v>380</v>
      </c>
      <c r="E275" s="203">
        <v>17</v>
      </c>
      <c r="F275" s="203">
        <v>2000</v>
      </c>
      <c r="G275" s="208">
        <f t="shared" si="337"/>
        <v>117.64705882352941</v>
      </c>
      <c r="H275" s="541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42"/>
      <c r="M275" s="209">
        <f>RANK(K275, K$267:$K$281)</f>
        <v>1</v>
      </c>
      <c r="N275" s="483"/>
      <c r="O275" s="483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41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41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41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41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41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41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41"/>
    </row>
    <row r="276" spans="2:50" ht="14.25" customHeight="1">
      <c r="B276" s="483"/>
      <c r="C276" s="203">
        <v>10</v>
      </c>
      <c r="D276" s="206" t="s">
        <v>618</v>
      </c>
      <c r="E276" s="203">
        <v>20</v>
      </c>
      <c r="F276" s="203">
        <v>2000</v>
      </c>
      <c r="G276" s="208">
        <f t="shared" si="337"/>
        <v>100</v>
      </c>
      <c r="H276" s="541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42"/>
      <c r="M276" s="209">
        <f>RANK(K276, K$267:$K$281)</f>
        <v>2</v>
      </c>
      <c r="N276" s="483"/>
      <c r="O276" s="483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41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41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41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41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41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41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41"/>
    </row>
    <row r="277" spans="2:50" ht="14.25" customHeight="1">
      <c r="B277" s="483"/>
      <c r="C277" s="203">
        <v>11</v>
      </c>
      <c r="D277" s="206" t="s">
        <v>671</v>
      </c>
      <c r="E277" s="203">
        <v>21</v>
      </c>
      <c r="F277" s="203">
        <v>2000</v>
      </c>
      <c r="G277" s="208">
        <f t="shared" si="337"/>
        <v>95.238095238095241</v>
      </c>
      <c r="H277" s="541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42"/>
      <c r="M277" s="209">
        <f>RANK(K277, K$267:$K$281)</f>
        <v>4</v>
      </c>
      <c r="N277" s="483"/>
      <c r="O277" s="483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41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41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41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41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41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41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3"/>
      <c r="Q278" s="203"/>
      <c r="R278" s="208"/>
      <c r="S278" s="205"/>
      <c r="T278" s="541"/>
      <c r="U278" s="203"/>
      <c r="V278" s="203"/>
      <c r="W278" s="208"/>
      <c r="X278" s="205"/>
      <c r="Y278" s="541"/>
      <c r="Z278" s="203"/>
      <c r="AA278" s="203"/>
      <c r="AB278" s="208"/>
      <c r="AC278" s="205"/>
      <c r="AD278" s="541"/>
      <c r="AE278" s="203"/>
      <c r="AF278" s="203"/>
      <c r="AG278" s="208"/>
      <c r="AH278" s="205"/>
      <c r="AI278" s="541"/>
      <c r="AJ278" s="203"/>
      <c r="AK278" s="203"/>
      <c r="AL278" s="208"/>
      <c r="AM278" s="205"/>
      <c r="AN278" s="541"/>
      <c r="AO278" s="203"/>
      <c r="AP278" s="203"/>
      <c r="AQ278" s="208"/>
      <c r="AR278" s="205"/>
      <c r="AS278" s="541"/>
      <c r="AT278" s="203"/>
      <c r="AU278" s="203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7"/>
      <c r="W281" s="208"/>
      <c r="X281" s="205"/>
      <c r="Y281" s="541"/>
      <c r="Z281" s="203"/>
      <c r="AA281" s="207"/>
      <c r="AB281" s="208"/>
      <c r="AC281" s="205"/>
      <c r="AD281" s="541"/>
      <c r="AE281" s="203"/>
      <c r="AF281" s="207"/>
      <c r="AG281" s="208"/>
      <c r="AH281" s="205"/>
      <c r="AI281" s="541"/>
      <c r="AJ281" s="203"/>
      <c r="AK281" s="207"/>
      <c r="AL281" s="208"/>
      <c r="AM281" s="205"/>
      <c r="AN281" s="541"/>
      <c r="AO281" s="203"/>
      <c r="AP281" s="207"/>
      <c r="AQ281" s="208"/>
      <c r="AR281" s="205"/>
      <c r="AS281" s="541"/>
      <c r="AT281" s="203"/>
      <c r="AU281" s="207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353">U282+1</f>
        <v>45967</v>
      </c>
      <c r="AA282" s="586"/>
      <c r="AB282" s="586"/>
      <c r="AC282" s="586"/>
      <c r="AD282" s="586"/>
      <c r="AE282" s="587">
        <f t="shared" ref="AE282" si="354">Z282+1</f>
        <v>45968</v>
      </c>
      <c r="AF282" s="588"/>
      <c r="AG282" s="588"/>
      <c r="AH282" s="588"/>
      <c r="AI282" s="588"/>
      <c r="AJ282" s="589">
        <f t="shared" ref="AJ282" si="355">AE282+1</f>
        <v>45969</v>
      </c>
      <c r="AK282" s="590"/>
      <c r="AL282" s="590"/>
      <c r="AM282" s="590"/>
      <c r="AN282" s="591"/>
      <c r="AO282" s="587">
        <f t="shared" ref="AO282" si="356">AJ282+1</f>
        <v>45970</v>
      </c>
      <c r="AP282" s="588"/>
      <c r="AQ282" s="588"/>
      <c r="AR282" s="588"/>
      <c r="AS282" s="588"/>
      <c r="AT282" s="589">
        <f t="shared" ref="AT282" si="357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358">Z282</f>
        <v>45967</v>
      </c>
      <c r="AA283" s="592"/>
      <c r="AB283" s="592"/>
      <c r="AC283" s="592"/>
      <c r="AD283" s="592"/>
      <c r="AE283" s="593">
        <f t="shared" ref="AE283" si="359">AE282</f>
        <v>45968</v>
      </c>
      <c r="AF283" s="593"/>
      <c r="AG283" s="593"/>
      <c r="AH283" s="593"/>
      <c r="AI283" s="593"/>
      <c r="AJ283" s="594">
        <f t="shared" ref="AJ283" si="360">AJ282</f>
        <v>45969</v>
      </c>
      <c r="AK283" s="595"/>
      <c r="AL283" s="595"/>
      <c r="AM283" s="595"/>
      <c r="AN283" s="596"/>
      <c r="AO283" s="593">
        <f t="shared" ref="AO283" si="361">AO282</f>
        <v>45970</v>
      </c>
      <c r="AP283" s="593"/>
      <c r="AQ283" s="593"/>
      <c r="AR283" s="593"/>
      <c r="AS283" s="593"/>
      <c r="AT283" s="594">
        <f t="shared" ref="AT283" si="362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408</v>
      </c>
      <c r="C287" s="203">
        <v>1</v>
      </c>
      <c r="D287" s="206" t="s">
        <v>375</v>
      </c>
      <c r="E287" s="203">
        <v>25</v>
      </c>
      <c r="F287" s="203">
        <v>2000</v>
      </c>
      <c r="G287" s="208">
        <f t="shared" ref="G287:G296" si="363">F287/E287</f>
        <v>80</v>
      </c>
      <c r="H287" s="541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42">
        <f>IFERROR(AVERAGE(K287:K301),"-")</f>
        <v>81.657961513425633</v>
      </c>
      <c r="M287" s="209">
        <f>RANK(K287, K$287:$K$301)</f>
        <v>9</v>
      </c>
      <c r="N287" s="483"/>
      <c r="O287" s="483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41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41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41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41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41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41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41">
        <f>AVERAGE(AV287:AV301)</f>
        <v>81.677851274969697</v>
      </c>
    </row>
    <row r="288" spans="2:50" ht="14.25" customHeight="1">
      <c r="B288" s="483"/>
      <c r="C288" s="203">
        <v>2</v>
      </c>
      <c r="D288" s="206" t="s">
        <v>409</v>
      </c>
      <c r="E288" s="203">
        <v>25</v>
      </c>
      <c r="F288" s="203">
        <v>2000</v>
      </c>
      <c r="G288" s="208">
        <f t="shared" si="363"/>
        <v>80</v>
      </c>
      <c r="H288" s="541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42"/>
      <c r="M288" s="209">
        <f>RANK(K288, K$287:$K$301)</f>
        <v>10</v>
      </c>
      <c r="N288" s="483"/>
      <c r="O288" s="483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41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41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41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41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41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41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41"/>
    </row>
    <row r="289" spans="2:50" ht="14.25" customHeight="1">
      <c r="B289" s="483"/>
      <c r="C289" s="203">
        <v>3</v>
      </c>
      <c r="D289" s="206" t="s">
        <v>583</v>
      </c>
      <c r="E289" s="203">
        <v>22</v>
      </c>
      <c r="F289" s="203">
        <v>2000</v>
      </c>
      <c r="G289" s="208">
        <f t="shared" si="363"/>
        <v>90.909090909090907</v>
      </c>
      <c r="H289" s="541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42"/>
      <c r="M289" s="209">
        <f>RANK(K289, K$287:$K$301)</f>
        <v>5</v>
      </c>
      <c r="N289" s="483"/>
      <c r="O289" s="483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41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41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41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41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41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41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41"/>
    </row>
    <row r="290" spans="2:50" ht="14.25" customHeight="1">
      <c r="B290" s="483"/>
      <c r="C290" s="203">
        <v>4</v>
      </c>
      <c r="D290" s="206" t="s">
        <v>645</v>
      </c>
      <c r="E290" s="203">
        <v>20</v>
      </c>
      <c r="F290" s="203">
        <v>2000</v>
      </c>
      <c r="G290" s="208">
        <f t="shared" si="363"/>
        <v>100</v>
      </c>
      <c r="H290" s="541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42"/>
      <c r="M290" s="209">
        <f>RANK(K290, K$287:$K$301)</f>
        <v>3</v>
      </c>
      <c r="N290" s="483"/>
      <c r="O290" s="483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41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41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41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41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41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41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41"/>
    </row>
    <row r="291" spans="2:50" ht="14.25" customHeight="1">
      <c r="B291" s="483"/>
      <c r="C291" s="203">
        <v>5</v>
      </c>
      <c r="D291" s="206" t="s">
        <v>373</v>
      </c>
      <c r="E291" s="203">
        <v>23</v>
      </c>
      <c r="F291" s="203">
        <v>2000</v>
      </c>
      <c r="G291" s="208">
        <f t="shared" si="363"/>
        <v>86.956521739130437</v>
      </c>
      <c r="H291" s="541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42"/>
      <c r="M291" s="209">
        <f>RANK(K291, K$287:$K$301)</f>
        <v>7</v>
      </c>
      <c r="N291" s="483"/>
      <c r="O291" s="483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41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41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41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41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41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41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41"/>
    </row>
    <row r="292" spans="2:50" ht="14.25" customHeight="1">
      <c r="B292" s="483"/>
      <c r="C292" s="203">
        <v>6</v>
      </c>
      <c r="D292" s="206" t="s">
        <v>411</v>
      </c>
      <c r="E292" s="203">
        <v>23</v>
      </c>
      <c r="F292" s="203">
        <v>2000</v>
      </c>
      <c r="G292" s="208">
        <f t="shared" si="363"/>
        <v>86.956521739130437</v>
      </c>
      <c r="H292" s="541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42"/>
      <c r="M292" s="209">
        <f>RANK(K292, K$287:$K$301)</f>
        <v>8</v>
      </c>
      <c r="N292" s="483"/>
      <c r="O292" s="483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41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41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41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41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41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41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41"/>
    </row>
    <row r="293" spans="2:50" ht="14.25" customHeight="1">
      <c r="B293" s="483"/>
      <c r="C293" s="203">
        <v>7</v>
      </c>
      <c r="D293" s="206" t="s">
        <v>379</v>
      </c>
      <c r="E293" s="203">
        <v>23</v>
      </c>
      <c r="F293" s="203">
        <v>2000</v>
      </c>
      <c r="G293" s="208">
        <f t="shared" si="363"/>
        <v>86.956521739130437</v>
      </c>
      <c r="H293" s="541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42"/>
      <c r="M293" s="209">
        <f>RANK(K293, K$287:$K$301)</f>
        <v>6</v>
      </c>
      <c r="N293" s="483"/>
      <c r="O293" s="483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41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41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41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41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41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41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41"/>
    </row>
    <row r="294" spans="2:50" ht="14.25" customHeight="1">
      <c r="B294" s="483"/>
      <c r="C294" s="203">
        <v>8</v>
      </c>
      <c r="D294" s="206" t="s">
        <v>380</v>
      </c>
      <c r="E294" s="203">
        <v>17</v>
      </c>
      <c r="F294" s="203">
        <v>2000</v>
      </c>
      <c r="G294" s="208">
        <f t="shared" si="363"/>
        <v>117.64705882352941</v>
      </c>
      <c r="H294" s="541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42"/>
      <c r="M294" s="209">
        <f>RANK(K294, K$287:$K$301)</f>
        <v>1</v>
      </c>
      <c r="N294" s="483"/>
      <c r="O294" s="483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41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41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41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41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41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41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41"/>
    </row>
    <row r="295" spans="2:50" ht="14.25" customHeight="1">
      <c r="B295" s="483"/>
      <c r="C295" s="203">
        <v>9</v>
      </c>
      <c r="D295" s="206" t="s">
        <v>618</v>
      </c>
      <c r="E295" s="203">
        <v>20</v>
      </c>
      <c r="F295" s="203">
        <v>2000</v>
      </c>
      <c r="G295" s="208">
        <f t="shared" si="363"/>
        <v>100</v>
      </c>
      <c r="H295" s="541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42"/>
      <c r="M295" s="209">
        <f>RANK(K295, K$287:$K$301)</f>
        <v>2</v>
      </c>
      <c r="N295" s="483"/>
      <c r="O295" s="483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41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41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41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41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41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41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41"/>
    </row>
    <row r="296" spans="2:50" ht="14.25" customHeight="1">
      <c r="B296" s="483"/>
      <c r="C296" s="203">
        <v>10</v>
      </c>
      <c r="D296" s="206" t="s">
        <v>671</v>
      </c>
      <c r="E296" s="203">
        <v>21</v>
      </c>
      <c r="F296" s="203">
        <v>2000</v>
      </c>
      <c r="G296" s="208">
        <f t="shared" si="363"/>
        <v>95.238095238095241</v>
      </c>
      <c r="H296" s="541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42"/>
      <c r="M296" s="209">
        <f>RANK(K296, K$287:$K$301)</f>
        <v>4</v>
      </c>
      <c r="N296" s="483"/>
      <c r="O296" s="483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41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41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41"/>
      <c r="AE296" s="207"/>
      <c r="AF296" s="207"/>
      <c r="AG296" s="208"/>
      <c r="AH296" s="205"/>
      <c r="AI296" s="541"/>
      <c r="AJ296" s="207"/>
      <c r="AK296" s="207"/>
      <c r="AL296" s="208"/>
      <c r="AM296" s="205"/>
      <c r="AN296" s="541"/>
      <c r="AO296" s="207"/>
      <c r="AP296" s="207"/>
      <c r="AQ296" s="208"/>
      <c r="AR296" s="205"/>
      <c r="AS296" s="541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7"/>
      <c r="Q297" s="207"/>
      <c r="R297" s="208"/>
      <c r="S297" s="205"/>
      <c r="T297" s="541"/>
      <c r="U297" s="207"/>
      <c r="V297" s="207"/>
      <c r="W297" s="208"/>
      <c r="X297" s="205"/>
      <c r="Y297" s="541"/>
      <c r="Z297" s="207"/>
      <c r="AA297" s="207"/>
      <c r="AB297" s="208"/>
      <c r="AC297" s="205"/>
      <c r="AD297" s="541"/>
      <c r="AE297" s="207"/>
      <c r="AF297" s="207"/>
      <c r="AG297" s="208"/>
      <c r="AH297" s="205"/>
      <c r="AI297" s="541"/>
      <c r="AJ297" s="207"/>
      <c r="AK297" s="207"/>
      <c r="AL297" s="208"/>
      <c r="AM297" s="205"/>
      <c r="AN297" s="541"/>
      <c r="AO297" s="207"/>
      <c r="AP297" s="207"/>
      <c r="AQ297" s="208"/>
      <c r="AR297" s="205"/>
      <c r="AS297" s="541"/>
      <c r="AT297" s="207"/>
      <c r="AU297" s="207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7"/>
      <c r="Q298" s="207"/>
      <c r="R298" s="208"/>
      <c r="S298" s="205"/>
      <c r="T298" s="541"/>
      <c r="U298" s="207"/>
      <c r="V298" s="207"/>
      <c r="W298" s="208"/>
      <c r="X298" s="205"/>
      <c r="Y298" s="541"/>
      <c r="Z298" s="207"/>
      <c r="AA298" s="207"/>
      <c r="AB298" s="208"/>
      <c r="AC298" s="205"/>
      <c r="AD298" s="541"/>
      <c r="AE298" s="207"/>
      <c r="AF298" s="207"/>
      <c r="AG298" s="208"/>
      <c r="AH298" s="205"/>
      <c r="AI298" s="541"/>
      <c r="AJ298" s="207"/>
      <c r="AK298" s="207"/>
      <c r="AL298" s="208"/>
      <c r="AM298" s="205"/>
      <c r="AN298" s="541"/>
      <c r="AO298" s="207"/>
      <c r="AP298" s="207"/>
      <c r="AQ298" s="208"/>
      <c r="AR298" s="205"/>
      <c r="AS298" s="541"/>
      <c r="AT298" s="207"/>
      <c r="AU298" s="207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7"/>
      <c r="Q299" s="207"/>
      <c r="R299" s="208"/>
      <c r="S299" s="205"/>
      <c r="T299" s="541"/>
      <c r="U299" s="207"/>
      <c r="V299" s="207"/>
      <c r="W299" s="208"/>
      <c r="X299" s="205"/>
      <c r="Y299" s="541"/>
      <c r="Z299" s="207"/>
      <c r="AA299" s="207"/>
      <c r="AB299" s="208"/>
      <c r="AC299" s="205"/>
      <c r="AD299" s="541"/>
      <c r="AE299" s="207"/>
      <c r="AF299" s="207"/>
      <c r="AG299" s="208"/>
      <c r="AH299" s="205"/>
      <c r="AI299" s="541"/>
      <c r="AJ299" s="207"/>
      <c r="AK299" s="207"/>
      <c r="AL299" s="208"/>
      <c r="AM299" s="205"/>
      <c r="AN299" s="541"/>
      <c r="AO299" s="207"/>
      <c r="AP299" s="207"/>
      <c r="AQ299" s="208"/>
      <c r="AR299" s="205"/>
      <c r="AS299" s="541"/>
      <c r="AT299" s="207"/>
      <c r="AU299" s="207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7"/>
      <c r="W301" s="208"/>
      <c r="X301" s="205"/>
      <c r="Y301" s="541"/>
      <c r="Z301" s="203"/>
      <c r="AA301" s="207"/>
      <c r="AB301" s="208"/>
      <c r="AC301" s="205"/>
      <c r="AD301" s="541"/>
      <c r="AE301" s="203"/>
      <c r="AF301" s="207"/>
      <c r="AG301" s="208"/>
      <c r="AH301" s="205"/>
      <c r="AI301" s="541"/>
      <c r="AJ301" s="203"/>
      <c r="AK301" s="207"/>
      <c r="AL301" s="208"/>
      <c r="AM301" s="205"/>
      <c r="AN301" s="541"/>
      <c r="AO301" s="203"/>
      <c r="AP301" s="207"/>
      <c r="AQ301" s="208"/>
      <c r="AR301" s="205"/>
      <c r="AS301" s="541"/>
      <c r="AT301" s="203"/>
      <c r="AU301" s="207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379">U302+1</f>
        <v>45974</v>
      </c>
      <c r="AA302" s="586"/>
      <c r="AB302" s="586"/>
      <c r="AC302" s="586"/>
      <c r="AD302" s="586"/>
      <c r="AE302" s="587">
        <f t="shared" ref="AE302" si="380">Z302+1</f>
        <v>45975</v>
      </c>
      <c r="AF302" s="588"/>
      <c r="AG302" s="588"/>
      <c r="AH302" s="588"/>
      <c r="AI302" s="588"/>
      <c r="AJ302" s="589">
        <f t="shared" ref="AJ302" si="381">AE302+1</f>
        <v>45976</v>
      </c>
      <c r="AK302" s="590"/>
      <c r="AL302" s="590"/>
      <c r="AM302" s="590"/>
      <c r="AN302" s="591"/>
      <c r="AO302" s="587">
        <f t="shared" ref="AO302" si="382">AJ302+1</f>
        <v>45977</v>
      </c>
      <c r="AP302" s="588"/>
      <c r="AQ302" s="588"/>
      <c r="AR302" s="588"/>
      <c r="AS302" s="588"/>
      <c r="AT302" s="589">
        <f t="shared" ref="AT302" si="383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84">Z302</f>
        <v>45974</v>
      </c>
      <c r="AA303" s="592"/>
      <c r="AB303" s="592"/>
      <c r="AC303" s="592"/>
      <c r="AD303" s="592"/>
      <c r="AE303" s="593">
        <f t="shared" ref="AE303" si="385">AE302</f>
        <v>45975</v>
      </c>
      <c r="AF303" s="593"/>
      <c r="AG303" s="593"/>
      <c r="AH303" s="593"/>
      <c r="AI303" s="593"/>
      <c r="AJ303" s="594">
        <f t="shared" ref="AJ303" si="386">AJ302</f>
        <v>45976</v>
      </c>
      <c r="AK303" s="595"/>
      <c r="AL303" s="595"/>
      <c r="AM303" s="595"/>
      <c r="AN303" s="596"/>
      <c r="AO303" s="593">
        <f t="shared" ref="AO303" si="387">AO302</f>
        <v>45977</v>
      </c>
      <c r="AP303" s="593"/>
      <c r="AQ303" s="593"/>
      <c r="AR303" s="593"/>
      <c r="AS303" s="593"/>
      <c r="AT303" s="594">
        <f t="shared" ref="AT303" si="388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408</v>
      </c>
      <c r="C307" s="203">
        <v>1</v>
      </c>
      <c r="D307" s="206"/>
      <c r="E307" s="203"/>
      <c r="F307" s="203"/>
      <c r="G307" s="208" t="e">
        <f t="shared" ref="G307:G321" si="389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90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91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92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93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94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95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96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89"/>
        <v>#DIV/0!</v>
      </c>
      <c r="H308" s="541"/>
      <c r="I308" s="209" t="e">
        <f t="shared" ref="I308:K321" si="397">AVERAGE(P308,U308,Z308,AE308,AJ308,AO308,AT308)</f>
        <v>#DIV/0!</v>
      </c>
      <c r="J308" s="209" t="e">
        <f t="shared" si="397"/>
        <v>#DIV/0!</v>
      </c>
      <c r="K308" s="210" t="e">
        <f t="shared" si="397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90"/>
        <v>#DIV/0!</v>
      </c>
      <c r="S308" s="205" t="e">
        <f t="shared" ref="S308:S321" si="398">RANK(R308, R$307:R$321)</f>
        <v>#DIV/0!</v>
      </c>
      <c r="T308" s="541"/>
      <c r="U308" s="203"/>
      <c r="V308" s="203"/>
      <c r="W308" s="208" t="e">
        <f t="shared" si="391"/>
        <v>#DIV/0!</v>
      </c>
      <c r="X308" s="205" t="e">
        <f t="shared" ref="X308:X321" si="399">RANK(W308, W$307:W$321)</f>
        <v>#DIV/0!</v>
      </c>
      <c r="Y308" s="541"/>
      <c r="Z308" s="203"/>
      <c r="AA308" s="203"/>
      <c r="AB308" s="208" t="e">
        <f t="shared" si="392"/>
        <v>#DIV/0!</v>
      </c>
      <c r="AC308" s="205" t="e">
        <f t="shared" ref="AC308:AC321" si="400">RANK(AB308, AB$307:AB$321)</f>
        <v>#DIV/0!</v>
      </c>
      <c r="AD308" s="541"/>
      <c r="AE308" s="203"/>
      <c r="AF308" s="203"/>
      <c r="AG308" s="208" t="e">
        <f t="shared" si="393"/>
        <v>#DIV/0!</v>
      </c>
      <c r="AH308" s="205" t="e">
        <f t="shared" ref="AH308:AH321" si="401">RANK(AG308, AG$307:AG$321)</f>
        <v>#DIV/0!</v>
      </c>
      <c r="AI308" s="541"/>
      <c r="AJ308" s="203"/>
      <c r="AK308" s="203"/>
      <c r="AL308" s="208" t="e">
        <f t="shared" si="394"/>
        <v>#DIV/0!</v>
      </c>
      <c r="AM308" s="205" t="e">
        <f t="shared" ref="AM308:AM321" si="402">RANK(AL308, AL$307:AL$321)</f>
        <v>#DIV/0!</v>
      </c>
      <c r="AN308" s="541"/>
      <c r="AO308" s="203"/>
      <c r="AP308" s="203"/>
      <c r="AQ308" s="208" t="e">
        <f t="shared" si="395"/>
        <v>#DIV/0!</v>
      </c>
      <c r="AR308" s="205" t="e">
        <f t="shared" ref="AR308:AR321" si="403">RANK(AQ308, AQ$307:AQ$321)</f>
        <v>#DIV/0!</v>
      </c>
      <c r="AS308" s="541"/>
      <c r="AT308" s="203"/>
      <c r="AU308" s="203"/>
      <c r="AV308" s="208" t="e">
        <f t="shared" si="396"/>
        <v>#DIV/0!</v>
      </c>
      <c r="AW308" s="205" t="e">
        <f t="shared" ref="AW308:AW321" si="404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89"/>
        <v>#DIV/0!</v>
      </c>
      <c r="H309" s="541"/>
      <c r="I309" s="209" t="e">
        <f t="shared" si="397"/>
        <v>#DIV/0!</v>
      </c>
      <c r="J309" s="209" t="e">
        <f t="shared" si="397"/>
        <v>#DIV/0!</v>
      </c>
      <c r="K309" s="210" t="e">
        <f t="shared" si="397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90"/>
        <v>#DIV/0!</v>
      </c>
      <c r="S309" s="205" t="e">
        <f t="shared" si="398"/>
        <v>#DIV/0!</v>
      </c>
      <c r="T309" s="541"/>
      <c r="U309" s="203"/>
      <c r="V309" s="203"/>
      <c r="W309" s="208" t="e">
        <f t="shared" si="391"/>
        <v>#DIV/0!</v>
      </c>
      <c r="X309" s="205" t="e">
        <f t="shared" si="399"/>
        <v>#DIV/0!</v>
      </c>
      <c r="Y309" s="541"/>
      <c r="Z309" s="203"/>
      <c r="AA309" s="203"/>
      <c r="AB309" s="208" t="e">
        <f t="shared" si="392"/>
        <v>#DIV/0!</v>
      </c>
      <c r="AC309" s="205" t="e">
        <f t="shared" si="400"/>
        <v>#DIV/0!</v>
      </c>
      <c r="AD309" s="541"/>
      <c r="AE309" s="203"/>
      <c r="AF309" s="203"/>
      <c r="AG309" s="208" t="e">
        <f t="shared" si="393"/>
        <v>#DIV/0!</v>
      </c>
      <c r="AH309" s="205" t="e">
        <f t="shared" si="401"/>
        <v>#DIV/0!</v>
      </c>
      <c r="AI309" s="541"/>
      <c r="AJ309" s="203"/>
      <c r="AK309" s="203"/>
      <c r="AL309" s="208" t="e">
        <f t="shared" si="394"/>
        <v>#DIV/0!</v>
      </c>
      <c r="AM309" s="205" t="e">
        <f t="shared" si="402"/>
        <v>#DIV/0!</v>
      </c>
      <c r="AN309" s="541"/>
      <c r="AO309" s="203"/>
      <c r="AP309" s="203"/>
      <c r="AQ309" s="208" t="e">
        <f t="shared" si="395"/>
        <v>#DIV/0!</v>
      </c>
      <c r="AR309" s="205" t="e">
        <f t="shared" si="403"/>
        <v>#DIV/0!</v>
      </c>
      <c r="AS309" s="541"/>
      <c r="AT309" s="203"/>
      <c r="AU309" s="203"/>
      <c r="AV309" s="208" t="e">
        <f t="shared" si="396"/>
        <v>#DIV/0!</v>
      </c>
      <c r="AW309" s="205" t="e">
        <f t="shared" si="404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89"/>
        <v>#DIV/0!</v>
      </c>
      <c r="H310" s="541"/>
      <c r="I310" s="209" t="e">
        <f t="shared" si="397"/>
        <v>#DIV/0!</v>
      </c>
      <c r="J310" s="209" t="e">
        <f t="shared" si="397"/>
        <v>#DIV/0!</v>
      </c>
      <c r="K310" s="210" t="e">
        <f t="shared" si="397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90"/>
        <v>#DIV/0!</v>
      </c>
      <c r="S310" s="205" t="e">
        <f t="shared" si="398"/>
        <v>#DIV/0!</v>
      </c>
      <c r="T310" s="541"/>
      <c r="U310" s="203"/>
      <c r="V310" s="203"/>
      <c r="W310" s="208" t="e">
        <f t="shared" si="391"/>
        <v>#DIV/0!</v>
      </c>
      <c r="X310" s="205" t="e">
        <f t="shared" si="399"/>
        <v>#DIV/0!</v>
      </c>
      <c r="Y310" s="541"/>
      <c r="Z310" s="203"/>
      <c r="AA310" s="203"/>
      <c r="AB310" s="208" t="e">
        <f t="shared" si="392"/>
        <v>#DIV/0!</v>
      </c>
      <c r="AC310" s="205" t="e">
        <f t="shared" si="400"/>
        <v>#DIV/0!</v>
      </c>
      <c r="AD310" s="541"/>
      <c r="AE310" s="203"/>
      <c r="AF310" s="203"/>
      <c r="AG310" s="208" t="e">
        <f t="shared" si="393"/>
        <v>#DIV/0!</v>
      </c>
      <c r="AH310" s="205" t="e">
        <f t="shared" si="401"/>
        <v>#DIV/0!</v>
      </c>
      <c r="AI310" s="541"/>
      <c r="AJ310" s="203"/>
      <c r="AK310" s="203"/>
      <c r="AL310" s="208" t="e">
        <f t="shared" si="394"/>
        <v>#DIV/0!</v>
      </c>
      <c r="AM310" s="205" t="e">
        <f t="shared" si="402"/>
        <v>#DIV/0!</v>
      </c>
      <c r="AN310" s="541"/>
      <c r="AO310" s="203"/>
      <c r="AP310" s="203"/>
      <c r="AQ310" s="208" t="e">
        <f t="shared" si="395"/>
        <v>#DIV/0!</v>
      </c>
      <c r="AR310" s="205" t="e">
        <f t="shared" si="403"/>
        <v>#DIV/0!</v>
      </c>
      <c r="AS310" s="541"/>
      <c r="AT310" s="203"/>
      <c r="AU310" s="203"/>
      <c r="AV310" s="208" t="e">
        <f t="shared" si="396"/>
        <v>#DIV/0!</v>
      </c>
      <c r="AW310" s="205" t="e">
        <f t="shared" si="404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89"/>
        <v>#DIV/0!</v>
      </c>
      <c r="H311" s="541"/>
      <c r="I311" s="209" t="e">
        <f t="shared" si="397"/>
        <v>#DIV/0!</v>
      </c>
      <c r="J311" s="209" t="e">
        <f t="shared" si="397"/>
        <v>#DIV/0!</v>
      </c>
      <c r="K311" s="210" t="e">
        <f t="shared" si="397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90"/>
        <v>#DIV/0!</v>
      </c>
      <c r="S311" s="205" t="e">
        <f t="shared" si="398"/>
        <v>#DIV/0!</v>
      </c>
      <c r="T311" s="541"/>
      <c r="U311" s="203"/>
      <c r="V311" s="203"/>
      <c r="W311" s="208" t="e">
        <f t="shared" si="391"/>
        <v>#DIV/0!</v>
      </c>
      <c r="X311" s="205" t="e">
        <f t="shared" si="399"/>
        <v>#DIV/0!</v>
      </c>
      <c r="Y311" s="541"/>
      <c r="Z311" s="203"/>
      <c r="AA311" s="203"/>
      <c r="AB311" s="208" t="e">
        <f t="shared" si="392"/>
        <v>#DIV/0!</v>
      </c>
      <c r="AC311" s="205" t="e">
        <f t="shared" si="400"/>
        <v>#DIV/0!</v>
      </c>
      <c r="AD311" s="541"/>
      <c r="AE311" s="203"/>
      <c r="AF311" s="203"/>
      <c r="AG311" s="208" t="e">
        <f t="shared" si="393"/>
        <v>#DIV/0!</v>
      </c>
      <c r="AH311" s="205" t="e">
        <f t="shared" si="401"/>
        <v>#DIV/0!</v>
      </c>
      <c r="AI311" s="541"/>
      <c r="AJ311" s="203"/>
      <c r="AK311" s="203"/>
      <c r="AL311" s="208" t="e">
        <f t="shared" si="394"/>
        <v>#DIV/0!</v>
      </c>
      <c r="AM311" s="205" t="e">
        <f t="shared" si="402"/>
        <v>#DIV/0!</v>
      </c>
      <c r="AN311" s="541"/>
      <c r="AO311" s="203"/>
      <c r="AP311" s="203"/>
      <c r="AQ311" s="208" t="e">
        <f t="shared" si="395"/>
        <v>#DIV/0!</v>
      </c>
      <c r="AR311" s="205" t="e">
        <f t="shared" si="403"/>
        <v>#DIV/0!</v>
      </c>
      <c r="AS311" s="541"/>
      <c r="AT311" s="203"/>
      <c r="AU311" s="203"/>
      <c r="AV311" s="208" t="e">
        <f t="shared" si="396"/>
        <v>#DIV/0!</v>
      </c>
      <c r="AW311" s="205" t="e">
        <f t="shared" si="404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89"/>
        <v>#DIV/0!</v>
      </c>
      <c r="H312" s="541"/>
      <c r="I312" s="209" t="e">
        <f t="shared" si="397"/>
        <v>#DIV/0!</v>
      </c>
      <c r="J312" s="209" t="e">
        <f t="shared" si="397"/>
        <v>#DIV/0!</v>
      </c>
      <c r="K312" s="210" t="e">
        <f t="shared" si="397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90"/>
        <v>#DIV/0!</v>
      </c>
      <c r="S312" s="205" t="e">
        <f t="shared" si="398"/>
        <v>#DIV/0!</v>
      </c>
      <c r="T312" s="541"/>
      <c r="U312" s="203"/>
      <c r="V312" s="203"/>
      <c r="W312" s="208" t="e">
        <f t="shared" si="391"/>
        <v>#DIV/0!</v>
      </c>
      <c r="X312" s="205" t="e">
        <f t="shared" si="399"/>
        <v>#DIV/0!</v>
      </c>
      <c r="Y312" s="541"/>
      <c r="Z312" s="203"/>
      <c r="AA312" s="203"/>
      <c r="AB312" s="208" t="e">
        <f t="shared" si="392"/>
        <v>#DIV/0!</v>
      </c>
      <c r="AC312" s="205" t="e">
        <f t="shared" si="400"/>
        <v>#DIV/0!</v>
      </c>
      <c r="AD312" s="541"/>
      <c r="AE312" s="203"/>
      <c r="AF312" s="203"/>
      <c r="AG312" s="208" t="e">
        <f t="shared" si="393"/>
        <v>#DIV/0!</v>
      </c>
      <c r="AH312" s="205" t="e">
        <f t="shared" si="401"/>
        <v>#DIV/0!</v>
      </c>
      <c r="AI312" s="541"/>
      <c r="AJ312" s="203"/>
      <c r="AK312" s="203"/>
      <c r="AL312" s="208" t="e">
        <f t="shared" si="394"/>
        <v>#DIV/0!</v>
      </c>
      <c r="AM312" s="205" t="e">
        <f t="shared" si="402"/>
        <v>#DIV/0!</v>
      </c>
      <c r="AN312" s="541"/>
      <c r="AO312" s="203"/>
      <c r="AP312" s="203"/>
      <c r="AQ312" s="208" t="e">
        <f t="shared" si="395"/>
        <v>#DIV/0!</v>
      </c>
      <c r="AR312" s="205" t="e">
        <f t="shared" si="403"/>
        <v>#DIV/0!</v>
      </c>
      <c r="AS312" s="541"/>
      <c r="AT312" s="203"/>
      <c r="AU312" s="203"/>
      <c r="AV312" s="208" t="e">
        <f t="shared" si="396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89"/>
        <v>#DIV/0!</v>
      </c>
      <c r="H313" s="541"/>
      <c r="I313" s="209" t="e">
        <f t="shared" si="397"/>
        <v>#DIV/0!</v>
      </c>
      <c r="J313" s="209" t="e">
        <f t="shared" si="397"/>
        <v>#DIV/0!</v>
      </c>
      <c r="K313" s="210" t="e">
        <f t="shared" si="397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90"/>
        <v>#DIV/0!</v>
      </c>
      <c r="S313" s="205" t="e">
        <f t="shared" si="398"/>
        <v>#DIV/0!</v>
      </c>
      <c r="T313" s="541"/>
      <c r="U313" s="203"/>
      <c r="V313" s="203"/>
      <c r="W313" s="208" t="e">
        <f t="shared" si="391"/>
        <v>#DIV/0!</v>
      </c>
      <c r="X313" s="205" t="e">
        <f t="shared" si="399"/>
        <v>#DIV/0!</v>
      </c>
      <c r="Y313" s="541"/>
      <c r="Z313" s="203"/>
      <c r="AA313" s="203"/>
      <c r="AB313" s="208" t="e">
        <f t="shared" si="392"/>
        <v>#DIV/0!</v>
      </c>
      <c r="AC313" s="205" t="e">
        <f t="shared" si="400"/>
        <v>#DIV/0!</v>
      </c>
      <c r="AD313" s="541"/>
      <c r="AE313" s="203"/>
      <c r="AF313" s="203"/>
      <c r="AG313" s="208" t="e">
        <f t="shared" si="393"/>
        <v>#DIV/0!</v>
      </c>
      <c r="AH313" s="205" t="e">
        <f t="shared" si="401"/>
        <v>#DIV/0!</v>
      </c>
      <c r="AI313" s="541"/>
      <c r="AJ313" s="203"/>
      <c r="AK313" s="203"/>
      <c r="AL313" s="208" t="e">
        <f t="shared" si="394"/>
        <v>#DIV/0!</v>
      </c>
      <c r="AM313" s="205" t="e">
        <f t="shared" si="402"/>
        <v>#DIV/0!</v>
      </c>
      <c r="AN313" s="541"/>
      <c r="AO313" s="203"/>
      <c r="AP313" s="203"/>
      <c r="AQ313" s="208" t="e">
        <f t="shared" si="395"/>
        <v>#DIV/0!</v>
      </c>
      <c r="AR313" s="205" t="e">
        <f t="shared" si="403"/>
        <v>#DIV/0!</v>
      </c>
      <c r="AS313" s="541"/>
      <c r="AT313" s="203"/>
      <c r="AU313" s="203"/>
      <c r="AV313" s="208" t="e">
        <f t="shared" si="396"/>
        <v>#DIV/0!</v>
      </c>
      <c r="AW313" s="205" t="e">
        <f t="shared" si="404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89"/>
        <v>#DIV/0!</v>
      </c>
      <c r="H314" s="541"/>
      <c r="I314" s="209" t="e">
        <f t="shared" si="397"/>
        <v>#DIV/0!</v>
      </c>
      <c r="J314" s="209" t="e">
        <f t="shared" si="397"/>
        <v>#DIV/0!</v>
      </c>
      <c r="K314" s="210" t="e">
        <f t="shared" si="397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90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91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92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93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94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95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96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89"/>
        <v>#DIV/0!</v>
      </c>
      <c r="H315" s="541"/>
      <c r="I315" s="209" t="e">
        <f t="shared" si="397"/>
        <v>#DIV/0!</v>
      </c>
      <c r="J315" s="209" t="e">
        <f t="shared" si="397"/>
        <v>#DIV/0!</v>
      </c>
      <c r="K315" s="210" t="e">
        <f t="shared" si="397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90"/>
        <v>#DIV/0!</v>
      </c>
      <c r="S315" s="205" t="e">
        <f t="shared" si="398"/>
        <v>#DIV/0!</v>
      </c>
      <c r="T315" s="541"/>
      <c r="U315" s="203"/>
      <c r="V315" s="203"/>
      <c r="W315" s="208" t="e">
        <f t="shared" si="391"/>
        <v>#DIV/0!</v>
      </c>
      <c r="X315" s="205" t="e">
        <f t="shared" si="399"/>
        <v>#DIV/0!</v>
      </c>
      <c r="Y315" s="541"/>
      <c r="Z315" s="203"/>
      <c r="AA315" s="203"/>
      <c r="AB315" s="208" t="e">
        <f t="shared" si="392"/>
        <v>#DIV/0!</v>
      </c>
      <c r="AC315" s="205" t="e">
        <f t="shared" si="400"/>
        <v>#DIV/0!</v>
      </c>
      <c r="AD315" s="541"/>
      <c r="AE315" s="203"/>
      <c r="AF315" s="203"/>
      <c r="AG315" s="208" t="e">
        <f t="shared" si="393"/>
        <v>#DIV/0!</v>
      </c>
      <c r="AH315" s="205" t="e">
        <f t="shared" si="401"/>
        <v>#DIV/0!</v>
      </c>
      <c r="AI315" s="541"/>
      <c r="AJ315" s="203"/>
      <c r="AK315" s="203"/>
      <c r="AL315" s="208" t="e">
        <f t="shared" si="394"/>
        <v>#DIV/0!</v>
      </c>
      <c r="AM315" s="205" t="e">
        <f t="shared" si="402"/>
        <v>#DIV/0!</v>
      </c>
      <c r="AN315" s="541"/>
      <c r="AO315" s="203"/>
      <c r="AP315" s="203"/>
      <c r="AQ315" s="208" t="e">
        <f t="shared" si="395"/>
        <v>#DIV/0!</v>
      </c>
      <c r="AR315" s="205" t="e">
        <f t="shared" si="403"/>
        <v>#DIV/0!</v>
      </c>
      <c r="AS315" s="541"/>
      <c r="AT315" s="203"/>
      <c r="AU315" s="203"/>
      <c r="AV315" s="208" t="e">
        <f t="shared" si="396"/>
        <v>#DIV/0!</v>
      </c>
      <c r="AW315" s="205" t="e">
        <f t="shared" si="404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89"/>
        <v>#DIV/0!</v>
      </c>
      <c r="H316" s="541"/>
      <c r="I316" s="209" t="e">
        <f t="shared" si="397"/>
        <v>#DIV/0!</v>
      </c>
      <c r="J316" s="209" t="e">
        <f t="shared" si="397"/>
        <v>#DIV/0!</v>
      </c>
      <c r="K316" s="210" t="e">
        <f t="shared" si="397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90"/>
        <v>#DIV/0!</v>
      </c>
      <c r="S316" s="205" t="e">
        <f t="shared" si="398"/>
        <v>#DIV/0!</v>
      </c>
      <c r="T316" s="541"/>
      <c r="U316" s="203"/>
      <c r="V316" s="203"/>
      <c r="W316" s="208" t="e">
        <f t="shared" si="391"/>
        <v>#DIV/0!</v>
      </c>
      <c r="X316" s="205" t="e">
        <f t="shared" si="399"/>
        <v>#DIV/0!</v>
      </c>
      <c r="Y316" s="541"/>
      <c r="Z316" s="203"/>
      <c r="AA316" s="203"/>
      <c r="AB316" s="208" t="e">
        <f t="shared" si="392"/>
        <v>#DIV/0!</v>
      </c>
      <c r="AC316" s="205" t="e">
        <f t="shared" si="400"/>
        <v>#DIV/0!</v>
      </c>
      <c r="AD316" s="541"/>
      <c r="AE316" s="203"/>
      <c r="AF316" s="203"/>
      <c r="AG316" s="208" t="e">
        <f t="shared" si="393"/>
        <v>#DIV/0!</v>
      </c>
      <c r="AH316" s="205" t="e">
        <f t="shared" si="401"/>
        <v>#DIV/0!</v>
      </c>
      <c r="AI316" s="541"/>
      <c r="AJ316" s="203"/>
      <c r="AK316" s="203"/>
      <c r="AL316" s="208" t="e">
        <f t="shared" si="394"/>
        <v>#DIV/0!</v>
      </c>
      <c r="AM316" s="205" t="e">
        <f t="shared" si="402"/>
        <v>#DIV/0!</v>
      </c>
      <c r="AN316" s="541"/>
      <c r="AO316" s="203"/>
      <c r="AP316" s="203"/>
      <c r="AQ316" s="208" t="e">
        <f t="shared" si="395"/>
        <v>#DIV/0!</v>
      </c>
      <c r="AR316" s="205" t="e">
        <f t="shared" si="403"/>
        <v>#DIV/0!</v>
      </c>
      <c r="AS316" s="541"/>
      <c r="AT316" s="203"/>
      <c r="AU316" s="203"/>
      <c r="AV316" s="208" t="e">
        <f t="shared" si="396"/>
        <v>#DIV/0!</v>
      </c>
      <c r="AW316" s="205" t="e">
        <f t="shared" si="404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89"/>
        <v>#DIV/0!</v>
      </c>
      <c r="H317" s="541"/>
      <c r="I317" s="209" t="e">
        <f t="shared" si="397"/>
        <v>#DIV/0!</v>
      </c>
      <c r="J317" s="209" t="e">
        <f t="shared" si="397"/>
        <v>#DIV/0!</v>
      </c>
      <c r="K317" s="210" t="e">
        <f t="shared" si="397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90"/>
        <v>#DIV/0!</v>
      </c>
      <c r="S317" s="205" t="e">
        <f t="shared" si="398"/>
        <v>#DIV/0!</v>
      </c>
      <c r="T317" s="541"/>
      <c r="U317" s="203"/>
      <c r="V317" s="203"/>
      <c r="W317" s="208" t="e">
        <f t="shared" si="391"/>
        <v>#DIV/0!</v>
      </c>
      <c r="X317" s="205" t="e">
        <f t="shared" si="399"/>
        <v>#DIV/0!</v>
      </c>
      <c r="Y317" s="541"/>
      <c r="Z317" s="203"/>
      <c r="AA317" s="203"/>
      <c r="AB317" s="208" t="e">
        <f t="shared" si="392"/>
        <v>#DIV/0!</v>
      </c>
      <c r="AC317" s="205" t="e">
        <f t="shared" si="400"/>
        <v>#DIV/0!</v>
      </c>
      <c r="AD317" s="541"/>
      <c r="AE317" s="203"/>
      <c r="AF317" s="203"/>
      <c r="AG317" s="208" t="e">
        <f t="shared" si="393"/>
        <v>#DIV/0!</v>
      </c>
      <c r="AH317" s="205" t="e">
        <f t="shared" si="401"/>
        <v>#DIV/0!</v>
      </c>
      <c r="AI317" s="541"/>
      <c r="AJ317" s="203"/>
      <c r="AK317" s="203"/>
      <c r="AL317" s="208" t="e">
        <f t="shared" si="394"/>
        <v>#DIV/0!</v>
      </c>
      <c r="AM317" s="205" t="e">
        <f t="shared" si="402"/>
        <v>#DIV/0!</v>
      </c>
      <c r="AN317" s="541"/>
      <c r="AO317" s="203"/>
      <c r="AP317" s="203"/>
      <c r="AQ317" s="208" t="e">
        <f t="shared" si="395"/>
        <v>#DIV/0!</v>
      </c>
      <c r="AR317" s="205" t="e">
        <f t="shared" si="403"/>
        <v>#DIV/0!</v>
      </c>
      <c r="AS317" s="541"/>
      <c r="AT317" s="203"/>
      <c r="AU317" s="203"/>
      <c r="AV317" s="208" t="e">
        <f t="shared" si="396"/>
        <v>#DIV/0!</v>
      </c>
      <c r="AW317" s="205" t="e">
        <f t="shared" si="404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89"/>
        <v>#DIV/0!</v>
      </c>
      <c r="H318" s="541"/>
      <c r="I318" s="209" t="e">
        <f t="shared" si="397"/>
        <v>#DIV/0!</v>
      </c>
      <c r="J318" s="209" t="e">
        <f t="shared" si="397"/>
        <v>#DIV/0!</v>
      </c>
      <c r="K318" s="210" t="e">
        <f t="shared" si="397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90"/>
        <v>#DIV/0!</v>
      </c>
      <c r="S318" s="205" t="e">
        <f t="shared" si="398"/>
        <v>#DIV/0!</v>
      </c>
      <c r="T318" s="541"/>
      <c r="U318" s="203"/>
      <c r="V318" s="203"/>
      <c r="W318" s="208" t="e">
        <f t="shared" si="391"/>
        <v>#DIV/0!</v>
      </c>
      <c r="X318" s="205" t="e">
        <f t="shared" si="399"/>
        <v>#DIV/0!</v>
      </c>
      <c r="Y318" s="541"/>
      <c r="Z318" s="203"/>
      <c r="AA318" s="203"/>
      <c r="AB318" s="208" t="e">
        <f t="shared" si="392"/>
        <v>#DIV/0!</v>
      </c>
      <c r="AC318" s="205" t="e">
        <f t="shared" si="400"/>
        <v>#DIV/0!</v>
      </c>
      <c r="AD318" s="541"/>
      <c r="AE318" s="203"/>
      <c r="AF318" s="203"/>
      <c r="AG318" s="208" t="e">
        <f t="shared" si="393"/>
        <v>#DIV/0!</v>
      </c>
      <c r="AH318" s="205" t="e">
        <f t="shared" si="401"/>
        <v>#DIV/0!</v>
      </c>
      <c r="AI318" s="541"/>
      <c r="AJ318" s="203"/>
      <c r="AK318" s="203"/>
      <c r="AL318" s="208" t="e">
        <f t="shared" si="394"/>
        <v>#DIV/0!</v>
      </c>
      <c r="AM318" s="205" t="e">
        <f t="shared" si="402"/>
        <v>#DIV/0!</v>
      </c>
      <c r="AN318" s="541"/>
      <c r="AO318" s="203"/>
      <c r="AP318" s="203"/>
      <c r="AQ318" s="208" t="e">
        <f t="shared" si="395"/>
        <v>#DIV/0!</v>
      </c>
      <c r="AR318" s="205" t="e">
        <f t="shared" si="403"/>
        <v>#DIV/0!</v>
      </c>
      <c r="AS318" s="541"/>
      <c r="AT318" s="203"/>
      <c r="AU318" s="203"/>
      <c r="AV318" s="208" t="e">
        <f t="shared" si="396"/>
        <v>#DIV/0!</v>
      </c>
      <c r="AW318" s="205" t="e">
        <f t="shared" si="404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89"/>
        <v>#DIV/0!</v>
      </c>
      <c r="H319" s="541"/>
      <c r="I319" s="209" t="e">
        <f t="shared" si="397"/>
        <v>#DIV/0!</v>
      </c>
      <c r="J319" s="209" t="e">
        <f t="shared" si="397"/>
        <v>#DIV/0!</v>
      </c>
      <c r="K319" s="210" t="e">
        <f t="shared" si="397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90"/>
        <v>#DIV/0!</v>
      </c>
      <c r="S319" s="205" t="e">
        <f t="shared" si="398"/>
        <v>#DIV/0!</v>
      </c>
      <c r="T319" s="541"/>
      <c r="U319" s="203"/>
      <c r="V319" s="203"/>
      <c r="W319" s="208" t="e">
        <f t="shared" si="391"/>
        <v>#DIV/0!</v>
      </c>
      <c r="X319" s="205" t="e">
        <f t="shared" si="399"/>
        <v>#DIV/0!</v>
      </c>
      <c r="Y319" s="541"/>
      <c r="Z319" s="203"/>
      <c r="AA319" s="203"/>
      <c r="AB319" s="208" t="e">
        <f t="shared" si="392"/>
        <v>#DIV/0!</v>
      </c>
      <c r="AC319" s="205" t="e">
        <f t="shared" si="400"/>
        <v>#DIV/0!</v>
      </c>
      <c r="AD319" s="541"/>
      <c r="AE319" s="203"/>
      <c r="AF319" s="203"/>
      <c r="AG319" s="208" t="e">
        <f t="shared" si="393"/>
        <v>#DIV/0!</v>
      </c>
      <c r="AH319" s="205" t="e">
        <f t="shared" si="401"/>
        <v>#DIV/0!</v>
      </c>
      <c r="AI319" s="541"/>
      <c r="AJ319" s="203"/>
      <c r="AK319" s="203"/>
      <c r="AL319" s="208" t="e">
        <f t="shared" si="394"/>
        <v>#DIV/0!</v>
      </c>
      <c r="AM319" s="205" t="e">
        <f t="shared" si="402"/>
        <v>#DIV/0!</v>
      </c>
      <c r="AN319" s="541"/>
      <c r="AO319" s="203"/>
      <c r="AP319" s="203"/>
      <c r="AQ319" s="208" t="e">
        <f t="shared" si="395"/>
        <v>#DIV/0!</v>
      </c>
      <c r="AR319" s="205" t="e">
        <f t="shared" si="403"/>
        <v>#DIV/0!</v>
      </c>
      <c r="AS319" s="541"/>
      <c r="AT319" s="203"/>
      <c r="AU319" s="203"/>
      <c r="AV319" s="208" t="e">
        <f t="shared" si="396"/>
        <v>#DIV/0!</v>
      </c>
      <c r="AW319" s="205" t="e">
        <f t="shared" si="404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89"/>
        <v>#DIV/0!</v>
      </c>
      <c r="H320" s="541"/>
      <c r="I320" s="209" t="e">
        <f t="shared" si="397"/>
        <v>#DIV/0!</v>
      </c>
      <c r="J320" s="209" t="e">
        <f t="shared" si="397"/>
        <v>#DIV/0!</v>
      </c>
      <c r="K320" s="210" t="e">
        <f t="shared" si="397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90"/>
        <v>#DIV/0!</v>
      </c>
      <c r="S320" s="205" t="e">
        <f t="shared" si="398"/>
        <v>#DIV/0!</v>
      </c>
      <c r="T320" s="541"/>
      <c r="U320" s="203"/>
      <c r="V320" s="203"/>
      <c r="W320" s="208" t="e">
        <f t="shared" si="391"/>
        <v>#DIV/0!</v>
      </c>
      <c r="X320" s="205" t="e">
        <f t="shared" si="399"/>
        <v>#DIV/0!</v>
      </c>
      <c r="Y320" s="541"/>
      <c r="Z320" s="203"/>
      <c r="AA320" s="203"/>
      <c r="AB320" s="208" t="e">
        <f t="shared" si="392"/>
        <v>#DIV/0!</v>
      </c>
      <c r="AC320" s="205" t="e">
        <f t="shared" si="400"/>
        <v>#DIV/0!</v>
      </c>
      <c r="AD320" s="541"/>
      <c r="AE320" s="203"/>
      <c r="AF320" s="203"/>
      <c r="AG320" s="208" t="e">
        <f t="shared" si="393"/>
        <v>#DIV/0!</v>
      </c>
      <c r="AH320" s="205" t="e">
        <f t="shared" si="401"/>
        <v>#DIV/0!</v>
      </c>
      <c r="AI320" s="541"/>
      <c r="AJ320" s="203"/>
      <c r="AK320" s="203"/>
      <c r="AL320" s="208" t="e">
        <f t="shared" si="394"/>
        <v>#DIV/0!</v>
      </c>
      <c r="AM320" s="205" t="e">
        <f t="shared" si="402"/>
        <v>#DIV/0!</v>
      </c>
      <c r="AN320" s="541"/>
      <c r="AO320" s="203"/>
      <c r="AP320" s="203"/>
      <c r="AQ320" s="208" t="e">
        <f t="shared" si="395"/>
        <v>#DIV/0!</v>
      </c>
      <c r="AR320" s="205" t="e">
        <f t="shared" si="403"/>
        <v>#DIV/0!</v>
      </c>
      <c r="AS320" s="541"/>
      <c r="AT320" s="203"/>
      <c r="AU320" s="203"/>
      <c r="AV320" s="208" t="e">
        <f t="shared" si="396"/>
        <v>#DIV/0!</v>
      </c>
      <c r="AW320" s="205" t="e">
        <f t="shared" si="404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89"/>
        <v>#DIV/0!</v>
      </c>
      <c r="H321" s="541"/>
      <c r="I321" s="209" t="e">
        <f t="shared" si="397"/>
        <v>#DIV/0!</v>
      </c>
      <c r="J321" s="209" t="e">
        <f t="shared" si="397"/>
        <v>#DIV/0!</v>
      </c>
      <c r="K321" s="210" t="e">
        <f t="shared" si="397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98"/>
        <v>#DIV/0!</v>
      </c>
      <c r="T321" s="541"/>
      <c r="U321" s="203"/>
      <c r="V321" s="203"/>
      <c r="W321" s="208" t="e">
        <f>V321/U321</f>
        <v>#DIV/0!</v>
      </c>
      <c r="X321" s="205" t="e">
        <f t="shared" si="399"/>
        <v>#DIV/0!</v>
      </c>
      <c r="Y321" s="541"/>
      <c r="Z321" s="203"/>
      <c r="AA321" s="203"/>
      <c r="AB321" s="208" t="e">
        <f>AA321/Z321</f>
        <v>#DIV/0!</v>
      </c>
      <c r="AC321" s="205" t="e">
        <f t="shared" si="400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401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402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403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404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321"/>
  <sheetViews>
    <sheetView zoomScaleNormal="100" workbookViewId="0">
      <pane xSplit="13" ySplit="3" topLeftCell="N283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767</v>
      </c>
      <c r="C1" s="198">
        <f>AVERAGE(L267,L287,L307)</f>
        <v>76.719060314306816</v>
      </c>
    </row>
    <row r="2" spans="1:50" ht="14.25" hidden="1" customHeight="1" outlineLevel="1">
      <c r="B2" s="564" t="s">
        <v>608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139</v>
      </c>
      <c r="C7" s="203">
        <v>1</v>
      </c>
      <c r="D7" s="206" t="s">
        <v>369</v>
      </c>
      <c r="E7" s="207">
        <v>26</v>
      </c>
      <c r="F7" s="203">
        <v>2000</v>
      </c>
      <c r="G7" s="208">
        <f>F7/E7</f>
        <v>76.92307692307692</v>
      </c>
      <c r="H7" s="541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42">
        <f>IFERROR(AVERAGE(K7:K21),"-")</f>
        <v>76.802793227027252</v>
      </c>
      <c r="M7" s="209">
        <f>RANK(K7, K$7:$K$21)</f>
        <v>10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41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41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41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41">
        <f>AVERAGE(AV7:AV21)</f>
        <v>76.937950468094542</v>
      </c>
    </row>
    <row r="8" spans="1:50" ht="14.25" hidden="1" customHeight="1" outlineLevel="1">
      <c r="B8" s="483"/>
      <c r="C8" s="203">
        <v>2</v>
      </c>
      <c r="D8" s="206" t="s">
        <v>372</v>
      </c>
      <c r="E8" s="207">
        <v>23</v>
      </c>
      <c r="F8" s="203">
        <v>2000</v>
      </c>
      <c r="G8" s="208">
        <f t="shared" ref="G8:G16" si="7">F8/E8</f>
        <v>86.956521739130437</v>
      </c>
      <c r="H8" s="541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42"/>
      <c r="M8" s="209">
        <f>RANK(K8, K$7:$K$21)</f>
        <v>4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41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41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41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41"/>
    </row>
    <row r="9" spans="1:50" ht="14.25" hidden="1" customHeight="1" outlineLevel="1">
      <c r="B9" s="483"/>
      <c r="C9" s="203">
        <v>3</v>
      </c>
      <c r="D9" s="206" t="s">
        <v>413</v>
      </c>
      <c r="E9" s="207">
        <v>19</v>
      </c>
      <c r="F9" s="203">
        <v>2000</v>
      </c>
      <c r="G9" s="208">
        <f t="shared" si="7"/>
        <v>105.26315789473684</v>
      </c>
      <c r="H9" s="541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42"/>
      <c r="M9" s="209">
        <f>RANK(K9, K$7:$K$21)</f>
        <v>2</v>
      </c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41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41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41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41"/>
    </row>
    <row r="10" spans="1:50" ht="14.25" hidden="1" customHeight="1" outlineLevel="1">
      <c r="B10" s="483"/>
      <c r="C10" s="203">
        <v>4</v>
      </c>
      <c r="D10" s="206" t="s">
        <v>496</v>
      </c>
      <c r="E10" s="207">
        <v>25</v>
      </c>
      <c r="F10" s="203">
        <v>2000</v>
      </c>
      <c r="G10" s="208">
        <f t="shared" si="7"/>
        <v>80</v>
      </c>
      <c r="H10" s="541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42"/>
      <c r="M10" s="209">
        <f>RANK(K10, K$7:$K$21)</f>
        <v>9</v>
      </c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41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41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41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41"/>
    </row>
    <row r="11" spans="1:50" ht="14.25" hidden="1" customHeight="1" outlineLevel="1">
      <c r="B11" s="483"/>
      <c r="C11" s="203">
        <v>5</v>
      </c>
      <c r="D11" s="206" t="s">
        <v>415</v>
      </c>
      <c r="E11" s="207">
        <v>21</v>
      </c>
      <c r="F11" s="203">
        <v>2000</v>
      </c>
      <c r="G11" s="208">
        <f t="shared" si="7"/>
        <v>95.238095238095241</v>
      </c>
      <c r="H11" s="541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42"/>
      <c r="M11" s="209">
        <f>RANK(K11, K$7:$K$21)</f>
        <v>3</v>
      </c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41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41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41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41"/>
    </row>
    <row r="12" spans="1:50" ht="14.25" hidden="1" customHeight="1" outlineLevel="1">
      <c r="B12" s="483"/>
      <c r="C12" s="203">
        <v>6</v>
      </c>
      <c r="D12" s="206" t="s">
        <v>416</v>
      </c>
      <c r="E12" s="207">
        <v>25</v>
      </c>
      <c r="F12" s="203">
        <v>2000</v>
      </c>
      <c r="G12" s="208">
        <f t="shared" si="7"/>
        <v>80</v>
      </c>
      <c r="H12" s="541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42"/>
      <c r="M12" s="209">
        <f>RANK(K12, K$7:$K$21)</f>
        <v>6</v>
      </c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41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41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41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41"/>
    </row>
    <row r="13" spans="1:50" ht="14.25" hidden="1" customHeight="1" outlineLevel="1">
      <c r="B13" s="483"/>
      <c r="C13" s="203">
        <v>7</v>
      </c>
      <c r="D13" s="206" t="s">
        <v>497</v>
      </c>
      <c r="E13" s="207">
        <v>25</v>
      </c>
      <c r="F13" s="203">
        <v>2000</v>
      </c>
      <c r="G13" s="208">
        <f t="shared" si="7"/>
        <v>80</v>
      </c>
      <c r="H13" s="541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42"/>
      <c r="M13" s="209">
        <f>RANK(K13, K$7:$K$21)</f>
        <v>7</v>
      </c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41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41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41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41"/>
    </row>
    <row r="14" spans="1:50" ht="14.25" hidden="1" customHeight="1" outlineLevel="1">
      <c r="B14" s="483"/>
      <c r="C14" s="203">
        <v>8</v>
      </c>
      <c r="D14" s="206" t="s">
        <v>418</v>
      </c>
      <c r="E14" s="207">
        <v>14</v>
      </c>
      <c r="F14" s="203">
        <v>2000</v>
      </c>
      <c r="G14" s="208">
        <f t="shared" si="7"/>
        <v>142.85714285714286</v>
      </c>
      <c r="H14" s="541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42"/>
      <c r="M14" s="209">
        <f>RANK(K14, K$7:$K$21)</f>
        <v>1</v>
      </c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41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41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41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41"/>
    </row>
    <row r="15" spans="1:50" ht="14.25" hidden="1" customHeight="1" outlineLevel="1">
      <c r="B15" s="483"/>
      <c r="C15" s="203">
        <v>9</v>
      </c>
      <c r="D15" s="206" t="s">
        <v>498</v>
      </c>
      <c r="E15" s="207">
        <v>24</v>
      </c>
      <c r="F15" s="203">
        <v>2000</v>
      </c>
      <c r="G15" s="208">
        <f t="shared" si="7"/>
        <v>83.333333333333329</v>
      </c>
      <c r="H15" s="541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42"/>
      <c r="M15" s="209">
        <f>RANK(K15, K$7:$K$21)</f>
        <v>5</v>
      </c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41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41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41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41"/>
    </row>
    <row r="16" spans="1:50" ht="14.25" hidden="1" customHeight="1" outlineLevel="1">
      <c r="B16" s="483"/>
      <c r="C16" s="203">
        <v>10</v>
      </c>
      <c r="D16" s="206" t="s">
        <v>376</v>
      </c>
      <c r="E16" s="207">
        <v>25</v>
      </c>
      <c r="F16" s="203">
        <v>2000</v>
      </c>
      <c r="G16" s="208">
        <f t="shared" si="7"/>
        <v>80</v>
      </c>
      <c r="H16" s="541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42"/>
      <c r="M16" s="209">
        <f>RANK(K16, K$7:$K$21)</f>
        <v>8</v>
      </c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41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41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41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7"/>
      <c r="AV17" s="208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7"/>
      <c r="AV18" s="208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7"/>
      <c r="AV19" s="208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7"/>
      <c r="AV20" s="208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9">U22+1</f>
        <v>45876</v>
      </c>
      <c r="AA22" s="586"/>
      <c r="AB22" s="586"/>
      <c r="AC22" s="586"/>
      <c r="AD22" s="586"/>
      <c r="AE22" s="587">
        <f t="shared" ref="AE22" si="10">Z22+1</f>
        <v>45877</v>
      </c>
      <c r="AF22" s="588"/>
      <c r="AG22" s="588"/>
      <c r="AH22" s="588"/>
      <c r="AI22" s="588"/>
      <c r="AJ22" s="585">
        <f t="shared" ref="AJ22" si="11">AE22+1</f>
        <v>45878</v>
      </c>
      <c r="AK22" s="585"/>
      <c r="AL22" s="585"/>
      <c r="AM22" s="585"/>
      <c r="AN22" s="585"/>
      <c r="AO22" s="587">
        <f t="shared" ref="AO22" si="12">AJ22+1</f>
        <v>45879</v>
      </c>
      <c r="AP22" s="588"/>
      <c r="AQ22" s="588"/>
      <c r="AR22" s="588"/>
      <c r="AS22" s="588"/>
      <c r="AT22" s="585">
        <f t="shared" ref="AT22" si="13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4">Z22</f>
        <v>45876</v>
      </c>
      <c r="AA23" s="592"/>
      <c r="AB23" s="592"/>
      <c r="AC23" s="592"/>
      <c r="AD23" s="592"/>
      <c r="AE23" s="593">
        <f t="shared" ref="AE23" si="15">AE22</f>
        <v>45877</v>
      </c>
      <c r="AF23" s="593"/>
      <c r="AG23" s="593"/>
      <c r="AH23" s="593"/>
      <c r="AI23" s="593"/>
      <c r="AJ23" s="592">
        <f t="shared" ref="AJ23" si="16">AJ22</f>
        <v>45878</v>
      </c>
      <c r="AK23" s="592"/>
      <c r="AL23" s="592"/>
      <c r="AM23" s="592"/>
      <c r="AN23" s="592"/>
      <c r="AO23" s="593">
        <f t="shared" ref="AO23" si="17">AO22</f>
        <v>45879</v>
      </c>
      <c r="AP23" s="593"/>
      <c r="AQ23" s="593"/>
      <c r="AR23" s="593"/>
      <c r="AS23" s="593"/>
      <c r="AT23" s="592">
        <f t="shared" ref="AT23" si="18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139</v>
      </c>
      <c r="C27" s="203">
        <v>1</v>
      </c>
      <c r="D27" s="206" t="s">
        <v>376</v>
      </c>
      <c r="E27" s="207">
        <v>25</v>
      </c>
      <c r="F27" s="203">
        <v>2000</v>
      </c>
      <c r="G27" s="208">
        <f t="shared" ref="G27:G36" si="19">F27/E27</f>
        <v>80</v>
      </c>
      <c r="H27" s="541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42">
        <f>IFERROR(AVERAGE(K27:K41),"-")</f>
        <v>76.928559187024035</v>
      </c>
      <c r="M27" s="209">
        <f>RANK(K27, K$27:$K$41)</f>
        <v>9</v>
      </c>
      <c r="N27" s="483"/>
      <c r="O27" s="483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41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41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41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41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41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41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41">
        <f>AVERAGE(AV27:AV41)</f>
        <v>76.901665547908792</v>
      </c>
    </row>
    <row r="28" spans="2:50" ht="14.25" hidden="1" customHeight="1" outlineLevel="1">
      <c r="B28" s="483"/>
      <c r="C28" s="203">
        <v>2</v>
      </c>
      <c r="D28" s="206" t="s">
        <v>419</v>
      </c>
      <c r="E28" s="207">
        <v>24</v>
      </c>
      <c r="F28" s="203">
        <v>2000</v>
      </c>
      <c r="G28" s="208">
        <f t="shared" si="19"/>
        <v>83.333333333333329</v>
      </c>
      <c r="H28" s="541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42"/>
      <c r="M28" s="209">
        <f>RANK(K28, K$27:$K$41)</f>
        <v>5</v>
      </c>
      <c r="N28" s="483"/>
      <c r="O28" s="483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41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41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41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41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41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41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41"/>
    </row>
    <row r="29" spans="2:50" ht="14.25" hidden="1" customHeight="1" outlineLevel="1">
      <c r="B29" s="483"/>
      <c r="C29" s="203">
        <v>3</v>
      </c>
      <c r="D29" s="206" t="s">
        <v>418</v>
      </c>
      <c r="E29" s="207">
        <v>14</v>
      </c>
      <c r="F29" s="203">
        <v>2000</v>
      </c>
      <c r="G29" s="208">
        <f t="shared" si="19"/>
        <v>142.85714285714286</v>
      </c>
      <c r="H29" s="541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42"/>
      <c r="M29" s="209">
        <f>RANK(K29, K$27:$K$41)</f>
        <v>1</v>
      </c>
      <c r="N29" s="483"/>
      <c r="O29" s="483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41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41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41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41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41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41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41"/>
    </row>
    <row r="30" spans="2:50" ht="14.25" hidden="1" customHeight="1" outlineLevel="1">
      <c r="B30" s="483"/>
      <c r="C30" s="203">
        <v>4</v>
      </c>
      <c r="D30" s="206" t="s">
        <v>417</v>
      </c>
      <c r="E30" s="207">
        <v>25</v>
      </c>
      <c r="F30" s="203">
        <v>2000</v>
      </c>
      <c r="G30" s="208">
        <f t="shared" si="19"/>
        <v>80</v>
      </c>
      <c r="H30" s="541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42"/>
      <c r="M30" s="209">
        <f>RANK(K30, K$27:$K$41)</f>
        <v>7</v>
      </c>
      <c r="N30" s="483"/>
      <c r="O30" s="483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41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41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41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41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41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41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41"/>
    </row>
    <row r="31" spans="2:50" ht="14.25" hidden="1" customHeight="1" outlineLevel="1">
      <c r="B31" s="483"/>
      <c r="C31" s="203">
        <v>5</v>
      </c>
      <c r="D31" s="206" t="s">
        <v>416</v>
      </c>
      <c r="E31" s="207">
        <v>25</v>
      </c>
      <c r="F31" s="203">
        <v>2000</v>
      </c>
      <c r="G31" s="208">
        <f t="shared" si="19"/>
        <v>80</v>
      </c>
      <c r="H31" s="541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42"/>
      <c r="M31" s="209">
        <f>RANK(K31, K$27:$K$41)</f>
        <v>6</v>
      </c>
      <c r="N31" s="483"/>
      <c r="O31" s="483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41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41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41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41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41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41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41"/>
    </row>
    <row r="32" spans="2:50" ht="14.25" hidden="1" customHeight="1" outlineLevel="1">
      <c r="B32" s="483"/>
      <c r="C32" s="203">
        <v>6</v>
      </c>
      <c r="D32" s="206" t="s">
        <v>415</v>
      </c>
      <c r="E32" s="207">
        <v>21</v>
      </c>
      <c r="F32" s="203">
        <v>2000</v>
      </c>
      <c r="G32" s="208">
        <f t="shared" si="19"/>
        <v>95.238095238095241</v>
      </c>
      <c r="H32" s="541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42"/>
      <c r="M32" s="209">
        <f>RANK(K32, K$27:$K$41)</f>
        <v>3</v>
      </c>
      <c r="N32" s="483"/>
      <c r="O32" s="483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41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41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41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41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41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41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41"/>
    </row>
    <row r="33" spans="1:50" ht="14.25" hidden="1" customHeight="1" outlineLevel="1">
      <c r="B33" s="483"/>
      <c r="C33" s="203">
        <v>7</v>
      </c>
      <c r="D33" s="206" t="s">
        <v>414</v>
      </c>
      <c r="E33" s="207">
        <v>25</v>
      </c>
      <c r="F33" s="203">
        <v>2000</v>
      </c>
      <c r="G33" s="208">
        <f t="shared" si="19"/>
        <v>80</v>
      </c>
      <c r="H33" s="541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42"/>
      <c r="M33" s="209">
        <f>RANK(K33, K$27:$K$41)</f>
        <v>8</v>
      </c>
      <c r="N33" s="483"/>
      <c r="O33" s="483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41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41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41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41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41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41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41"/>
    </row>
    <row r="34" spans="1:50" ht="14.25" hidden="1" customHeight="1" outlineLevel="1">
      <c r="B34" s="483"/>
      <c r="C34" s="203">
        <v>8</v>
      </c>
      <c r="D34" s="206" t="s">
        <v>413</v>
      </c>
      <c r="E34" s="207">
        <v>19</v>
      </c>
      <c r="F34" s="203">
        <v>2000</v>
      </c>
      <c r="G34" s="208">
        <f t="shared" si="19"/>
        <v>105.26315789473684</v>
      </c>
      <c r="H34" s="541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42"/>
      <c r="M34" s="209">
        <f>RANK(K34, K$27:$K$41)</f>
        <v>2</v>
      </c>
      <c r="N34" s="483"/>
      <c r="O34" s="483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41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41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41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41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41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41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41"/>
    </row>
    <row r="35" spans="1:50" ht="14.25" hidden="1" customHeight="1" outlineLevel="1">
      <c r="B35" s="483"/>
      <c r="C35" s="203">
        <v>9</v>
      </c>
      <c r="D35" s="206" t="s">
        <v>372</v>
      </c>
      <c r="E35" s="207">
        <v>23</v>
      </c>
      <c r="F35" s="203">
        <v>2000</v>
      </c>
      <c r="G35" s="208">
        <f t="shared" si="19"/>
        <v>86.956521739130437</v>
      </c>
      <c r="H35" s="541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42"/>
      <c r="M35" s="209">
        <f>RANK(K35, K$27:$K$41)</f>
        <v>4</v>
      </c>
      <c r="N35" s="483"/>
      <c r="O35" s="483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41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41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41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41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41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41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41"/>
    </row>
    <row r="36" spans="1:50" ht="14.25" hidden="1" customHeight="1" outlineLevel="1">
      <c r="B36" s="483"/>
      <c r="C36" s="203">
        <v>10</v>
      </c>
      <c r="D36" s="206" t="s">
        <v>369</v>
      </c>
      <c r="E36" s="207">
        <v>26</v>
      </c>
      <c r="F36" s="203">
        <v>2000</v>
      </c>
      <c r="G36" s="208">
        <f t="shared" si="19"/>
        <v>76.92307692307692</v>
      </c>
      <c r="H36" s="541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42"/>
      <c r="M36" s="209">
        <f>RANK(K36, K$27:$K$41)</f>
        <v>10</v>
      </c>
      <c r="N36" s="483"/>
      <c r="O36" s="483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41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41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41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41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41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41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41"/>
    </row>
    <row r="37" spans="1:50" ht="14.25" hidden="1" customHeight="1" outlineLevel="1">
      <c r="B37" s="483"/>
      <c r="C37" s="203">
        <v>11</v>
      </c>
      <c r="D37" s="206"/>
      <c r="E37" s="207"/>
      <c r="F37" s="203"/>
      <c r="G37" s="208"/>
      <c r="H37" s="541"/>
      <c r="I37" s="209"/>
      <c r="J37" s="209"/>
      <c r="K37" s="210"/>
      <c r="L37" s="542"/>
      <c r="M37" s="209"/>
      <c r="N37" s="483"/>
      <c r="O37" s="483"/>
      <c r="P37" s="203"/>
      <c r="Q37" s="207"/>
      <c r="R37" s="203"/>
      <c r="S37" s="205"/>
      <c r="T37" s="541"/>
      <c r="U37" s="203"/>
      <c r="V37" s="207"/>
      <c r="W37" s="208"/>
      <c r="X37" s="205"/>
      <c r="Y37" s="541"/>
      <c r="Z37" s="203"/>
      <c r="AA37" s="207"/>
      <c r="AB37" s="208"/>
      <c r="AC37" s="205"/>
      <c r="AD37" s="541"/>
      <c r="AE37" s="203"/>
      <c r="AF37" s="207"/>
      <c r="AG37" s="208"/>
      <c r="AH37" s="205"/>
      <c r="AI37" s="541"/>
      <c r="AJ37" s="203"/>
      <c r="AK37" s="207"/>
      <c r="AL37" s="208"/>
      <c r="AM37" s="205"/>
      <c r="AN37" s="541"/>
      <c r="AO37" s="203"/>
      <c r="AP37" s="207"/>
      <c r="AQ37" s="208"/>
      <c r="AR37" s="205"/>
      <c r="AS37" s="541"/>
      <c r="AT37" s="203"/>
      <c r="AU37" s="207"/>
      <c r="AV37" s="208"/>
      <c r="AW37" s="205"/>
      <c r="AX37" s="541"/>
    </row>
    <row r="38" spans="1:50" ht="14.25" hidden="1" customHeight="1" outlineLevel="1">
      <c r="B38" s="483"/>
      <c r="C38" s="203">
        <v>12</v>
      </c>
      <c r="D38" s="206"/>
      <c r="E38" s="207"/>
      <c r="F38" s="203"/>
      <c r="G38" s="208"/>
      <c r="H38" s="541"/>
      <c r="I38" s="209"/>
      <c r="J38" s="209"/>
      <c r="K38" s="210"/>
      <c r="L38" s="542"/>
      <c r="M38" s="209"/>
      <c r="N38" s="483"/>
      <c r="O38" s="483"/>
      <c r="P38" s="203"/>
      <c r="Q38" s="207"/>
      <c r="R38" s="203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/>
      <c r="AK38" s="207"/>
      <c r="AL38" s="208"/>
      <c r="AM38" s="205"/>
      <c r="AN38" s="541"/>
      <c r="AO38" s="203"/>
      <c r="AP38" s="207"/>
      <c r="AQ38" s="208"/>
      <c r="AR38" s="205"/>
      <c r="AS38" s="541"/>
      <c r="AT38" s="203"/>
      <c r="AU38" s="207"/>
      <c r="AV38" s="208"/>
      <c r="AW38" s="205"/>
      <c r="AX38" s="541"/>
    </row>
    <row r="39" spans="1:50" ht="14.25" hidden="1" customHeight="1" outlineLevel="1">
      <c r="B39" s="483"/>
      <c r="C39" s="203">
        <v>13</v>
      </c>
      <c r="D39" s="206"/>
      <c r="E39" s="207"/>
      <c r="F39" s="203"/>
      <c r="G39" s="208"/>
      <c r="H39" s="541"/>
      <c r="I39" s="209"/>
      <c r="J39" s="209"/>
      <c r="K39" s="210"/>
      <c r="L39" s="542"/>
      <c r="M39" s="209"/>
      <c r="N39" s="483"/>
      <c r="O39" s="483"/>
      <c r="P39" s="203"/>
      <c r="Q39" s="207"/>
      <c r="R39" s="203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7"/>
      <c r="AL39" s="208"/>
      <c r="AM39" s="205"/>
      <c r="AN39" s="541"/>
      <c r="AO39" s="203"/>
      <c r="AP39" s="207"/>
      <c r="AQ39" s="208"/>
      <c r="AR39" s="205"/>
      <c r="AS39" s="541"/>
      <c r="AT39" s="203"/>
      <c r="AU39" s="207"/>
      <c r="AV39" s="208"/>
      <c r="AW39" s="205"/>
      <c r="AX39" s="541"/>
    </row>
    <row r="40" spans="1:50" ht="14.25" hidden="1" customHeight="1" outlineLevel="1">
      <c r="B40" s="483"/>
      <c r="C40" s="203">
        <v>14</v>
      </c>
      <c r="D40" s="206"/>
      <c r="E40" s="207"/>
      <c r="F40" s="203"/>
      <c r="G40" s="208"/>
      <c r="H40" s="541"/>
      <c r="I40" s="209"/>
      <c r="J40" s="209"/>
      <c r="K40" s="210"/>
      <c r="L40" s="542"/>
      <c r="M40" s="209"/>
      <c r="N40" s="483"/>
      <c r="O40" s="483"/>
      <c r="P40" s="203"/>
      <c r="Q40" s="207"/>
      <c r="R40" s="203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7"/>
      <c r="AL40" s="208"/>
      <c r="AM40" s="205"/>
      <c r="AN40" s="541"/>
      <c r="AO40" s="203"/>
      <c r="AP40" s="207"/>
      <c r="AQ40" s="208"/>
      <c r="AR40" s="205"/>
      <c r="AS40" s="541"/>
      <c r="AT40" s="203"/>
      <c r="AU40" s="207"/>
      <c r="AV40" s="208"/>
      <c r="AW40" s="205"/>
      <c r="AX40" s="541"/>
    </row>
    <row r="41" spans="1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1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5">U42+1</f>
        <v>45883</v>
      </c>
      <c r="AA42" s="586"/>
      <c r="AB42" s="586"/>
      <c r="AC42" s="586"/>
      <c r="AD42" s="586"/>
      <c r="AE42" s="587">
        <f t="shared" ref="AE42" si="36">Z42+1</f>
        <v>45884</v>
      </c>
      <c r="AF42" s="588"/>
      <c r="AG42" s="588"/>
      <c r="AH42" s="588"/>
      <c r="AI42" s="588"/>
      <c r="AJ42" s="589">
        <f t="shared" ref="AJ42" si="37">AE42+1</f>
        <v>45885</v>
      </c>
      <c r="AK42" s="590"/>
      <c r="AL42" s="590"/>
      <c r="AM42" s="590"/>
      <c r="AN42" s="591"/>
      <c r="AO42" s="587">
        <f t="shared" ref="AO42" si="38">AJ42+1</f>
        <v>45886</v>
      </c>
      <c r="AP42" s="588"/>
      <c r="AQ42" s="588"/>
      <c r="AR42" s="588"/>
      <c r="AS42" s="588"/>
      <c r="AT42" s="589">
        <f t="shared" ref="AT42" si="39">AO42+1</f>
        <v>45887</v>
      </c>
      <c r="AU42" s="590"/>
      <c r="AV42" s="590"/>
      <c r="AW42" s="590"/>
      <c r="AX42" s="591"/>
    </row>
    <row r="43" spans="1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40">Z42</f>
        <v>45883</v>
      </c>
      <c r="AA43" s="592"/>
      <c r="AB43" s="592"/>
      <c r="AC43" s="592"/>
      <c r="AD43" s="592"/>
      <c r="AE43" s="593">
        <f t="shared" ref="AE43" si="41">AE42</f>
        <v>45884</v>
      </c>
      <c r="AF43" s="593"/>
      <c r="AG43" s="593"/>
      <c r="AH43" s="593"/>
      <c r="AI43" s="593"/>
      <c r="AJ43" s="594">
        <f t="shared" ref="AJ43" si="42">AJ42</f>
        <v>45885</v>
      </c>
      <c r="AK43" s="595"/>
      <c r="AL43" s="595"/>
      <c r="AM43" s="595"/>
      <c r="AN43" s="596"/>
      <c r="AO43" s="593">
        <f t="shared" ref="AO43" si="43">AO42</f>
        <v>45886</v>
      </c>
      <c r="AP43" s="593"/>
      <c r="AQ43" s="593"/>
      <c r="AR43" s="593"/>
      <c r="AS43" s="593"/>
      <c r="AT43" s="594">
        <f t="shared" ref="AT43" si="44">AT42</f>
        <v>45887</v>
      </c>
      <c r="AU43" s="595"/>
      <c r="AV43" s="595"/>
      <c r="AW43" s="595"/>
      <c r="AX43" s="596"/>
    </row>
    <row r="44" spans="1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1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1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1:50" ht="14.25" hidden="1" customHeight="1" outlineLevel="1">
      <c r="A47" s="279"/>
      <c r="B47" s="483" t="s">
        <v>139</v>
      </c>
      <c r="C47" s="203">
        <v>1</v>
      </c>
      <c r="D47" s="206" t="s">
        <v>415</v>
      </c>
      <c r="E47" s="203">
        <v>21</v>
      </c>
      <c r="F47" s="203">
        <v>2000</v>
      </c>
      <c r="G47" s="208">
        <f t="shared" ref="G47:G56" si="45">F47/E47</f>
        <v>95.238095238095241</v>
      </c>
      <c r="H47" s="541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42">
        <f>IFERROR(AVERAGE(K47:K61),"-")</f>
        <v>77.072501106187303</v>
      </c>
      <c r="M47" s="209">
        <f>RANK(K47, K$47:$K$61)</f>
        <v>3</v>
      </c>
      <c r="N47" s="483"/>
      <c r="O47" s="483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41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41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41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41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41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41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41">
        <f>AVERAGE(AV47:AV61)</f>
        <v>75.980722539219499</v>
      </c>
    </row>
    <row r="48" spans="1:50" ht="14.25" hidden="1" customHeight="1" outlineLevel="1">
      <c r="A48" s="279"/>
      <c r="B48" s="483"/>
      <c r="C48" s="203">
        <v>2</v>
      </c>
      <c r="D48" s="206" t="s">
        <v>416</v>
      </c>
      <c r="E48" s="203">
        <v>25</v>
      </c>
      <c r="F48" s="203">
        <v>2000</v>
      </c>
      <c r="G48" s="208">
        <f t="shared" si="45"/>
        <v>80</v>
      </c>
      <c r="H48" s="541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42"/>
      <c r="M48" s="209">
        <f>RANK(K48, K$47:$K$61)</f>
        <v>7</v>
      </c>
      <c r="N48" s="483"/>
      <c r="O48" s="483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41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41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41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41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41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41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41"/>
    </row>
    <row r="49" spans="1:50" ht="14.25" hidden="1" customHeight="1" outlineLevel="1">
      <c r="A49" s="279"/>
      <c r="B49" s="483"/>
      <c r="C49" s="203">
        <v>3</v>
      </c>
      <c r="D49" s="206" t="s">
        <v>417</v>
      </c>
      <c r="E49" s="203">
        <v>25</v>
      </c>
      <c r="F49" s="203">
        <v>2000</v>
      </c>
      <c r="G49" s="208">
        <f t="shared" si="45"/>
        <v>80</v>
      </c>
      <c r="H49" s="541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42"/>
      <c r="M49" s="209">
        <f>RANK(K49, K$47:$K$61)</f>
        <v>5</v>
      </c>
      <c r="N49" s="483"/>
      <c r="O49" s="483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41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41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41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41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41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41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41"/>
    </row>
    <row r="50" spans="1:50" ht="14.25" hidden="1" customHeight="1" outlineLevel="1">
      <c r="A50" s="279"/>
      <c r="B50" s="483"/>
      <c r="C50" s="203">
        <v>4</v>
      </c>
      <c r="D50" s="206" t="s">
        <v>419</v>
      </c>
      <c r="E50" s="203">
        <v>24</v>
      </c>
      <c r="F50" s="203">
        <v>2000</v>
      </c>
      <c r="G50" s="208">
        <f t="shared" si="45"/>
        <v>83.333333333333329</v>
      </c>
      <c r="H50" s="541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42"/>
      <c r="M50" s="209">
        <f>RANK(K50, K$47:$K$61)</f>
        <v>6</v>
      </c>
      <c r="N50" s="483"/>
      <c r="O50" s="483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41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41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41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41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41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41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41"/>
    </row>
    <row r="51" spans="1:50" ht="14.25" hidden="1" customHeight="1" outlineLevel="1">
      <c r="A51" s="279"/>
      <c r="B51" s="483"/>
      <c r="C51" s="203">
        <v>5</v>
      </c>
      <c r="D51" s="206" t="s">
        <v>418</v>
      </c>
      <c r="E51" s="203">
        <v>14</v>
      </c>
      <c r="F51" s="203">
        <v>2000</v>
      </c>
      <c r="G51" s="208">
        <f t="shared" si="45"/>
        <v>142.85714285714286</v>
      </c>
      <c r="H51" s="541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42"/>
      <c r="M51" s="209">
        <f>RANK(K51, K$47:$K$61)</f>
        <v>1</v>
      </c>
      <c r="N51" s="483"/>
      <c r="O51" s="483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41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41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41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41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41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41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41"/>
    </row>
    <row r="52" spans="1:50" ht="14.25" hidden="1" customHeight="1" outlineLevel="1">
      <c r="A52" s="279"/>
      <c r="B52" s="483"/>
      <c r="C52" s="203">
        <v>6</v>
      </c>
      <c r="D52" s="206" t="s">
        <v>414</v>
      </c>
      <c r="E52" s="203">
        <v>25</v>
      </c>
      <c r="F52" s="203">
        <v>2000</v>
      </c>
      <c r="G52" s="208">
        <f t="shared" si="45"/>
        <v>80</v>
      </c>
      <c r="H52" s="541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42"/>
      <c r="M52" s="209">
        <f>RANK(K52, K$47:$K$61)</f>
        <v>8</v>
      </c>
      <c r="N52" s="483"/>
      <c r="O52" s="483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41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41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41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41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41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41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41"/>
    </row>
    <row r="53" spans="1:50" ht="14.25" hidden="1" customHeight="1" outlineLevel="1">
      <c r="A53" s="279"/>
      <c r="B53" s="483"/>
      <c r="C53" s="203">
        <v>7</v>
      </c>
      <c r="D53" s="206" t="s">
        <v>372</v>
      </c>
      <c r="E53" s="203">
        <v>23</v>
      </c>
      <c r="F53" s="203">
        <v>2000</v>
      </c>
      <c r="G53" s="208">
        <f t="shared" si="45"/>
        <v>86.956521739130437</v>
      </c>
      <c r="H53" s="541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42"/>
      <c r="M53" s="209">
        <f>RANK(K53, K$47:$K$61)</f>
        <v>4</v>
      </c>
      <c r="N53" s="483"/>
      <c r="O53" s="483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41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41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41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41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41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41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41"/>
    </row>
    <row r="54" spans="1:50" ht="14.25" hidden="1" customHeight="1" outlineLevel="1">
      <c r="A54" s="279"/>
      <c r="B54" s="483"/>
      <c r="C54" s="203">
        <v>8</v>
      </c>
      <c r="D54" s="206" t="s">
        <v>413</v>
      </c>
      <c r="E54" s="203">
        <v>19</v>
      </c>
      <c r="F54" s="203">
        <v>2000</v>
      </c>
      <c r="G54" s="208">
        <f t="shared" si="45"/>
        <v>105.26315789473684</v>
      </c>
      <c r="H54" s="541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42"/>
      <c r="M54" s="209">
        <f>RANK(K54, K$47:$K$61)</f>
        <v>2</v>
      </c>
      <c r="N54" s="483"/>
      <c r="O54" s="483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41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41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41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41"/>
      <c r="AJ54" s="203"/>
      <c r="AK54" s="207"/>
      <c r="AL54" s="208"/>
      <c r="AM54" s="205"/>
      <c r="AN54" s="541"/>
      <c r="AO54" s="203"/>
      <c r="AP54" s="207"/>
      <c r="AQ54" s="208"/>
      <c r="AR54" s="205"/>
      <c r="AS54" s="541"/>
      <c r="AT54" s="203"/>
      <c r="AU54" s="207"/>
      <c r="AV54" s="208"/>
      <c r="AW54" s="205"/>
      <c r="AX54" s="541"/>
    </row>
    <row r="55" spans="1:50" ht="14.25" hidden="1" customHeight="1" outlineLevel="1">
      <c r="A55" s="279"/>
      <c r="B55" s="483"/>
      <c r="C55" s="203">
        <v>9</v>
      </c>
      <c r="D55" s="206" t="s">
        <v>376</v>
      </c>
      <c r="E55" s="203">
        <v>25</v>
      </c>
      <c r="F55" s="203">
        <v>2000</v>
      </c>
      <c r="G55" s="208">
        <f t="shared" si="45"/>
        <v>80</v>
      </c>
      <c r="H55" s="541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42"/>
      <c r="M55" s="209">
        <f>RANK(K55, K$47:$K$61)</f>
        <v>9</v>
      </c>
      <c r="N55" s="483"/>
      <c r="O55" s="483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41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41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41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41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41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41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41"/>
    </row>
    <row r="56" spans="1:50" ht="14.25" hidden="1" customHeight="1" outlineLevel="1">
      <c r="A56" s="279"/>
      <c r="B56" s="483"/>
      <c r="C56" s="203">
        <v>10</v>
      </c>
      <c r="D56" s="206" t="s">
        <v>369</v>
      </c>
      <c r="E56" s="203">
        <v>26</v>
      </c>
      <c r="F56" s="203">
        <v>2000</v>
      </c>
      <c r="G56" s="208">
        <f t="shared" si="45"/>
        <v>76.92307692307692</v>
      </c>
      <c r="H56" s="541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42"/>
      <c r="M56" s="209">
        <f>RANK(K56, K$47:$K$61)</f>
        <v>10</v>
      </c>
      <c r="N56" s="483"/>
      <c r="O56" s="483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41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41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41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41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41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41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41"/>
    </row>
    <row r="57" spans="1:50" ht="14.25" hidden="1" customHeight="1" outlineLevel="1">
      <c r="A57" s="279"/>
      <c r="B57" s="483"/>
      <c r="C57" s="203">
        <v>11</v>
      </c>
      <c r="D57" s="206"/>
      <c r="E57" s="203"/>
      <c r="F57" s="203"/>
      <c r="G57" s="203"/>
      <c r="H57" s="541"/>
      <c r="I57" s="209"/>
      <c r="J57" s="209"/>
      <c r="K57" s="210"/>
      <c r="L57" s="542"/>
      <c r="M57" s="209"/>
      <c r="N57" s="483"/>
      <c r="O57" s="483"/>
      <c r="P57" s="203"/>
      <c r="Q57" s="207"/>
      <c r="R57" s="208"/>
      <c r="S57" s="205"/>
      <c r="T57" s="541"/>
      <c r="U57" s="203"/>
      <c r="V57" s="207"/>
      <c r="W57" s="208"/>
      <c r="X57" s="205"/>
      <c r="Y57" s="541"/>
      <c r="Z57" s="203"/>
      <c r="AA57" s="207"/>
      <c r="AB57" s="208"/>
      <c r="AC57" s="205"/>
      <c r="AD57" s="541"/>
      <c r="AE57" s="203"/>
      <c r="AF57" s="207"/>
      <c r="AG57" s="208"/>
      <c r="AH57" s="205"/>
      <c r="AI57" s="541"/>
      <c r="AJ57" s="203"/>
      <c r="AK57" s="207"/>
      <c r="AL57" s="208"/>
      <c r="AM57" s="205"/>
      <c r="AN57" s="541"/>
      <c r="AO57" s="203"/>
      <c r="AP57" s="207"/>
      <c r="AQ57" s="208"/>
      <c r="AR57" s="205"/>
      <c r="AS57" s="541"/>
      <c r="AT57" s="203"/>
      <c r="AU57" s="207"/>
      <c r="AV57" s="208"/>
      <c r="AW57" s="205"/>
      <c r="AX57" s="541"/>
    </row>
    <row r="58" spans="1:50" ht="14.25" hidden="1" customHeight="1" outlineLevel="1">
      <c r="A58" s="279"/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7"/>
      <c r="R58" s="208"/>
      <c r="S58" s="205"/>
      <c r="T58" s="541"/>
      <c r="U58" s="203"/>
      <c r="V58" s="207"/>
      <c r="W58" s="208"/>
      <c r="X58" s="205"/>
      <c r="Y58" s="541"/>
      <c r="Z58" s="203"/>
      <c r="AA58" s="207"/>
      <c r="AB58" s="208"/>
      <c r="AC58" s="205"/>
      <c r="AD58" s="541"/>
      <c r="AE58" s="203"/>
      <c r="AF58" s="207"/>
      <c r="AG58" s="208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1:50" ht="14.25" hidden="1" customHeight="1" outlineLevel="1">
      <c r="A59" s="279"/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7"/>
      <c r="R59" s="208"/>
      <c r="S59" s="205"/>
      <c r="T59" s="541"/>
      <c r="U59" s="203"/>
      <c r="V59" s="207"/>
      <c r="W59" s="208"/>
      <c r="X59" s="205"/>
      <c r="Y59" s="541"/>
      <c r="Z59" s="203"/>
      <c r="AA59" s="207"/>
      <c r="AB59" s="208"/>
      <c r="AC59" s="205"/>
      <c r="AD59" s="541"/>
      <c r="AE59" s="203"/>
      <c r="AF59" s="207"/>
      <c r="AG59" s="208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1:50" ht="14.25" hidden="1" customHeight="1" outlineLevel="1"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7"/>
      <c r="R60" s="208"/>
      <c r="S60" s="205"/>
      <c r="T60" s="541"/>
      <c r="U60" s="203"/>
      <c r="V60" s="207"/>
      <c r="W60" s="208"/>
      <c r="X60" s="205"/>
      <c r="Y60" s="541"/>
      <c r="Z60" s="203"/>
      <c r="AA60" s="207"/>
      <c r="AB60" s="208"/>
      <c r="AC60" s="205"/>
      <c r="AD60" s="541"/>
      <c r="AE60" s="203"/>
      <c r="AF60" s="207"/>
      <c r="AG60" s="208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1:50" ht="14.25" hidden="1" customHeight="1" outlineLevel="1"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7"/>
      <c r="AB61" s="208"/>
      <c r="AC61" s="205"/>
      <c r="AD61" s="541"/>
      <c r="AE61" s="203"/>
      <c r="AF61" s="207"/>
      <c r="AG61" s="208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1:50" ht="14.25" hidden="1" customHeight="1" outlineLevel="1" collapsed="1">
      <c r="B62" s="524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1">U62+1</f>
        <v>45890</v>
      </c>
      <c r="AA62" s="586"/>
      <c r="AB62" s="586"/>
      <c r="AC62" s="586"/>
      <c r="AD62" s="586"/>
      <c r="AE62" s="587">
        <f t="shared" ref="AE62" si="62">Z62+1</f>
        <v>45891</v>
      </c>
      <c r="AF62" s="588"/>
      <c r="AG62" s="588"/>
      <c r="AH62" s="588"/>
      <c r="AI62" s="588"/>
      <c r="AJ62" s="589">
        <f t="shared" ref="AJ62" si="63">AE62+1</f>
        <v>45892</v>
      </c>
      <c r="AK62" s="590"/>
      <c r="AL62" s="590"/>
      <c r="AM62" s="590"/>
      <c r="AN62" s="591"/>
      <c r="AO62" s="587">
        <f t="shared" ref="AO62" si="64">AJ62+1</f>
        <v>45893</v>
      </c>
      <c r="AP62" s="588"/>
      <c r="AQ62" s="588"/>
      <c r="AR62" s="588"/>
      <c r="AS62" s="588"/>
      <c r="AT62" s="589">
        <f t="shared" ref="AT62" si="65">AO62+1</f>
        <v>45894</v>
      </c>
      <c r="AU62" s="590"/>
      <c r="AV62" s="590"/>
      <c r="AW62" s="590"/>
      <c r="AX62" s="591"/>
    </row>
    <row r="63" spans="1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66">Z62</f>
        <v>45890</v>
      </c>
      <c r="AA63" s="592"/>
      <c r="AB63" s="592"/>
      <c r="AC63" s="592"/>
      <c r="AD63" s="592"/>
      <c r="AE63" s="593">
        <f t="shared" ref="AE63" si="67">AE62</f>
        <v>45891</v>
      </c>
      <c r="AF63" s="593"/>
      <c r="AG63" s="593"/>
      <c r="AH63" s="593"/>
      <c r="AI63" s="593"/>
      <c r="AJ63" s="594">
        <f t="shared" ref="AJ63" si="68">AJ62</f>
        <v>45892</v>
      </c>
      <c r="AK63" s="595"/>
      <c r="AL63" s="595"/>
      <c r="AM63" s="595"/>
      <c r="AN63" s="596"/>
      <c r="AO63" s="593">
        <f t="shared" ref="AO63" si="69">AO62</f>
        <v>45893</v>
      </c>
      <c r="AP63" s="593"/>
      <c r="AQ63" s="593"/>
      <c r="AR63" s="593"/>
      <c r="AS63" s="593"/>
      <c r="AT63" s="594">
        <f t="shared" ref="AT63" si="70">AT62</f>
        <v>45894</v>
      </c>
      <c r="AU63" s="595"/>
      <c r="AV63" s="595"/>
      <c r="AW63" s="595"/>
      <c r="AX63" s="596"/>
    </row>
    <row r="64" spans="1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139</v>
      </c>
      <c r="C67" s="203">
        <v>1</v>
      </c>
      <c r="D67" s="206" t="s">
        <v>415</v>
      </c>
      <c r="E67" s="203">
        <v>21</v>
      </c>
      <c r="F67" s="203">
        <v>2000</v>
      </c>
      <c r="G67" s="208">
        <f t="shared" ref="G67:G75" si="71">F67/E67</f>
        <v>95.238095238095241</v>
      </c>
      <c r="H67" s="541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42">
        <f>IFERROR(AVERAGE(K67:K81),"-")</f>
        <v>76.191551053134546</v>
      </c>
      <c r="M67" s="209">
        <f>RANK(K67, K$67:$K$81)</f>
        <v>2</v>
      </c>
      <c r="N67" s="483"/>
      <c r="O67" s="483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41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41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41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41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41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41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41">
        <f>AVERAGE(AV67:AV81)</f>
        <v>76.662692904482384</v>
      </c>
    </row>
    <row r="68" spans="2:50" ht="14.25" hidden="1" customHeight="1" outlineLevel="1">
      <c r="B68" s="483"/>
      <c r="C68" s="203">
        <v>2</v>
      </c>
      <c r="D68" s="206" t="s">
        <v>416</v>
      </c>
      <c r="E68" s="203">
        <v>25</v>
      </c>
      <c r="F68" s="203">
        <v>2000</v>
      </c>
      <c r="G68" s="208">
        <f t="shared" si="71"/>
        <v>80</v>
      </c>
      <c r="H68" s="541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42"/>
      <c r="M68" s="209">
        <f>RANK(K68, K$67:$K$81)</f>
        <v>6</v>
      </c>
      <c r="N68" s="483"/>
      <c r="O68" s="483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41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41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41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41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41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41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41"/>
    </row>
    <row r="69" spans="2:50" ht="14.25" hidden="1" customHeight="1" outlineLevel="1">
      <c r="B69" s="483"/>
      <c r="C69" s="203">
        <v>3</v>
      </c>
      <c r="D69" s="206" t="s">
        <v>417</v>
      </c>
      <c r="E69" s="203">
        <v>24</v>
      </c>
      <c r="F69" s="203">
        <v>2000</v>
      </c>
      <c r="G69" s="208">
        <f t="shared" si="71"/>
        <v>83.333333333333329</v>
      </c>
      <c r="H69" s="541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42"/>
      <c r="M69" s="209">
        <f>RANK(K69, K$67:$K$81)</f>
        <v>4</v>
      </c>
      <c r="N69" s="483"/>
      <c r="O69" s="483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41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41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41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41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41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41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41"/>
    </row>
    <row r="70" spans="2:50" ht="14.25" hidden="1" customHeight="1" outlineLevel="1">
      <c r="B70" s="483"/>
      <c r="C70" s="203">
        <v>4</v>
      </c>
      <c r="D70" s="206" t="s">
        <v>419</v>
      </c>
      <c r="E70" s="203">
        <v>24</v>
      </c>
      <c r="F70" s="203">
        <v>2000</v>
      </c>
      <c r="G70" s="208">
        <f t="shared" si="71"/>
        <v>83.333333333333329</v>
      </c>
      <c r="H70" s="541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42"/>
      <c r="M70" s="209">
        <f>RANK(K70, K$67:$K$81)</f>
        <v>5</v>
      </c>
      <c r="N70" s="483"/>
      <c r="O70" s="483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41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41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41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41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41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41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41"/>
    </row>
    <row r="71" spans="2:50" ht="14.25" hidden="1" customHeight="1" outlineLevel="1">
      <c r="B71" s="483"/>
      <c r="C71" s="203">
        <v>5</v>
      </c>
      <c r="D71" s="206" t="s">
        <v>418</v>
      </c>
      <c r="E71" s="203">
        <v>14</v>
      </c>
      <c r="F71" s="203">
        <v>2000</v>
      </c>
      <c r="G71" s="208">
        <f t="shared" si="71"/>
        <v>142.85714285714286</v>
      </c>
      <c r="H71" s="541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42"/>
      <c r="M71" s="209">
        <f>RANK(K71, K$67:$K$81)</f>
        <v>1</v>
      </c>
      <c r="N71" s="483"/>
      <c r="O71" s="483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41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41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41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41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41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41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41"/>
    </row>
    <row r="72" spans="2:50" ht="14.25" hidden="1" customHeight="1" outlineLevel="1">
      <c r="B72" s="483"/>
      <c r="C72" s="203">
        <v>6</v>
      </c>
      <c r="D72" s="206" t="s">
        <v>414</v>
      </c>
      <c r="E72" s="203">
        <v>25</v>
      </c>
      <c r="F72" s="203">
        <v>2000</v>
      </c>
      <c r="G72" s="208">
        <f t="shared" si="71"/>
        <v>80</v>
      </c>
      <c r="H72" s="541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42"/>
      <c r="M72" s="209">
        <f>RANK(K72, K$67:$K$81)</f>
        <v>7</v>
      </c>
      <c r="N72" s="483"/>
      <c r="O72" s="483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41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41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41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41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41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41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41"/>
    </row>
    <row r="73" spans="2:50" ht="14.25" hidden="1" customHeight="1" outlineLevel="1">
      <c r="B73" s="483"/>
      <c r="C73" s="203">
        <v>7</v>
      </c>
      <c r="D73" s="206" t="s">
        <v>372</v>
      </c>
      <c r="E73" s="203">
        <v>23</v>
      </c>
      <c r="F73" s="203">
        <v>2000</v>
      </c>
      <c r="G73" s="208">
        <f t="shared" si="71"/>
        <v>86.956521739130437</v>
      </c>
      <c r="H73" s="541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42"/>
      <c r="M73" s="209">
        <f>RANK(K73, K$67:$K$81)</f>
        <v>3</v>
      </c>
      <c r="N73" s="483"/>
      <c r="O73" s="483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41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41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41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41"/>
      <c r="AJ73" s="203"/>
      <c r="AK73" s="207"/>
      <c r="AL73" s="208"/>
      <c r="AM73" s="205"/>
      <c r="AN73" s="541"/>
      <c r="AO73" s="203"/>
      <c r="AP73" s="207"/>
      <c r="AQ73" s="208"/>
      <c r="AR73" s="205"/>
      <c r="AS73" s="541"/>
      <c r="AT73" s="203"/>
      <c r="AU73" s="207"/>
      <c r="AV73" s="208"/>
      <c r="AW73" s="205"/>
      <c r="AX73" s="541"/>
    </row>
    <row r="74" spans="2:50" ht="14.25" hidden="1" customHeight="1" outlineLevel="1">
      <c r="B74" s="483"/>
      <c r="C74" s="203">
        <v>8</v>
      </c>
      <c r="D74" s="206" t="s">
        <v>376</v>
      </c>
      <c r="E74" s="203">
        <v>25</v>
      </c>
      <c r="F74" s="203">
        <v>2000</v>
      </c>
      <c r="G74" s="208">
        <f t="shared" si="71"/>
        <v>80</v>
      </c>
      <c r="H74" s="541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42"/>
      <c r="M74" s="209">
        <f>RANK(K74, K$67:$K$81)</f>
        <v>8</v>
      </c>
      <c r="N74" s="483"/>
      <c r="O74" s="483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41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41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41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41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41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41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41"/>
    </row>
    <row r="75" spans="2:50" ht="14.25" hidden="1" customHeight="1" outlineLevel="1">
      <c r="B75" s="483"/>
      <c r="C75" s="203">
        <v>9</v>
      </c>
      <c r="D75" s="206" t="s">
        <v>369</v>
      </c>
      <c r="E75" s="203">
        <v>26</v>
      </c>
      <c r="F75" s="203">
        <v>2000</v>
      </c>
      <c r="G75" s="208">
        <f t="shared" si="71"/>
        <v>76.92307692307692</v>
      </c>
      <c r="H75" s="541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42"/>
      <c r="M75" s="209">
        <f>RANK(K75, K$67:$K$81)</f>
        <v>9</v>
      </c>
      <c r="N75" s="483"/>
      <c r="O75" s="483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41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41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41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41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41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41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41"/>
    </row>
    <row r="76" spans="2:50" ht="14.25" hidden="1" customHeight="1" outlineLevel="1">
      <c r="B76" s="483"/>
      <c r="C76" s="203">
        <v>10</v>
      </c>
      <c r="D76" s="206"/>
      <c r="E76" s="203"/>
      <c r="F76" s="203"/>
      <c r="G76" s="208"/>
      <c r="H76" s="541"/>
      <c r="I76" s="209"/>
      <c r="J76" s="209"/>
      <c r="K76" s="210"/>
      <c r="L76" s="542"/>
      <c r="M76" s="209"/>
      <c r="N76" s="483"/>
      <c r="O76" s="483"/>
      <c r="P76" s="203"/>
      <c r="Q76" s="207"/>
      <c r="R76" s="208"/>
      <c r="S76" s="205"/>
      <c r="T76" s="541"/>
      <c r="U76" s="203"/>
      <c r="V76" s="207"/>
      <c r="W76" s="208"/>
      <c r="X76" s="205"/>
      <c r="Y76" s="541"/>
      <c r="Z76" s="203"/>
      <c r="AA76" s="207"/>
      <c r="AB76" s="208"/>
      <c r="AC76" s="205"/>
      <c r="AD76" s="541"/>
      <c r="AE76" s="203"/>
      <c r="AF76" s="207"/>
      <c r="AG76" s="208"/>
      <c r="AH76" s="205"/>
      <c r="AI76" s="541"/>
      <c r="AJ76" s="203"/>
      <c r="AK76" s="207"/>
      <c r="AL76" s="208"/>
      <c r="AM76" s="205"/>
      <c r="AN76" s="541"/>
      <c r="AO76" s="203"/>
      <c r="AP76" s="207"/>
      <c r="AQ76" s="208"/>
      <c r="AR76" s="205"/>
      <c r="AS76" s="541"/>
      <c r="AT76" s="203"/>
      <c r="AU76" s="207"/>
      <c r="AV76" s="208"/>
      <c r="AW76" s="205"/>
      <c r="AX76" s="541"/>
    </row>
    <row r="77" spans="2:50" ht="14.25" hidden="1" customHeight="1" outlineLevel="1">
      <c r="B77" s="483"/>
      <c r="C77" s="203">
        <v>11</v>
      </c>
      <c r="D77" s="206"/>
      <c r="E77" s="203"/>
      <c r="F77" s="203"/>
      <c r="G77" s="208"/>
      <c r="H77" s="541"/>
      <c r="I77" s="209"/>
      <c r="J77" s="209"/>
      <c r="K77" s="210"/>
      <c r="L77" s="542"/>
      <c r="M77" s="209"/>
      <c r="N77" s="483"/>
      <c r="O77" s="483"/>
      <c r="P77" s="203"/>
      <c r="Q77" s="207"/>
      <c r="R77" s="208"/>
      <c r="S77" s="205"/>
      <c r="T77" s="541"/>
      <c r="U77" s="203"/>
      <c r="V77" s="207"/>
      <c r="W77" s="208"/>
      <c r="X77" s="205"/>
      <c r="Y77" s="541"/>
      <c r="Z77" s="203"/>
      <c r="AA77" s="207"/>
      <c r="AB77" s="208"/>
      <c r="AC77" s="205"/>
      <c r="AD77" s="541"/>
      <c r="AE77" s="203"/>
      <c r="AF77" s="207"/>
      <c r="AG77" s="208"/>
      <c r="AH77" s="205"/>
      <c r="AI77" s="541"/>
      <c r="AJ77" s="203"/>
      <c r="AK77" s="207"/>
      <c r="AL77" s="208"/>
      <c r="AM77" s="205"/>
      <c r="AN77" s="541"/>
      <c r="AO77" s="203"/>
      <c r="AP77" s="207"/>
      <c r="AQ77" s="208"/>
      <c r="AR77" s="205"/>
      <c r="AS77" s="541"/>
      <c r="AT77" s="203"/>
      <c r="AU77" s="207"/>
      <c r="AV77" s="208"/>
      <c r="AW77" s="205"/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87">U82+1</f>
        <v>45897</v>
      </c>
      <c r="AA82" s="586"/>
      <c r="AB82" s="586"/>
      <c r="AC82" s="586"/>
      <c r="AD82" s="586"/>
      <c r="AE82" s="587">
        <f t="shared" ref="AE82" si="88">Z82+1</f>
        <v>45898</v>
      </c>
      <c r="AF82" s="588"/>
      <c r="AG82" s="588"/>
      <c r="AH82" s="588"/>
      <c r="AI82" s="588"/>
      <c r="AJ82" s="589">
        <f t="shared" ref="AJ82" si="89">AE82+1</f>
        <v>45899</v>
      </c>
      <c r="AK82" s="590"/>
      <c r="AL82" s="590"/>
      <c r="AM82" s="590"/>
      <c r="AN82" s="591"/>
      <c r="AO82" s="587">
        <f t="shared" ref="AO82" si="90">AJ82+1</f>
        <v>45900</v>
      </c>
      <c r="AP82" s="588"/>
      <c r="AQ82" s="588"/>
      <c r="AR82" s="588"/>
      <c r="AS82" s="588"/>
      <c r="AT82" s="589">
        <f t="shared" ref="AT82" si="91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2">Z82</f>
        <v>45897</v>
      </c>
      <c r="AA83" s="592"/>
      <c r="AB83" s="592"/>
      <c r="AC83" s="592"/>
      <c r="AD83" s="592"/>
      <c r="AE83" s="593">
        <f t="shared" ref="AE83" si="93">AE82</f>
        <v>45898</v>
      </c>
      <c r="AF83" s="593"/>
      <c r="AG83" s="593"/>
      <c r="AH83" s="593"/>
      <c r="AI83" s="593"/>
      <c r="AJ83" s="594">
        <f t="shared" ref="AJ83" si="94">AJ82</f>
        <v>45899</v>
      </c>
      <c r="AK83" s="595"/>
      <c r="AL83" s="595"/>
      <c r="AM83" s="595"/>
      <c r="AN83" s="596"/>
      <c r="AO83" s="593">
        <f t="shared" ref="AO83" si="95">AO82</f>
        <v>45900</v>
      </c>
      <c r="AP83" s="593"/>
      <c r="AQ83" s="593"/>
      <c r="AR83" s="593"/>
      <c r="AS83" s="593"/>
      <c r="AT83" s="594">
        <f t="shared" ref="AT83" si="96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139</v>
      </c>
      <c r="C87" s="203">
        <v>1</v>
      </c>
      <c r="D87" s="206" t="s">
        <v>415</v>
      </c>
      <c r="E87" s="203">
        <v>21</v>
      </c>
      <c r="F87" s="203">
        <v>2000</v>
      </c>
      <c r="G87" s="208">
        <f t="shared" ref="G87:G93" si="97">F87/E87</f>
        <v>95.238095238095241</v>
      </c>
      <c r="H87" s="541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42">
        <f>IFERROR(AVERAGE(K87:K101),"-")</f>
        <v>70.900998539388169</v>
      </c>
      <c r="M87" s="209">
        <f>RANK(K87, K$87:$K$101)</f>
        <v>1</v>
      </c>
      <c r="N87" s="483"/>
      <c r="O87" s="483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41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41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41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41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41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41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41">
        <f>AVERAGE(AV87:AV101)</f>
        <v>71.628580820084792</v>
      </c>
    </row>
    <row r="88" spans="2:50" ht="14.25" hidden="1" customHeight="1" outlineLevel="1">
      <c r="B88" s="483"/>
      <c r="C88" s="203">
        <v>2</v>
      </c>
      <c r="D88" s="206" t="s">
        <v>416</v>
      </c>
      <c r="E88" s="203">
        <v>25</v>
      </c>
      <c r="F88" s="203">
        <v>2000</v>
      </c>
      <c r="G88" s="208">
        <f t="shared" si="97"/>
        <v>80</v>
      </c>
      <c r="H88" s="541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42"/>
      <c r="M88" s="209">
        <f>RANK(K88, K$87:$K$101)</f>
        <v>4</v>
      </c>
      <c r="N88" s="483"/>
      <c r="O88" s="483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41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41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41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41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41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41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41"/>
    </row>
    <row r="89" spans="2:50" ht="14.25" hidden="1" customHeight="1" outlineLevel="1">
      <c r="B89" s="483"/>
      <c r="C89" s="203">
        <v>3</v>
      </c>
      <c r="D89" s="206" t="s">
        <v>417</v>
      </c>
      <c r="E89" s="203">
        <v>24</v>
      </c>
      <c r="F89" s="203">
        <v>2000</v>
      </c>
      <c r="G89" s="208">
        <f t="shared" si="97"/>
        <v>83.333333333333329</v>
      </c>
      <c r="H89" s="541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42"/>
      <c r="M89" s="209">
        <f>RANK(K89, K$87:$K$101)</f>
        <v>2</v>
      </c>
      <c r="N89" s="483"/>
      <c r="O89" s="483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41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41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41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41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41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41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41"/>
    </row>
    <row r="90" spans="2:50" ht="14.25" hidden="1" customHeight="1" outlineLevel="1">
      <c r="B90" s="483"/>
      <c r="C90" s="203">
        <v>4</v>
      </c>
      <c r="D90" s="206" t="s">
        <v>419</v>
      </c>
      <c r="E90" s="203">
        <v>24</v>
      </c>
      <c r="F90" s="203">
        <v>2000</v>
      </c>
      <c r="G90" s="208">
        <f t="shared" si="97"/>
        <v>83.333333333333329</v>
      </c>
      <c r="H90" s="541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42"/>
      <c r="M90" s="209">
        <f>RANK(K90, K$87:$K$101)</f>
        <v>3</v>
      </c>
      <c r="N90" s="483"/>
      <c r="O90" s="483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41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41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41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41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41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41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41"/>
    </row>
    <row r="91" spans="2:50" ht="14.25" hidden="1" customHeight="1" outlineLevel="1">
      <c r="B91" s="483"/>
      <c r="C91" s="203">
        <v>5</v>
      </c>
      <c r="D91" s="206" t="s">
        <v>414</v>
      </c>
      <c r="E91" s="203">
        <v>25</v>
      </c>
      <c r="F91" s="203">
        <v>2000</v>
      </c>
      <c r="G91" s="208">
        <f t="shared" si="97"/>
        <v>80</v>
      </c>
      <c r="H91" s="541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42"/>
      <c r="M91" s="209">
        <f>RANK(K91, K$87:$K$101)</f>
        <v>5</v>
      </c>
      <c r="N91" s="483"/>
      <c r="O91" s="483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41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41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41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41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41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41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41"/>
    </row>
    <row r="92" spans="2:50" ht="14.25" hidden="1" customHeight="1" outlineLevel="1">
      <c r="B92" s="483"/>
      <c r="C92" s="203">
        <v>6</v>
      </c>
      <c r="D92" s="206" t="s">
        <v>376</v>
      </c>
      <c r="E92" s="203">
        <v>25</v>
      </c>
      <c r="F92" s="203">
        <v>2000</v>
      </c>
      <c r="G92" s="208">
        <f t="shared" si="97"/>
        <v>80</v>
      </c>
      <c r="H92" s="541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42"/>
      <c r="M92" s="209">
        <f>RANK(K92, K$87:$K$101)</f>
        <v>6</v>
      </c>
      <c r="N92" s="483"/>
      <c r="O92" s="483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41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41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41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41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41"/>
      <c r="AO92" s="207"/>
      <c r="AP92" s="207"/>
      <c r="AQ92" s="208"/>
      <c r="AR92" s="205"/>
      <c r="AS92" s="541"/>
      <c r="AT92" s="207"/>
      <c r="AU92" s="207"/>
      <c r="AV92" s="208"/>
      <c r="AW92" s="205"/>
      <c r="AX92" s="541"/>
    </row>
    <row r="93" spans="2:50" ht="14.25" hidden="1" customHeight="1" outlineLevel="1">
      <c r="B93" s="483"/>
      <c r="C93" s="203">
        <v>7</v>
      </c>
      <c r="D93" s="206" t="s">
        <v>369</v>
      </c>
      <c r="E93" s="203">
        <v>26</v>
      </c>
      <c r="F93" s="203">
        <v>2000</v>
      </c>
      <c r="G93" s="208">
        <f t="shared" si="97"/>
        <v>76.92307692307692</v>
      </c>
      <c r="H93" s="541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42"/>
      <c r="M93" s="209">
        <f>RANK(K93, K$87:$K$101)</f>
        <v>7</v>
      </c>
      <c r="N93" s="483"/>
      <c r="O93" s="483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41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41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41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41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41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41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41"/>
    </row>
    <row r="94" spans="2:50" ht="14.25" hidden="1" customHeight="1" outlineLevel="1">
      <c r="B94" s="483"/>
      <c r="C94" s="203">
        <v>8</v>
      </c>
      <c r="D94" s="206"/>
      <c r="E94" s="203"/>
      <c r="F94" s="203"/>
      <c r="G94" s="208"/>
      <c r="H94" s="541"/>
      <c r="I94" s="209"/>
      <c r="J94" s="209"/>
      <c r="K94" s="210"/>
      <c r="L94" s="542"/>
      <c r="M94" s="209"/>
      <c r="N94" s="483"/>
      <c r="O94" s="483"/>
      <c r="P94" s="203"/>
      <c r="Q94" s="203"/>
      <c r="R94" s="208"/>
      <c r="S94" s="205"/>
      <c r="T94" s="541"/>
      <c r="U94" s="203"/>
      <c r="V94" s="203"/>
      <c r="W94" s="208"/>
      <c r="X94" s="205"/>
      <c r="Y94" s="541"/>
      <c r="Z94" s="203"/>
      <c r="AA94" s="203"/>
      <c r="AB94" s="208"/>
      <c r="AC94" s="205"/>
      <c r="AD94" s="541"/>
      <c r="AE94" s="203"/>
      <c r="AF94" s="203"/>
      <c r="AG94" s="208"/>
      <c r="AH94" s="205"/>
      <c r="AI94" s="541"/>
      <c r="AJ94" s="203"/>
      <c r="AK94" s="203"/>
      <c r="AL94" s="208"/>
      <c r="AM94" s="205"/>
      <c r="AN94" s="541"/>
      <c r="AO94" s="203"/>
      <c r="AP94" s="203"/>
      <c r="AQ94" s="208"/>
      <c r="AR94" s="205"/>
      <c r="AS94" s="541"/>
      <c r="AT94" s="203"/>
      <c r="AU94" s="203"/>
      <c r="AV94" s="208"/>
      <c r="AW94" s="205"/>
      <c r="AX94" s="541"/>
    </row>
    <row r="95" spans="2:50" ht="14.25" hidden="1" customHeight="1" outlineLevel="1">
      <c r="B95" s="483"/>
      <c r="C95" s="203">
        <v>9</v>
      </c>
      <c r="D95" s="206"/>
      <c r="E95" s="203"/>
      <c r="F95" s="203"/>
      <c r="G95" s="208"/>
      <c r="H95" s="541"/>
      <c r="I95" s="209"/>
      <c r="J95" s="209"/>
      <c r="K95" s="210"/>
      <c r="L95" s="542"/>
      <c r="M95" s="209"/>
      <c r="N95" s="483"/>
      <c r="O95" s="483"/>
      <c r="P95" s="203"/>
      <c r="Q95" s="203"/>
      <c r="R95" s="208"/>
      <c r="S95" s="205"/>
      <c r="T95" s="541"/>
      <c r="U95" s="203"/>
      <c r="V95" s="203"/>
      <c r="W95" s="208"/>
      <c r="X95" s="205"/>
      <c r="Y95" s="541"/>
      <c r="Z95" s="203"/>
      <c r="AA95" s="203"/>
      <c r="AB95" s="208"/>
      <c r="AC95" s="205"/>
      <c r="AD95" s="541"/>
      <c r="AE95" s="203"/>
      <c r="AF95" s="203"/>
      <c r="AG95" s="208"/>
      <c r="AH95" s="205"/>
      <c r="AI95" s="541"/>
      <c r="AJ95" s="203"/>
      <c r="AK95" s="203"/>
      <c r="AL95" s="208"/>
      <c r="AM95" s="205"/>
      <c r="AN95" s="541"/>
      <c r="AO95" s="203"/>
      <c r="AP95" s="203"/>
      <c r="AQ95" s="208"/>
      <c r="AR95" s="205"/>
      <c r="AS95" s="541"/>
      <c r="AT95" s="203"/>
      <c r="AU95" s="203"/>
      <c r="AV95" s="208"/>
      <c r="AW95" s="205"/>
      <c r="AX95" s="541"/>
    </row>
    <row r="96" spans="2:50" ht="14.25" hidden="1" customHeight="1" outlineLevel="1">
      <c r="B96" s="483"/>
      <c r="C96" s="203">
        <v>10</v>
      </c>
      <c r="D96" s="206"/>
      <c r="E96" s="203"/>
      <c r="F96" s="203"/>
      <c r="G96" s="208"/>
      <c r="H96" s="541"/>
      <c r="I96" s="209"/>
      <c r="J96" s="209"/>
      <c r="K96" s="210"/>
      <c r="L96" s="542"/>
      <c r="M96" s="209"/>
      <c r="N96" s="483"/>
      <c r="O96" s="483"/>
      <c r="P96" s="203"/>
      <c r="Q96" s="203"/>
      <c r="R96" s="208"/>
      <c r="S96" s="205"/>
      <c r="T96" s="541"/>
      <c r="U96" s="203"/>
      <c r="V96" s="203"/>
      <c r="W96" s="208"/>
      <c r="X96" s="205"/>
      <c r="Y96" s="541"/>
      <c r="Z96" s="203"/>
      <c r="AA96" s="203"/>
      <c r="AB96" s="208"/>
      <c r="AC96" s="205"/>
      <c r="AD96" s="541"/>
      <c r="AE96" s="203"/>
      <c r="AF96" s="203"/>
      <c r="AG96" s="208"/>
      <c r="AH96" s="205"/>
      <c r="AI96" s="541"/>
      <c r="AJ96" s="203"/>
      <c r="AK96" s="203"/>
      <c r="AL96" s="208"/>
      <c r="AM96" s="205"/>
      <c r="AN96" s="541"/>
      <c r="AO96" s="203"/>
      <c r="AP96" s="203"/>
      <c r="AQ96" s="208"/>
      <c r="AR96" s="205"/>
      <c r="AS96" s="541"/>
      <c r="AT96" s="203"/>
      <c r="AU96" s="203"/>
      <c r="AV96" s="208"/>
      <c r="AW96" s="205"/>
      <c r="AX96" s="541"/>
    </row>
    <row r="97" spans="2:50" ht="14.25" hidden="1" customHeight="1" outlineLevel="1">
      <c r="B97" s="483"/>
      <c r="C97" s="203">
        <v>11</v>
      </c>
      <c r="D97" s="206"/>
      <c r="E97" s="203"/>
      <c r="F97" s="203"/>
      <c r="G97" s="208"/>
      <c r="H97" s="541"/>
      <c r="I97" s="209"/>
      <c r="J97" s="209"/>
      <c r="K97" s="210"/>
      <c r="L97" s="542"/>
      <c r="M97" s="209"/>
      <c r="N97" s="483"/>
      <c r="O97" s="483"/>
      <c r="P97" s="203"/>
      <c r="Q97" s="203"/>
      <c r="R97" s="208"/>
      <c r="S97" s="205"/>
      <c r="T97" s="541"/>
      <c r="U97" s="203"/>
      <c r="V97" s="203"/>
      <c r="W97" s="208"/>
      <c r="X97" s="205"/>
      <c r="Y97" s="541"/>
      <c r="Z97" s="203"/>
      <c r="AA97" s="203"/>
      <c r="AB97" s="208"/>
      <c r="AC97" s="205"/>
      <c r="AD97" s="541"/>
      <c r="AE97" s="203"/>
      <c r="AF97" s="203"/>
      <c r="AG97" s="208"/>
      <c r="AH97" s="205"/>
      <c r="AI97" s="541"/>
      <c r="AJ97" s="203"/>
      <c r="AK97" s="203"/>
      <c r="AL97" s="208"/>
      <c r="AM97" s="205"/>
      <c r="AN97" s="541"/>
      <c r="AO97" s="203"/>
      <c r="AP97" s="203"/>
      <c r="AQ97" s="208"/>
      <c r="AR97" s="205"/>
      <c r="AS97" s="541"/>
      <c r="AT97" s="203"/>
      <c r="AU97" s="203"/>
      <c r="AV97" s="208"/>
      <c r="AW97" s="205"/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3">U102+1</f>
        <v>45904</v>
      </c>
      <c r="AA102" s="586"/>
      <c r="AB102" s="586"/>
      <c r="AC102" s="586"/>
      <c r="AD102" s="586"/>
      <c r="AE102" s="587">
        <f t="shared" ref="AE102" si="114">Z102+1</f>
        <v>45905</v>
      </c>
      <c r="AF102" s="588"/>
      <c r="AG102" s="588"/>
      <c r="AH102" s="588"/>
      <c r="AI102" s="588"/>
      <c r="AJ102" s="589">
        <f t="shared" ref="AJ102" si="115">AE102+1</f>
        <v>45906</v>
      </c>
      <c r="AK102" s="590"/>
      <c r="AL102" s="590"/>
      <c r="AM102" s="590"/>
      <c r="AN102" s="591"/>
      <c r="AO102" s="587">
        <f t="shared" ref="AO102" si="116">AJ102+1</f>
        <v>45907</v>
      </c>
      <c r="AP102" s="588"/>
      <c r="AQ102" s="588"/>
      <c r="AR102" s="588"/>
      <c r="AS102" s="588"/>
      <c r="AT102" s="589">
        <f t="shared" ref="AT102" si="117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18">Z102</f>
        <v>45904</v>
      </c>
      <c r="AA103" s="592"/>
      <c r="AB103" s="592"/>
      <c r="AC103" s="592"/>
      <c r="AD103" s="592"/>
      <c r="AE103" s="593">
        <f t="shared" ref="AE103" si="119">AE102</f>
        <v>45905</v>
      </c>
      <c r="AF103" s="593"/>
      <c r="AG103" s="593"/>
      <c r="AH103" s="593"/>
      <c r="AI103" s="593"/>
      <c r="AJ103" s="594">
        <f t="shared" ref="AJ103" si="120">AJ102</f>
        <v>45906</v>
      </c>
      <c r="AK103" s="595"/>
      <c r="AL103" s="595"/>
      <c r="AM103" s="595"/>
      <c r="AN103" s="596"/>
      <c r="AO103" s="593">
        <f t="shared" ref="AO103" si="121">AO102</f>
        <v>45907</v>
      </c>
      <c r="AP103" s="593"/>
      <c r="AQ103" s="593"/>
      <c r="AR103" s="593"/>
      <c r="AS103" s="593"/>
      <c r="AT103" s="594">
        <f t="shared" ref="AT103" si="122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139</v>
      </c>
      <c r="C107" s="203">
        <v>1</v>
      </c>
      <c r="D107" s="206" t="s">
        <v>415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41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42">
        <f>IFERROR(AVERAGE(K107:K121),"-")</f>
        <v>71.864593200201639</v>
      </c>
      <c r="M107" s="209">
        <f>RANK(K107, K$107:$K$121)</f>
        <v>1</v>
      </c>
      <c r="N107" s="483"/>
      <c r="O107" s="483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41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41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41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41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41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41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41">
        <f>AVERAGE(AV107:AV121)</f>
        <v>71.924449792015309</v>
      </c>
    </row>
    <row r="108" spans="2:50" ht="14.25" hidden="1" customHeight="1" outlineLevel="1">
      <c r="B108" s="483"/>
      <c r="C108" s="203">
        <v>2</v>
      </c>
      <c r="D108" s="206" t="s">
        <v>416</v>
      </c>
      <c r="E108" s="203">
        <v>25</v>
      </c>
      <c r="F108" s="203">
        <v>2000</v>
      </c>
      <c r="G108" s="208">
        <f t="shared" si="123"/>
        <v>80</v>
      </c>
      <c r="H108" s="541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42"/>
      <c r="M108" s="209">
        <f>RANK(K108, K$107:$K$121)</f>
        <v>4</v>
      </c>
      <c r="N108" s="483"/>
      <c r="O108" s="483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41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41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41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41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41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41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41"/>
    </row>
    <row r="109" spans="2:50" ht="14.25" hidden="1" customHeight="1" outlineLevel="1">
      <c r="B109" s="483"/>
      <c r="C109" s="203">
        <v>3</v>
      </c>
      <c r="D109" s="206" t="s">
        <v>417</v>
      </c>
      <c r="E109" s="203">
        <v>24</v>
      </c>
      <c r="F109" s="203">
        <v>2000</v>
      </c>
      <c r="G109" s="208">
        <f t="shared" si="123"/>
        <v>83.333333333333329</v>
      </c>
      <c r="H109" s="541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42"/>
      <c r="M109" s="209">
        <f>RANK(K109, K$107:$K$121)</f>
        <v>2</v>
      </c>
      <c r="N109" s="483"/>
      <c r="O109" s="483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41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41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41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41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41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41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41"/>
    </row>
    <row r="110" spans="2:50" ht="14.25" hidden="1" customHeight="1" outlineLevel="1">
      <c r="B110" s="483"/>
      <c r="C110" s="203">
        <v>4</v>
      </c>
      <c r="D110" s="206" t="s">
        <v>419</v>
      </c>
      <c r="E110" s="203">
        <v>24</v>
      </c>
      <c r="F110" s="203">
        <v>2000</v>
      </c>
      <c r="G110" s="208">
        <f t="shared" si="123"/>
        <v>83.333333333333329</v>
      </c>
      <c r="H110" s="541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42"/>
      <c r="M110" s="209">
        <f>RANK(K110, K$107:$K$121)</f>
        <v>3</v>
      </c>
      <c r="N110" s="483"/>
      <c r="O110" s="483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41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41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41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41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41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41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41"/>
    </row>
    <row r="111" spans="2:50" ht="14.25" hidden="1" customHeight="1" outlineLevel="1">
      <c r="B111" s="483"/>
      <c r="C111" s="203">
        <v>5</v>
      </c>
      <c r="D111" s="206" t="s">
        <v>414</v>
      </c>
      <c r="E111" s="203">
        <v>25</v>
      </c>
      <c r="F111" s="203">
        <v>2000</v>
      </c>
      <c r="G111" s="208">
        <f t="shared" si="123"/>
        <v>80</v>
      </c>
      <c r="H111" s="541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42"/>
      <c r="M111" s="209">
        <f>RANK(K111, K$107:$K$121)</f>
        <v>5</v>
      </c>
      <c r="N111" s="483"/>
      <c r="O111" s="483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41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41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41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41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41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41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41"/>
    </row>
    <row r="112" spans="2:50" ht="14.25" hidden="1" customHeight="1" outlineLevel="1">
      <c r="B112" s="483"/>
      <c r="C112" s="203">
        <v>6</v>
      </c>
      <c r="D112" s="206" t="s">
        <v>369</v>
      </c>
      <c r="E112" s="203">
        <v>26</v>
      </c>
      <c r="F112" s="203">
        <v>2000</v>
      </c>
      <c r="G112" s="208">
        <f t="shared" si="123"/>
        <v>76.92307692307692</v>
      </c>
      <c r="H112" s="541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42"/>
      <c r="M112" s="209">
        <f>RANK(K112, K$107:$K$121)</f>
        <v>6</v>
      </c>
      <c r="N112" s="483"/>
      <c r="O112" s="483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41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41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41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41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41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41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41"/>
    </row>
    <row r="113" spans="2:50" ht="14.25" hidden="1" customHeight="1" outlineLevel="1">
      <c r="B113" s="483"/>
      <c r="C113" s="203">
        <v>7</v>
      </c>
      <c r="D113" s="206"/>
      <c r="E113" s="203"/>
      <c r="F113" s="203"/>
      <c r="G113" s="208"/>
      <c r="H113" s="541"/>
      <c r="I113" s="209"/>
      <c r="J113" s="209"/>
      <c r="K113" s="210"/>
      <c r="L113" s="542"/>
      <c r="M113" s="209"/>
      <c r="N113" s="483"/>
      <c r="O113" s="483"/>
      <c r="P113" s="207"/>
      <c r="Q113" s="207"/>
      <c r="R113" s="208"/>
      <c r="S113" s="205"/>
      <c r="T113" s="541"/>
      <c r="U113" s="207"/>
      <c r="V113" s="207"/>
      <c r="W113" s="208"/>
      <c r="X113" s="205"/>
      <c r="Y113" s="541"/>
      <c r="Z113" s="207"/>
      <c r="AA113" s="207"/>
      <c r="AB113" s="208"/>
      <c r="AC113" s="205"/>
      <c r="AD113" s="541"/>
      <c r="AE113" s="207"/>
      <c r="AF113" s="207"/>
      <c r="AG113" s="208"/>
      <c r="AH113" s="205"/>
      <c r="AI113" s="541"/>
      <c r="AJ113" s="207"/>
      <c r="AK113" s="207"/>
      <c r="AL113" s="208"/>
      <c r="AM113" s="205"/>
      <c r="AN113" s="541"/>
      <c r="AO113" s="207"/>
      <c r="AP113" s="207"/>
      <c r="AQ113" s="208"/>
      <c r="AR113" s="205"/>
      <c r="AS113" s="541"/>
      <c r="AT113" s="207"/>
      <c r="AU113" s="207"/>
      <c r="AV113" s="208"/>
      <c r="AW113" s="205"/>
      <c r="AX113" s="541"/>
    </row>
    <row r="114" spans="2:50" ht="14.25" hidden="1" customHeight="1" outlineLevel="1">
      <c r="B114" s="483"/>
      <c r="C114" s="203">
        <v>8</v>
      </c>
      <c r="D114" s="206"/>
      <c r="E114" s="203"/>
      <c r="F114" s="203"/>
      <c r="G114" s="208"/>
      <c r="H114" s="541"/>
      <c r="I114" s="209"/>
      <c r="J114" s="209"/>
      <c r="K114" s="210"/>
      <c r="L114" s="542"/>
      <c r="M114" s="209"/>
      <c r="N114" s="483"/>
      <c r="O114" s="483"/>
      <c r="P114" s="207"/>
      <c r="Q114" s="207"/>
      <c r="R114" s="208"/>
      <c r="S114" s="205"/>
      <c r="T114" s="541"/>
      <c r="U114" s="207"/>
      <c r="V114" s="207"/>
      <c r="W114" s="208"/>
      <c r="X114" s="205"/>
      <c r="Y114" s="541"/>
      <c r="Z114" s="207"/>
      <c r="AA114" s="207"/>
      <c r="AB114" s="208"/>
      <c r="AC114" s="205"/>
      <c r="AD114" s="541"/>
      <c r="AE114" s="207"/>
      <c r="AF114" s="207"/>
      <c r="AG114" s="208"/>
      <c r="AH114" s="205"/>
      <c r="AI114" s="541"/>
      <c r="AJ114" s="207"/>
      <c r="AK114" s="207"/>
      <c r="AL114" s="208"/>
      <c r="AM114" s="205"/>
      <c r="AN114" s="541"/>
      <c r="AO114" s="207"/>
      <c r="AP114" s="207"/>
      <c r="AQ114" s="208"/>
      <c r="AR114" s="205"/>
      <c r="AS114" s="541"/>
      <c r="AT114" s="207"/>
      <c r="AU114" s="207"/>
      <c r="AV114" s="208"/>
      <c r="AW114" s="205"/>
      <c r="AX114" s="541"/>
    </row>
    <row r="115" spans="2:50" ht="14.25" hidden="1" customHeight="1" outlineLevel="1">
      <c r="B115" s="483"/>
      <c r="C115" s="203">
        <v>9</v>
      </c>
      <c r="D115" s="206"/>
      <c r="E115" s="203"/>
      <c r="F115" s="203"/>
      <c r="G115" s="208"/>
      <c r="H115" s="541"/>
      <c r="I115" s="209"/>
      <c r="J115" s="209"/>
      <c r="K115" s="210"/>
      <c r="L115" s="542"/>
      <c r="M115" s="209"/>
      <c r="N115" s="483"/>
      <c r="O115" s="483"/>
      <c r="P115" s="207"/>
      <c r="Q115" s="207"/>
      <c r="R115" s="208"/>
      <c r="S115" s="205"/>
      <c r="T115" s="541"/>
      <c r="U115" s="207"/>
      <c r="V115" s="207"/>
      <c r="W115" s="208"/>
      <c r="X115" s="205"/>
      <c r="Y115" s="541"/>
      <c r="Z115" s="207"/>
      <c r="AA115" s="207"/>
      <c r="AB115" s="208"/>
      <c r="AC115" s="205"/>
      <c r="AD115" s="541"/>
      <c r="AE115" s="207"/>
      <c r="AF115" s="207"/>
      <c r="AG115" s="208"/>
      <c r="AH115" s="205"/>
      <c r="AI115" s="541"/>
      <c r="AJ115" s="207"/>
      <c r="AK115" s="207"/>
      <c r="AL115" s="208"/>
      <c r="AM115" s="205"/>
      <c r="AN115" s="541"/>
      <c r="AO115" s="207"/>
      <c r="AP115" s="207"/>
      <c r="AQ115" s="208"/>
      <c r="AR115" s="205"/>
      <c r="AS115" s="541"/>
      <c r="AT115" s="207"/>
      <c r="AU115" s="207"/>
      <c r="AV115" s="208"/>
      <c r="AW115" s="205"/>
      <c r="AX115" s="541"/>
    </row>
    <row r="116" spans="2:50" ht="14.25" hidden="1" customHeight="1" outlineLevel="1">
      <c r="B116" s="483"/>
      <c r="C116" s="203">
        <v>10</v>
      </c>
      <c r="D116" s="206"/>
      <c r="E116" s="203"/>
      <c r="F116" s="203"/>
      <c r="G116" s="208"/>
      <c r="H116" s="541"/>
      <c r="I116" s="209"/>
      <c r="J116" s="209"/>
      <c r="K116" s="210"/>
      <c r="L116" s="542"/>
      <c r="M116" s="209"/>
      <c r="N116" s="483"/>
      <c r="O116" s="483"/>
      <c r="P116" s="203"/>
      <c r="Q116" s="203"/>
      <c r="R116" s="208"/>
      <c r="S116" s="205"/>
      <c r="T116" s="541"/>
      <c r="U116" s="203"/>
      <c r="V116" s="203"/>
      <c r="W116" s="208"/>
      <c r="X116" s="205"/>
      <c r="Y116" s="541"/>
      <c r="Z116" s="203"/>
      <c r="AA116" s="203"/>
      <c r="AB116" s="208"/>
      <c r="AC116" s="205"/>
      <c r="AD116" s="541"/>
      <c r="AE116" s="203"/>
      <c r="AF116" s="203"/>
      <c r="AG116" s="208"/>
      <c r="AH116" s="205"/>
      <c r="AI116" s="541"/>
      <c r="AJ116" s="203"/>
      <c r="AK116" s="203"/>
      <c r="AL116" s="208"/>
      <c r="AM116" s="205"/>
      <c r="AN116" s="541"/>
      <c r="AO116" s="203"/>
      <c r="AP116" s="203"/>
      <c r="AQ116" s="208"/>
      <c r="AR116" s="205"/>
      <c r="AS116" s="541"/>
      <c r="AT116" s="203"/>
      <c r="AU116" s="203"/>
      <c r="AV116" s="208"/>
      <c r="AW116" s="205"/>
      <c r="AX116" s="541"/>
    </row>
    <row r="117" spans="2:50" ht="14.25" hidden="1" customHeight="1" outlineLevel="1">
      <c r="B117" s="483"/>
      <c r="C117" s="203">
        <v>11</v>
      </c>
      <c r="D117" s="206"/>
      <c r="E117" s="203"/>
      <c r="F117" s="203"/>
      <c r="G117" s="208"/>
      <c r="H117" s="541"/>
      <c r="I117" s="209"/>
      <c r="J117" s="209"/>
      <c r="K117" s="210"/>
      <c r="L117" s="542"/>
      <c r="M117" s="209"/>
      <c r="N117" s="483"/>
      <c r="O117" s="483"/>
      <c r="P117" s="203"/>
      <c r="Q117" s="203"/>
      <c r="R117" s="208"/>
      <c r="S117" s="205"/>
      <c r="T117" s="541"/>
      <c r="U117" s="203"/>
      <c r="V117" s="203"/>
      <c r="W117" s="208"/>
      <c r="X117" s="205"/>
      <c r="Y117" s="541"/>
      <c r="Z117" s="203"/>
      <c r="AA117" s="203"/>
      <c r="AB117" s="208"/>
      <c r="AC117" s="205"/>
      <c r="AD117" s="541"/>
      <c r="AE117" s="203"/>
      <c r="AF117" s="203"/>
      <c r="AG117" s="208"/>
      <c r="AH117" s="205"/>
      <c r="AI117" s="541"/>
      <c r="AJ117" s="203"/>
      <c r="AK117" s="203"/>
      <c r="AL117" s="208"/>
      <c r="AM117" s="205"/>
      <c r="AN117" s="541"/>
      <c r="AO117" s="203"/>
      <c r="AP117" s="203"/>
      <c r="AQ117" s="208"/>
      <c r="AR117" s="205"/>
      <c r="AS117" s="541"/>
      <c r="AT117" s="203"/>
      <c r="AU117" s="203"/>
      <c r="AV117" s="208"/>
      <c r="AW117" s="205"/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7"/>
      <c r="W121" s="208"/>
      <c r="X121" s="205"/>
      <c r="Y121" s="541"/>
      <c r="Z121" s="203"/>
      <c r="AA121" s="207"/>
      <c r="AB121" s="208"/>
      <c r="AC121" s="205"/>
      <c r="AD121" s="541"/>
      <c r="AE121" s="203"/>
      <c r="AF121" s="207"/>
      <c r="AG121" s="208"/>
      <c r="AH121" s="205"/>
      <c r="AI121" s="541"/>
      <c r="AJ121" s="203"/>
      <c r="AK121" s="207"/>
      <c r="AL121" s="208"/>
      <c r="AM121" s="205"/>
      <c r="AN121" s="541"/>
      <c r="AO121" s="203"/>
      <c r="AP121" s="207"/>
      <c r="AQ121" s="208"/>
      <c r="AR121" s="205"/>
      <c r="AS121" s="541"/>
      <c r="AT121" s="203"/>
      <c r="AU121" s="207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39">U122+1</f>
        <v>45911</v>
      </c>
      <c r="AA122" s="586"/>
      <c r="AB122" s="586"/>
      <c r="AC122" s="586"/>
      <c r="AD122" s="586"/>
      <c r="AE122" s="587">
        <f t="shared" ref="AE122" si="140">Z122+1</f>
        <v>45912</v>
      </c>
      <c r="AF122" s="588"/>
      <c r="AG122" s="588"/>
      <c r="AH122" s="588"/>
      <c r="AI122" s="588"/>
      <c r="AJ122" s="589">
        <f t="shared" ref="AJ122" si="141">AE122+1</f>
        <v>45913</v>
      </c>
      <c r="AK122" s="590"/>
      <c r="AL122" s="590"/>
      <c r="AM122" s="590"/>
      <c r="AN122" s="591"/>
      <c r="AO122" s="587">
        <f t="shared" ref="AO122" si="142">AJ122+1</f>
        <v>45914</v>
      </c>
      <c r="AP122" s="588"/>
      <c r="AQ122" s="588"/>
      <c r="AR122" s="588"/>
      <c r="AS122" s="588"/>
      <c r="AT122" s="589">
        <f t="shared" ref="AT122" si="143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4">Z122</f>
        <v>45911</v>
      </c>
      <c r="AA123" s="592"/>
      <c r="AB123" s="592"/>
      <c r="AC123" s="592"/>
      <c r="AD123" s="592"/>
      <c r="AE123" s="593">
        <f t="shared" ref="AE123" si="145">AE122</f>
        <v>45912</v>
      </c>
      <c r="AF123" s="593"/>
      <c r="AG123" s="593"/>
      <c r="AH123" s="593"/>
      <c r="AI123" s="593"/>
      <c r="AJ123" s="594">
        <f t="shared" ref="AJ123" si="146">AJ122</f>
        <v>45913</v>
      </c>
      <c r="AK123" s="595"/>
      <c r="AL123" s="595"/>
      <c r="AM123" s="595"/>
      <c r="AN123" s="596"/>
      <c r="AO123" s="593">
        <f t="shared" ref="AO123" si="147">AO122</f>
        <v>45914</v>
      </c>
      <c r="AP123" s="593"/>
      <c r="AQ123" s="593"/>
      <c r="AR123" s="593"/>
      <c r="AS123" s="593"/>
      <c r="AT123" s="594">
        <f t="shared" ref="AT123" si="148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139</v>
      </c>
      <c r="C127" s="203">
        <v>1</v>
      </c>
      <c r="D127" s="206" t="s">
        <v>415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41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42">
        <f>IFERROR(AVERAGE(K127:K141),"-")</f>
        <v>72.184822100437785</v>
      </c>
      <c r="M127" s="209">
        <f>RANK(K127, K$127:$K$141)</f>
        <v>1</v>
      </c>
      <c r="N127" s="483"/>
      <c r="O127" s="483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41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41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41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41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41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41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41">
        <f>AVERAGE(AV127:AV141)</f>
        <v>73.576765590560598</v>
      </c>
    </row>
    <row r="128" spans="2:50" ht="14.25" hidden="1" customHeight="1" outlineLevel="1">
      <c r="B128" s="483"/>
      <c r="C128" s="203">
        <v>2</v>
      </c>
      <c r="D128" s="206" t="s">
        <v>416</v>
      </c>
      <c r="E128" s="203">
        <v>25</v>
      </c>
      <c r="F128" s="203">
        <v>2000</v>
      </c>
      <c r="G128" s="208">
        <f t="shared" si="149"/>
        <v>80</v>
      </c>
      <c r="H128" s="541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42"/>
      <c r="M128" s="209">
        <f>RANK(K128, K$127:$K$141)</f>
        <v>4</v>
      </c>
      <c r="N128" s="483"/>
      <c r="O128" s="483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41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41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41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41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41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41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41"/>
    </row>
    <row r="129" spans="2:50" ht="14.25" hidden="1" customHeight="1" outlineLevel="1">
      <c r="B129" s="483"/>
      <c r="C129" s="203">
        <v>3</v>
      </c>
      <c r="D129" s="206" t="s">
        <v>417</v>
      </c>
      <c r="E129" s="203">
        <v>24</v>
      </c>
      <c r="F129" s="203">
        <v>2000</v>
      </c>
      <c r="G129" s="208">
        <f t="shared" si="149"/>
        <v>83.333333333333329</v>
      </c>
      <c r="H129" s="541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42"/>
      <c r="M129" s="209">
        <f>RANK(K129, K$127:$K$141)</f>
        <v>2</v>
      </c>
      <c r="N129" s="483"/>
      <c r="O129" s="483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41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41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41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41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41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41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41"/>
    </row>
    <row r="130" spans="2:50" ht="14.25" hidden="1" customHeight="1" outlineLevel="1">
      <c r="B130" s="483"/>
      <c r="C130" s="203">
        <v>4</v>
      </c>
      <c r="D130" s="206" t="s">
        <v>419</v>
      </c>
      <c r="E130" s="203">
        <v>24</v>
      </c>
      <c r="F130" s="203">
        <v>2000</v>
      </c>
      <c r="G130" s="208">
        <f t="shared" si="149"/>
        <v>83.333333333333329</v>
      </c>
      <c r="H130" s="541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42"/>
      <c r="M130" s="209">
        <f>RANK(K130, K$127:$K$141)</f>
        <v>3</v>
      </c>
      <c r="N130" s="483"/>
      <c r="O130" s="483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41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41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41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41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41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41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41"/>
    </row>
    <row r="131" spans="2:50" ht="14.25" hidden="1" customHeight="1" outlineLevel="1">
      <c r="B131" s="483"/>
      <c r="C131" s="203">
        <v>5</v>
      </c>
      <c r="D131" s="206" t="s">
        <v>414</v>
      </c>
      <c r="E131" s="203">
        <v>25</v>
      </c>
      <c r="F131" s="203">
        <v>2000</v>
      </c>
      <c r="G131" s="208">
        <f t="shared" si="149"/>
        <v>80</v>
      </c>
      <c r="H131" s="541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42"/>
      <c r="M131" s="209">
        <f>RANK(K131, K$127:$K$141)</f>
        <v>5</v>
      </c>
      <c r="N131" s="483"/>
      <c r="O131" s="483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41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41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41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41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41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41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41"/>
    </row>
    <row r="132" spans="2:50" ht="14.25" hidden="1" customHeight="1" outlineLevel="1">
      <c r="B132" s="483"/>
      <c r="C132" s="203">
        <v>6</v>
      </c>
      <c r="D132" s="206" t="s">
        <v>369</v>
      </c>
      <c r="E132" s="203">
        <v>26</v>
      </c>
      <c r="F132" s="203">
        <v>2000</v>
      </c>
      <c r="G132" s="208">
        <f t="shared" si="149"/>
        <v>76.92307692307692</v>
      </c>
      <c r="H132" s="541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42"/>
      <c r="M132" s="209">
        <f>RANK(K132, K$127:$K$141)</f>
        <v>6</v>
      </c>
      <c r="N132" s="483"/>
      <c r="O132" s="483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41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41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41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41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41"/>
      <c r="AO132" s="207"/>
      <c r="AP132" s="207"/>
      <c r="AQ132" s="208"/>
      <c r="AR132" s="205"/>
      <c r="AS132" s="541"/>
      <c r="AT132" s="207"/>
      <c r="AU132" s="207"/>
      <c r="AV132" s="208"/>
      <c r="AW132" s="205"/>
      <c r="AX132" s="541"/>
    </row>
    <row r="133" spans="2:50" ht="14.25" hidden="1" customHeight="1" outlineLevel="1">
      <c r="B133" s="483"/>
      <c r="C133" s="203">
        <v>7</v>
      </c>
      <c r="D133" s="206"/>
      <c r="E133" s="203"/>
      <c r="F133" s="203"/>
      <c r="G133" s="208"/>
      <c r="H133" s="541"/>
      <c r="I133" s="209"/>
      <c r="J133" s="209"/>
      <c r="K133" s="210"/>
      <c r="L133" s="542"/>
      <c r="M133" s="209"/>
      <c r="N133" s="483"/>
      <c r="O133" s="483"/>
      <c r="P133" s="203"/>
      <c r="Q133" s="203"/>
      <c r="R133" s="208"/>
      <c r="S133" s="205"/>
      <c r="T133" s="541"/>
      <c r="U133" s="203"/>
      <c r="V133" s="203"/>
      <c r="W133" s="208"/>
      <c r="X133" s="205"/>
      <c r="Y133" s="541"/>
      <c r="Z133" s="203"/>
      <c r="AA133" s="203"/>
      <c r="AB133" s="208"/>
      <c r="AC133" s="205"/>
      <c r="AD133" s="541"/>
      <c r="AE133" s="203"/>
      <c r="AF133" s="203"/>
      <c r="AG133" s="208"/>
      <c r="AH133" s="205"/>
      <c r="AI133" s="541"/>
      <c r="AJ133" s="203"/>
      <c r="AK133" s="203"/>
      <c r="AL133" s="208"/>
      <c r="AM133" s="205"/>
      <c r="AN133" s="541"/>
      <c r="AO133" s="203"/>
      <c r="AP133" s="203"/>
      <c r="AQ133" s="208"/>
      <c r="AR133" s="205"/>
      <c r="AS133" s="541"/>
      <c r="AT133" s="203"/>
      <c r="AU133" s="203"/>
      <c r="AV133" s="208"/>
      <c r="AW133" s="205"/>
      <c r="AX133" s="541"/>
    </row>
    <row r="134" spans="2:50" ht="14.25" hidden="1" customHeight="1" outlineLevel="1">
      <c r="B134" s="483"/>
      <c r="C134" s="203">
        <v>8</v>
      </c>
      <c r="D134" s="206"/>
      <c r="E134" s="203"/>
      <c r="F134" s="203"/>
      <c r="G134" s="208"/>
      <c r="H134" s="541"/>
      <c r="I134" s="209"/>
      <c r="J134" s="209"/>
      <c r="K134" s="210"/>
      <c r="L134" s="542"/>
      <c r="M134" s="209"/>
      <c r="N134" s="483"/>
      <c r="O134" s="483"/>
      <c r="P134" s="203"/>
      <c r="Q134" s="203"/>
      <c r="R134" s="208"/>
      <c r="S134" s="205"/>
      <c r="T134" s="541"/>
      <c r="U134" s="203"/>
      <c r="V134" s="203"/>
      <c r="W134" s="208"/>
      <c r="X134" s="205"/>
      <c r="Y134" s="541"/>
      <c r="Z134" s="203"/>
      <c r="AA134" s="203"/>
      <c r="AB134" s="208"/>
      <c r="AC134" s="205"/>
      <c r="AD134" s="541"/>
      <c r="AE134" s="203"/>
      <c r="AF134" s="203"/>
      <c r="AG134" s="208"/>
      <c r="AH134" s="205"/>
      <c r="AI134" s="541"/>
      <c r="AJ134" s="203"/>
      <c r="AK134" s="203"/>
      <c r="AL134" s="208"/>
      <c r="AM134" s="205"/>
      <c r="AN134" s="541"/>
      <c r="AO134" s="203"/>
      <c r="AP134" s="203"/>
      <c r="AQ134" s="208"/>
      <c r="AR134" s="205"/>
      <c r="AS134" s="541"/>
      <c r="AT134" s="203"/>
      <c r="AU134" s="203"/>
      <c r="AV134" s="208"/>
      <c r="AW134" s="205"/>
      <c r="AX134" s="541"/>
    </row>
    <row r="135" spans="2:50" ht="14.25" hidden="1" customHeight="1" outlineLevel="1">
      <c r="B135" s="483"/>
      <c r="C135" s="203">
        <v>9</v>
      </c>
      <c r="D135" s="206"/>
      <c r="E135" s="203"/>
      <c r="F135" s="203"/>
      <c r="G135" s="208"/>
      <c r="H135" s="541"/>
      <c r="I135" s="209"/>
      <c r="J135" s="209"/>
      <c r="K135" s="210"/>
      <c r="L135" s="542"/>
      <c r="M135" s="209"/>
      <c r="N135" s="483"/>
      <c r="O135" s="483"/>
      <c r="P135" s="203"/>
      <c r="Q135" s="203"/>
      <c r="R135" s="208"/>
      <c r="S135" s="205"/>
      <c r="T135" s="541"/>
      <c r="U135" s="203"/>
      <c r="V135" s="203"/>
      <c r="W135" s="208"/>
      <c r="X135" s="205"/>
      <c r="Y135" s="541"/>
      <c r="Z135" s="203"/>
      <c r="AA135" s="203"/>
      <c r="AB135" s="208"/>
      <c r="AC135" s="205"/>
      <c r="AD135" s="541"/>
      <c r="AE135" s="203"/>
      <c r="AF135" s="203"/>
      <c r="AG135" s="208"/>
      <c r="AH135" s="205"/>
      <c r="AI135" s="541"/>
      <c r="AJ135" s="203"/>
      <c r="AK135" s="203"/>
      <c r="AL135" s="208"/>
      <c r="AM135" s="205"/>
      <c r="AN135" s="541"/>
      <c r="AO135" s="203"/>
      <c r="AP135" s="203"/>
      <c r="AQ135" s="208"/>
      <c r="AR135" s="205"/>
      <c r="AS135" s="541"/>
      <c r="AT135" s="203"/>
      <c r="AU135" s="203"/>
      <c r="AV135" s="208"/>
      <c r="AW135" s="205"/>
      <c r="AX135" s="541"/>
    </row>
    <row r="136" spans="2:50" ht="14.25" hidden="1" customHeight="1" outlineLevel="1">
      <c r="B136" s="483"/>
      <c r="C136" s="203">
        <v>10</v>
      </c>
      <c r="D136" s="206"/>
      <c r="E136" s="203"/>
      <c r="F136" s="203"/>
      <c r="G136" s="208"/>
      <c r="H136" s="541"/>
      <c r="I136" s="209"/>
      <c r="J136" s="209"/>
      <c r="K136" s="210"/>
      <c r="L136" s="542"/>
      <c r="M136" s="209"/>
      <c r="N136" s="483"/>
      <c r="O136" s="483"/>
      <c r="P136" s="203"/>
      <c r="Q136" s="203"/>
      <c r="R136" s="208"/>
      <c r="S136" s="205"/>
      <c r="T136" s="541"/>
      <c r="U136" s="203"/>
      <c r="V136" s="203"/>
      <c r="W136" s="208"/>
      <c r="X136" s="205"/>
      <c r="Y136" s="541"/>
      <c r="Z136" s="203"/>
      <c r="AA136" s="203"/>
      <c r="AB136" s="208"/>
      <c r="AC136" s="205"/>
      <c r="AD136" s="541"/>
      <c r="AE136" s="203"/>
      <c r="AF136" s="203"/>
      <c r="AG136" s="208"/>
      <c r="AH136" s="205"/>
      <c r="AI136" s="541"/>
      <c r="AJ136" s="203"/>
      <c r="AK136" s="203"/>
      <c r="AL136" s="208"/>
      <c r="AM136" s="205"/>
      <c r="AN136" s="541"/>
      <c r="AO136" s="203"/>
      <c r="AP136" s="203"/>
      <c r="AQ136" s="208"/>
      <c r="AR136" s="205"/>
      <c r="AS136" s="541"/>
      <c r="AT136" s="203"/>
      <c r="AU136" s="203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5">U142+1</f>
        <v>45918</v>
      </c>
      <c r="AA142" s="586"/>
      <c r="AB142" s="586"/>
      <c r="AC142" s="586"/>
      <c r="AD142" s="586"/>
      <c r="AE142" s="587">
        <f t="shared" ref="AE142" si="166">Z142+1</f>
        <v>45919</v>
      </c>
      <c r="AF142" s="588"/>
      <c r="AG142" s="588"/>
      <c r="AH142" s="588"/>
      <c r="AI142" s="588"/>
      <c r="AJ142" s="589">
        <f t="shared" ref="AJ142" si="167">AE142+1</f>
        <v>45920</v>
      </c>
      <c r="AK142" s="590"/>
      <c r="AL142" s="590"/>
      <c r="AM142" s="590"/>
      <c r="AN142" s="591"/>
      <c r="AO142" s="587">
        <f t="shared" ref="AO142" si="168">AJ142+1</f>
        <v>45921</v>
      </c>
      <c r="AP142" s="588"/>
      <c r="AQ142" s="588"/>
      <c r="AR142" s="588"/>
      <c r="AS142" s="588"/>
      <c r="AT142" s="589">
        <f t="shared" ref="AT142" si="169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70">Z142</f>
        <v>45918</v>
      </c>
      <c r="AA143" s="592"/>
      <c r="AB143" s="592"/>
      <c r="AC143" s="592"/>
      <c r="AD143" s="592"/>
      <c r="AE143" s="593">
        <f t="shared" ref="AE143" si="171">AE142</f>
        <v>45919</v>
      </c>
      <c r="AF143" s="593"/>
      <c r="AG143" s="593"/>
      <c r="AH143" s="593"/>
      <c r="AI143" s="593"/>
      <c r="AJ143" s="594">
        <f t="shared" ref="AJ143" si="172">AJ142</f>
        <v>45920</v>
      </c>
      <c r="AK143" s="595"/>
      <c r="AL143" s="595"/>
      <c r="AM143" s="595"/>
      <c r="AN143" s="596"/>
      <c r="AO143" s="593">
        <f t="shared" ref="AO143" si="173">AO142</f>
        <v>45921</v>
      </c>
      <c r="AP143" s="593"/>
      <c r="AQ143" s="593"/>
      <c r="AR143" s="593"/>
      <c r="AS143" s="593"/>
      <c r="AT143" s="594">
        <f t="shared" ref="AT143" si="174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139</v>
      </c>
      <c r="C147" s="203">
        <v>1</v>
      </c>
      <c r="D147" s="206" t="s">
        <v>415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41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42">
        <f>IFERROR(AVERAGE(K147:K161),"-")</f>
        <v>74.889105427249703</v>
      </c>
      <c r="M147" s="209">
        <f>RANK(K147, K$147:$K$161)</f>
        <v>1</v>
      </c>
      <c r="N147" s="483"/>
      <c r="O147" s="483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41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41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41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41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41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41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41">
        <f>AVERAGE(AV147:AV161)</f>
        <v>75.154759408667843</v>
      </c>
    </row>
    <row r="148" spans="2:50" ht="14.25" hidden="1" customHeight="1" outlineLevel="1">
      <c r="B148" s="483"/>
      <c r="C148" s="203">
        <v>2</v>
      </c>
      <c r="D148" s="206" t="s">
        <v>416</v>
      </c>
      <c r="E148" s="203">
        <v>25</v>
      </c>
      <c r="F148" s="203">
        <v>2000</v>
      </c>
      <c r="G148" s="208">
        <f t="shared" si="175"/>
        <v>80</v>
      </c>
      <c r="H148" s="541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42"/>
      <c r="M148" s="209">
        <f>RANK(K148, K$147:$K$161)</f>
        <v>5</v>
      </c>
      <c r="N148" s="483"/>
      <c r="O148" s="483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41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41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41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41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41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41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41"/>
    </row>
    <row r="149" spans="2:50" ht="14.25" hidden="1" customHeight="1" outlineLevel="1">
      <c r="B149" s="483"/>
      <c r="C149" s="203">
        <v>3</v>
      </c>
      <c r="D149" s="206" t="s">
        <v>417</v>
      </c>
      <c r="E149" s="203">
        <v>24</v>
      </c>
      <c r="F149" s="203">
        <v>2000</v>
      </c>
      <c r="G149" s="208">
        <f t="shared" si="175"/>
        <v>83.333333333333329</v>
      </c>
      <c r="H149" s="541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42"/>
      <c r="M149" s="209">
        <f>RANK(K149, K$147:$K$161)</f>
        <v>3</v>
      </c>
      <c r="N149" s="483"/>
      <c r="O149" s="483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41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41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41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41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41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41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41"/>
    </row>
    <row r="150" spans="2:50" ht="14.25" hidden="1" customHeight="1" outlineLevel="1">
      <c r="B150" s="483"/>
      <c r="C150" s="203">
        <v>4</v>
      </c>
      <c r="D150" s="206" t="s">
        <v>419</v>
      </c>
      <c r="E150" s="203">
        <v>24</v>
      </c>
      <c r="F150" s="203">
        <v>2000</v>
      </c>
      <c r="G150" s="208">
        <f t="shared" si="175"/>
        <v>83.333333333333329</v>
      </c>
      <c r="H150" s="541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42"/>
      <c r="M150" s="209">
        <f>RANK(K150, K$147:$K$161)</f>
        <v>4</v>
      </c>
      <c r="N150" s="483"/>
      <c r="O150" s="483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41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41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41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41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41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41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41"/>
    </row>
    <row r="151" spans="2:50" ht="14.25" hidden="1" customHeight="1" outlineLevel="1">
      <c r="B151" s="483"/>
      <c r="C151" s="203">
        <v>5</v>
      </c>
      <c r="D151" s="206" t="s">
        <v>414</v>
      </c>
      <c r="E151" s="203">
        <v>25</v>
      </c>
      <c r="F151" s="203">
        <v>2000</v>
      </c>
      <c r="G151" s="208">
        <f t="shared" si="175"/>
        <v>80</v>
      </c>
      <c r="H151" s="541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42"/>
      <c r="M151" s="209">
        <f>RANK(K151, K$147:$K$161)</f>
        <v>6</v>
      </c>
      <c r="N151" s="483"/>
      <c r="O151" s="483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41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41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41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41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41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41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41"/>
    </row>
    <row r="152" spans="2:50" ht="14.25" hidden="1" customHeight="1" outlineLevel="1">
      <c r="B152" s="483"/>
      <c r="C152" s="203">
        <v>6</v>
      </c>
      <c r="D152" s="206" t="s">
        <v>646</v>
      </c>
      <c r="E152" s="203">
        <v>21</v>
      </c>
      <c r="F152" s="203">
        <v>2000</v>
      </c>
      <c r="G152" s="208">
        <f t="shared" si="175"/>
        <v>95.238095238095241</v>
      </c>
      <c r="H152" s="541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42"/>
      <c r="M152" s="209">
        <f>RANK(K152, K$147:$K$161)</f>
        <v>2</v>
      </c>
      <c r="N152" s="483"/>
      <c r="O152" s="483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41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41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41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41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41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41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41"/>
    </row>
    <row r="153" spans="2:50" ht="14.25" hidden="1" customHeight="1" outlineLevel="1">
      <c r="B153" s="483"/>
      <c r="C153" s="203">
        <v>7</v>
      </c>
      <c r="D153" s="206"/>
      <c r="E153" s="203"/>
      <c r="F153" s="203"/>
      <c r="G153" s="208"/>
      <c r="H153" s="541"/>
      <c r="I153" s="209"/>
      <c r="J153" s="209"/>
      <c r="K153" s="210"/>
      <c r="L153" s="542"/>
      <c r="M153" s="209"/>
      <c r="N153" s="483"/>
      <c r="O153" s="483"/>
      <c r="P153" s="203"/>
      <c r="Q153" s="203"/>
      <c r="R153" s="208"/>
      <c r="S153" s="205"/>
      <c r="T153" s="541"/>
      <c r="U153" s="203"/>
      <c r="V153" s="203"/>
      <c r="W153" s="208"/>
      <c r="X153" s="205"/>
      <c r="Y153" s="541"/>
      <c r="Z153" s="203"/>
      <c r="AA153" s="203"/>
      <c r="AB153" s="208"/>
      <c r="AC153" s="205"/>
      <c r="AD153" s="541"/>
      <c r="AE153" s="203"/>
      <c r="AF153" s="203"/>
      <c r="AG153" s="208"/>
      <c r="AH153" s="205"/>
      <c r="AI153" s="541"/>
      <c r="AJ153" s="203"/>
      <c r="AK153" s="203"/>
      <c r="AL153" s="208"/>
      <c r="AM153" s="205"/>
      <c r="AN153" s="541"/>
      <c r="AO153" s="203"/>
      <c r="AP153" s="203"/>
      <c r="AQ153" s="208"/>
      <c r="AR153" s="205"/>
      <c r="AS153" s="541"/>
      <c r="AT153" s="203"/>
      <c r="AU153" s="203"/>
      <c r="AV153" s="208"/>
      <c r="AW153" s="205"/>
      <c r="AX153" s="541"/>
    </row>
    <row r="154" spans="2:50" ht="14.25" hidden="1" customHeight="1" outlineLevel="1">
      <c r="B154" s="483"/>
      <c r="C154" s="203">
        <v>8</v>
      </c>
      <c r="D154" s="206"/>
      <c r="E154" s="203"/>
      <c r="F154" s="203"/>
      <c r="G154" s="208"/>
      <c r="H154" s="541"/>
      <c r="I154" s="209"/>
      <c r="J154" s="209"/>
      <c r="K154" s="210"/>
      <c r="L154" s="542"/>
      <c r="M154" s="209"/>
      <c r="N154" s="483"/>
      <c r="O154" s="483"/>
      <c r="P154" s="203"/>
      <c r="Q154" s="203"/>
      <c r="R154" s="208"/>
      <c r="S154" s="205"/>
      <c r="T154" s="541"/>
      <c r="U154" s="203"/>
      <c r="V154" s="203"/>
      <c r="W154" s="208"/>
      <c r="X154" s="205"/>
      <c r="Y154" s="541"/>
      <c r="Z154" s="203"/>
      <c r="AA154" s="203"/>
      <c r="AB154" s="208"/>
      <c r="AC154" s="205"/>
      <c r="AD154" s="541"/>
      <c r="AE154" s="203"/>
      <c r="AF154" s="203"/>
      <c r="AG154" s="208"/>
      <c r="AH154" s="205"/>
      <c r="AI154" s="541"/>
      <c r="AJ154" s="203"/>
      <c r="AK154" s="203"/>
      <c r="AL154" s="208"/>
      <c r="AM154" s="205"/>
      <c r="AN154" s="541"/>
      <c r="AO154" s="203"/>
      <c r="AP154" s="203"/>
      <c r="AQ154" s="208"/>
      <c r="AR154" s="205"/>
      <c r="AS154" s="541"/>
      <c r="AT154" s="203"/>
      <c r="AU154" s="203"/>
      <c r="AV154" s="208"/>
      <c r="AW154" s="205"/>
      <c r="AX154" s="541"/>
    </row>
    <row r="155" spans="2:50" ht="14.25" hidden="1" customHeight="1" outlineLevel="1">
      <c r="B155" s="483"/>
      <c r="C155" s="203">
        <v>9</v>
      </c>
      <c r="D155" s="206"/>
      <c r="E155" s="203"/>
      <c r="F155" s="203"/>
      <c r="G155" s="208"/>
      <c r="H155" s="541"/>
      <c r="I155" s="209"/>
      <c r="J155" s="209"/>
      <c r="K155" s="210"/>
      <c r="L155" s="542"/>
      <c r="M155" s="209"/>
      <c r="N155" s="483"/>
      <c r="O155" s="483"/>
      <c r="P155" s="203"/>
      <c r="Q155" s="203"/>
      <c r="R155" s="208"/>
      <c r="S155" s="205"/>
      <c r="T155" s="541"/>
      <c r="U155" s="203"/>
      <c r="V155" s="203"/>
      <c r="W155" s="208"/>
      <c r="X155" s="205"/>
      <c r="Y155" s="541"/>
      <c r="Z155" s="203"/>
      <c r="AA155" s="203"/>
      <c r="AB155" s="208"/>
      <c r="AC155" s="205"/>
      <c r="AD155" s="541"/>
      <c r="AE155" s="203"/>
      <c r="AF155" s="203"/>
      <c r="AG155" s="208"/>
      <c r="AH155" s="205"/>
      <c r="AI155" s="541"/>
      <c r="AJ155" s="203"/>
      <c r="AK155" s="203"/>
      <c r="AL155" s="208"/>
      <c r="AM155" s="205"/>
      <c r="AN155" s="541"/>
      <c r="AO155" s="203"/>
      <c r="AP155" s="203"/>
      <c r="AQ155" s="208"/>
      <c r="AR155" s="205"/>
      <c r="AS155" s="541"/>
      <c r="AT155" s="203"/>
      <c r="AU155" s="203"/>
      <c r="AV155" s="208"/>
      <c r="AW155" s="205"/>
      <c r="AX155" s="541"/>
    </row>
    <row r="156" spans="2:50" ht="14.25" hidden="1" customHeight="1" outlineLevel="1">
      <c r="B156" s="483"/>
      <c r="C156" s="203">
        <v>10</v>
      </c>
      <c r="D156" s="206"/>
      <c r="E156" s="203"/>
      <c r="F156" s="203"/>
      <c r="G156" s="208"/>
      <c r="H156" s="541"/>
      <c r="I156" s="209"/>
      <c r="J156" s="209"/>
      <c r="K156" s="210"/>
      <c r="L156" s="542"/>
      <c r="M156" s="209"/>
      <c r="N156" s="483"/>
      <c r="O156" s="483"/>
      <c r="P156" s="203"/>
      <c r="Q156" s="203"/>
      <c r="R156" s="208"/>
      <c r="S156" s="205"/>
      <c r="T156" s="541"/>
      <c r="U156" s="203"/>
      <c r="V156" s="203"/>
      <c r="W156" s="208"/>
      <c r="X156" s="205"/>
      <c r="Y156" s="541"/>
      <c r="Z156" s="203"/>
      <c r="AA156" s="203"/>
      <c r="AB156" s="208"/>
      <c r="AC156" s="205"/>
      <c r="AD156" s="541"/>
      <c r="AE156" s="203"/>
      <c r="AF156" s="203"/>
      <c r="AG156" s="208"/>
      <c r="AH156" s="205"/>
      <c r="AI156" s="541"/>
      <c r="AJ156" s="203"/>
      <c r="AK156" s="203"/>
      <c r="AL156" s="208"/>
      <c r="AM156" s="205"/>
      <c r="AN156" s="541"/>
      <c r="AO156" s="203"/>
      <c r="AP156" s="203"/>
      <c r="AQ156" s="208"/>
      <c r="AR156" s="205"/>
      <c r="AS156" s="541"/>
      <c r="AT156" s="203"/>
      <c r="AU156" s="203"/>
      <c r="AV156" s="208"/>
      <c r="AW156" s="205"/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3"/>
      <c r="Q157" s="203"/>
      <c r="R157" s="208"/>
      <c r="S157" s="205"/>
      <c r="T157" s="541"/>
      <c r="U157" s="203"/>
      <c r="V157" s="203"/>
      <c r="W157" s="208"/>
      <c r="X157" s="205"/>
      <c r="Y157" s="541"/>
      <c r="Z157" s="203"/>
      <c r="AA157" s="203"/>
      <c r="AB157" s="208"/>
      <c r="AC157" s="205"/>
      <c r="AD157" s="541"/>
      <c r="AE157" s="203"/>
      <c r="AF157" s="203"/>
      <c r="AG157" s="208"/>
      <c r="AH157" s="205"/>
      <c r="AI157" s="541"/>
      <c r="AJ157" s="203"/>
      <c r="AK157" s="203"/>
      <c r="AL157" s="208"/>
      <c r="AM157" s="205"/>
      <c r="AN157" s="541"/>
      <c r="AO157" s="203"/>
      <c r="AP157" s="203"/>
      <c r="AQ157" s="208"/>
      <c r="AR157" s="205"/>
      <c r="AS157" s="541"/>
      <c r="AT157" s="203"/>
      <c r="AU157" s="203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97">U162+1</f>
        <v>45925</v>
      </c>
      <c r="AA162" s="586"/>
      <c r="AB162" s="586"/>
      <c r="AC162" s="586"/>
      <c r="AD162" s="586"/>
      <c r="AE162" s="587">
        <f t="shared" ref="AE162" si="198">Z162+1</f>
        <v>45926</v>
      </c>
      <c r="AF162" s="588"/>
      <c r="AG162" s="588"/>
      <c r="AH162" s="588"/>
      <c r="AI162" s="588"/>
      <c r="AJ162" s="589">
        <f t="shared" ref="AJ162" si="199">AE162+1</f>
        <v>45927</v>
      </c>
      <c r="AK162" s="590"/>
      <c r="AL162" s="590"/>
      <c r="AM162" s="590"/>
      <c r="AN162" s="591"/>
      <c r="AO162" s="587">
        <f t="shared" ref="AO162" si="200">AJ162+1</f>
        <v>45928</v>
      </c>
      <c r="AP162" s="588"/>
      <c r="AQ162" s="588"/>
      <c r="AR162" s="588"/>
      <c r="AS162" s="588"/>
      <c r="AT162" s="589">
        <f t="shared" ref="AT162" si="201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202">Z162</f>
        <v>45925</v>
      </c>
      <c r="AA163" s="592"/>
      <c r="AB163" s="592"/>
      <c r="AC163" s="592"/>
      <c r="AD163" s="592"/>
      <c r="AE163" s="593">
        <f t="shared" ref="AE163" si="203">AE162</f>
        <v>45926</v>
      </c>
      <c r="AF163" s="593"/>
      <c r="AG163" s="593"/>
      <c r="AH163" s="593"/>
      <c r="AI163" s="593"/>
      <c r="AJ163" s="594">
        <f t="shared" ref="AJ163" si="204">AJ162</f>
        <v>45927</v>
      </c>
      <c r="AK163" s="595"/>
      <c r="AL163" s="595"/>
      <c r="AM163" s="595"/>
      <c r="AN163" s="596"/>
      <c r="AO163" s="593">
        <f t="shared" ref="AO163" si="205">AO162</f>
        <v>45928</v>
      </c>
      <c r="AP163" s="593"/>
      <c r="AQ163" s="593"/>
      <c r="AR163" s="593"/>
      <c r="AS163" s="593"/>
      <c r="AT163" s="594">
        <f t="shared" ref="AT163" si="206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139</v>
      </c>
      <c r="C167" s="203">
        <v>1</v>
      </c>
      <c r="D167" s="206" t="s">
        <v>415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41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42">
        <f>IFERROR(AVERAGE(K167:K181),"-")</f>
        <v>75.259430281157492</v>
      </c>
      <c r="M167" s="209">
        <f>RANK(K167, K$167:$K$181)</f>
        <v>1</v>
      </c>
      <c r="N167" s="483"/>
      <c r="O167" s="483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41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41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41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41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41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41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41">
        <f>AVERAGE(AV167:AV181)</f>
        <v>75.49214917624569</v>
      </c>
    </row>
    <row r="168" spans="2:50" ht="14.25" hidden="1" customHeight="1" outlineLevel="1">
      <c r="B168" s="483"/>
      <c r="C168" s="203">
        <v>2</v>
      </c>
      <c r="D168" s="206" t="s">
        <v>416</v>
      </c>
      <c r="E168" s="203">
        <v>25</v>
      </c>
      <c r="F168" s="203">
        <v>2000</v>
      </c>
      <c r="G168" s="208">
        <f t="shared" si="207"/>
        <v>80</v>
      </c>
      <c r="H168" s="541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42"/>
      <c r="M168" s="209">
        <f>RANK(K168, K$167:$K$181)</f>
        <v>5</v>
      </c>
      <c r="N168" s="483"/>
      <c r="O168" s="483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41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41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41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41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41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41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41"/>
    </row>
    <row r="169" spans="2:50" ht="14.25" hidden="1" customHeight="1" outlineLevel="1">
      <c r="B169" s="483"/>
      <c r="C169" s="203">
        <v>3</v>
      </c>
      <c r="D169" s="206" t="s">
        <v>417</v>
      </c>
      <c r="E169" s="203">
        <v>24</v>
      </c>
      <c r="F169" s="203">
        <v>2000</v>
      </c>
      <c r="G169" s="208">
        <f t="shared" si="207"/>
        <v>83.333333333333329</v>
      </c>
      <c r="H169" s="541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42"/>
      <c r="M169" s="209">
        <f>RANK(K169, K$167:$K$181)</f>
        <v>3</v>
      </c>
      <c r="N169" s="483"/>
      <c r="O169" s="483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41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41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41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41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41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41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41"/>
    </row>
    <row r="170" spans="2:50" ht="14.25" hidden="1" customHeight="1" outlineLevel="1">
      <c r="B170" s="483"/>
      <c r="C170" s="203">
        <v>4</v>
      </c>
      <c r="D170" s="206" t="s">
        <v>419</v>
      </c>
      <c r="E170" s="203">
        <v>24</v>
      </c>
      <c r="F170" s="203">
        <v>2000</v>
      </c>
      <c r="G170" s="208">
        <f t="shared" si="207"/>
        <v>83.333333333333329</v>
      </c>
      <c r="H170" s="541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42"/>
      <c r="M170" s="209">
        <f>RANK(K170, K$167:$K$181)</f>
        <v>4</v>
      </c>
      <c r="N170" s="483"/>
      <c r="O170" s="483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41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41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41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41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41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41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41"/>
    </row>
    <row r="171" spans="2:50" ht="14.25" hidden="1" customHeight="1" outlineLevel="1">
      <c r="B171" s="483"/>
      <c r="C171" s="203">
        <v>5</v>
      </c>
      <c r="D171" s="206" t="s">
        <v>414</v>
      </c>
      <c r="E171" s="203">
        <v>25</v>
      </c>
      <c r="F171" s="203">
        <v>2000</v>
      </c>
      <c r="G171" s="208">
        <f t="shared" si="207"/>
        <v>80</v>
      </c>
      <c r="H171" s="541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42"/>
      <c r="M171" s="209">
        <f>RANK(K171, K$167:$K$181)</f>
        <v>6</v>
      </c>
      <c r="N171" s="483"/>
      <c r="O171" s="483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41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41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41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41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41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41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41"/>
    </row>
    <row r="172" spans="2:50" ht="14.25" hidden="1" customHeight="1" outlineLevel="1">
      <c r="B172" s="483"/>
      <c r="C172" s="203">
        <v>6</v>
      </c>
      <c r="D172" s="206" t="s">
        <v>646</v>
      </c>
      <c r="E172" s="203">
        <v>21</v>
      </c>
      <c r="F172" s="203">
        <v>2000</v>
      </c>
      <c r="G172" s="208">
        <f t="shared" si="207"/>
        <v>95.238095238095241</v>
      </c>
      <c r="H172" s="541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42"/>
      <c r="M172" s="209">
        <f>RANK(K172, K$167:$K$181)</f>
        <v>2</v>
      </c>
      <c r="N172" s="483"/>
      <c r="O172" s="483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41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41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41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41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41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41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41"/>
    </row>
    <row r="173" spans="2:50" ht="14.25" hidden="1" customHeight="1" outlineLevel="1">
      <c r="B173" s="483"/>
      <c r="C173" s="203">
        <v>7</v>
      </c>
      <c r="D173" s="206"/>
      <c r="E173" s="203"/>
      <c r="F173" s="203"/>
      <c r="G173" s="208"/>
      <c r="H173" s="541"/>
      <c r="I173" s="209"/>
      <c r="J173" s="209"/>
      <c r="K173" s="210"/>
      <c r="L173" s="542"/>
      <c r="M173" s="209"/>
      <c r="N173" s="483"/>
      <c r="O173" s="483"/>
      <c r="P173" s="203"/>
      <c r="Q173" s="203"/>
      <c r="R173" s="208"/>
      <c r="S173" s="205"/>
      <c r="T173" s="541"/>
      <c r="U173" s="203"/>
      <c r="V173" s="203"/>
      <c r="W173" s="208"/>
      <c r="X173" s="205"/>
      <c r="Y173" s="541"/>
      <c r="Z173" s="203"/>
      <c r="AA173" s="203"/>
      <c r="AB173" s="208"/>
      <c r="AC173" s="205"/>
      <c r="AD173" s="541"/>
      <c r="AE173" s="203"/>
      <c r="AF173" s="203"/>
      <c r="AG173" s="208"/>
      <c r="AH173" s="205"/>
      <c r="AI173" s="541"/>
      <c r="AJ173" s="203"/>
      <c r="AK173" s="203"/>
      <c r="AL173" s="208"/>
      <c r="AM173" s="205"/>
      <c r="AN173" s="541"/>
      <c r="AO173" s="203"/>
      <c r="AP173" s="203"/>
      <c r="AQ173" s="208"/>
      <c r="AR173" s="205"/>
      <c r="AS173" s="541"/>
      <c r="AT173" s="203"/>
      <c r="AU173" s="203"/>
      <c r="AV173" s="208"/>
      <c r="AW173" s="205"/>
      <c r="AX173" s="541"/>
    </row>
    <row r="174" spans="2:50" ht="14.25" hidden="1" customHeight="1" outlineLevel="1">
      <c r="B174" s="483"/>
      <c r="C174" s="203">
        <v>8</v>
      </c>
      <c r="D174" s="206"/>
      <c r="E174" s="203"/>
      <c r="F174" s="203"/>
      <c r="G174" s="208"/>
      <c r="H174" s="541"/>
      <c r="I174" s="209"/>
      <c r="J174" s="209"/>
      <c r="K174" s="210"/>
      <c r="L174" s="542"/>
      <c r="M174" s="209"/>
      <c r="N174" s="483"/>
      <c r="O174" s="483"/>
      <c r="P174" s="203"/>
      <c r="Q174" s="203"/>
      <c r="R174" s="208"/>
      <c r="S174" s="205"/>
      <c r="T174" s="541"/>
      <c r="U174" s="203"/>
      <c r="V174" s="203"/>
      <c r="W174" s="208"/>
      <c r="X174" s="205"/>
      <c r="Y174" s="541"/>
      <c r="Z174" s="203"/>
      <c r="AA174" s="203"/>
      <c r="AB174" s="208"/>
      <c r="AC174" s="205"/>
      <c r="AD174" s="541"/>
      <c r="AE174" s="203"/>
      <c r="AF174" s="203"/>
      <c r="AG174" s="208"/>
      <c r="AH174" s="205"/>
      <c r="AI174" s="541"/>
      <c r="AJ174" s="203"/>
      <c r="AK174" s="203"/>
      <c r="AL174" s="208"/>
      <c r="AM174" s="205"/>
      <c r="AN174" s="541"/>
      <c r="AO174" s="203"/>
      <c r="AP174" s="203"/>
      <c r="AQ174" s="208"/>
      <c r="AR174" s="205"/>
      <c r="AS174" s="541"/>
      <c r="AT174" s="203"/>
      <c r="AU174" s="203"/>
      <c r="AV174" s="208"/>
      <c r="AW174" s="205"/>
      <c r="AX174" s="541"/>
    </row>
    <row r="175" spans="2:50" ht="14.25" hidden="1" customHeight="1" outlineLevel="1">
      <c r="B175" s="483"/>
      <c r="C175" s="203">
        <v>9</v>
      </c>
      <c r="D175" s="206"/>
      <c r="E175" s="203"/>
      <c r="F175" s="203"/>
      <c r="G175" s="208"/>
      <c r="H175" s="541"/>
      <c r="I175" s="209"/>
      <c r="J175" s="209"/>
      <c r="K175" s="210"/>
      <c r="L175" s="542"/>
      <c r="M175" s="209"/>
      <c r="N175" s="483"/>
      <c r="O175" s="483"/>
      <c r="P175" s="203"/>
      <c r="Q175" s="203"/>
      <c r="R175" s="208"/>
      <c r="S175" s="205"/>
      <c r="T175" s="541"/>
      <c r="U175" s="203"/>
      <c r="V175" s="203"/>
      <c r="W175" s="208"/>
      <c r="X175" s="205"/>
      <c r="Y175" s="541"/>
      <c r="Z175" s="203"/>
      <c r="AA175" s="203"/>
      <c r="AB175" s="208"/>
      <c r="AC175" s="205"/>
      <c r="AD175" s="541"/>
      <c r="AE175" s="203"/>
      <c r="AF175" s="203"/>
      <c r="AG175" s="208"/>
      <c r="AH175" s="205"/>
      <c r="AI175" s="541"/>
      <c r="AJ175" s="203"/>
      <c r="AK175" s="203"/>
      <c r="AL175" s="208"/>
      <c r="AM175" s="205"/>
      <c r="AN175" s="541"/>
      <c r="AO175" s="203"/>
      <c r="AP175" s="203"/>
      <c r="AQ175" s="208"/>
      <c r="AR175" s="205"/>
      <c r="AS175" s="541"/>
      <c r="AT175" s="203"/>
      <c r="AU175" s="203"/>
      <c r="AV175" s="208"/>
      <c r="AW175" s="205"/>
      <c r="AX175" s="541"/>
    </row>
    <row r="176" spans="2:50" ht="14.25" hidden="1" customHeight="1" outlineLevel="1">
      <c r="B176" s="483"/>
      <c r="C176" s="203">
        <v>10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483"/>
      <c r="O176" s="483"/>
      <c r="P176" s="203"/>
      <c r="Q176" s="203"/>
      <c r="R176" s="208"/>
      <c r="S176" s="205"/>
      <c r="T176" s="541"/>
      <c r="U176" s="203"/>
      <c r="V176" s="203"/>
      <c r="W176" s="208"/>
      <c r="X176" s="205"/>
      <c r="Y176" s="541"/>
      <c r="Z176" s="203"/>
      <c r="AA176" s="203"/>
      <c r="AB176" s="208"/>
      <c r="AC176" s="205"/>
      <c r="AD176" s="541"/>
      <c r="AE176" s="203"/>
      <c r="AF176" s="203"/>
      <c r="AG176" s="208"/>
      <c r="AH176" s="205"/>
      <c r="AI176" s="541"/>
      <c r="AJ176" s="203"/>
      <c r="AK176" s="203"/>
      <c r="AL176" s="208"/>
      <c r="AM176" s="205"/>
      <c r="AN176" s="541"/>
      <c r="AO176" s="203"/>
      <c r="AP176" s="203"/>
      <c r="AQ176" s="208"/>
      <c r="AR176" s="205"/>
      <c r="AS176" s="541"/>
      <c r="AT176" s="203"/>
      <c r="AU176" s="203"/>
      <c r="AV176" s="208"/>
      <c r="AW176" s="205"/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7"/>
      <c r="W181" s="208"/>
      <c r="X181" s="205"/>
      <c r="Y181" s="541"/>
      <c r="Z181" s="203"/>
      <c r="AA181" s="207"/>
      <c r="AB181" s="208"/>
      <c r="AC181" s="205"/>
      <c r="AD181" s="541"/>
      <c r="AE181" s="203"/>
      <c r="AF181" s="207"/>
      <c r="AG181" s="208"/>
      <c r="AH181" s="205"/>
      <c r="AI181" s="541"/>
      <c r="AJ181" s="203"/>
      <c r="AK181" s="207"/>
      <c r="AL181" s="208"/>
      <c r="AM181" s="205"/>
      <c r="AN181" s="541"/>
      <c r="AO181" s="203"/>
      <c r="AP181" s="207"/>
      <c r="AQ181" s="208"/>
      <c r="AR181" s="205"/>
      <c r="AS181" s="541"/>
      <c r="AT181" s="203"/>
      <c r="AU181" s="207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23">U182+1</f>
        <v>45932</v>
      </c>
      <c r="AA182" s="586"/>
      <c r="AB182" s="586"/>
      <c r="AC182" s="586"/>
      <c r="AD182" s="586"/>
      <c r="AE182" s="587">
        <f t="shared" ref="AE182" si="224">Z182+1</f>
        <v>45933</v>
      </c>
      <c r="AF182" s="588"/>
      <c r="AG182" s="588"/>
      <c r="AH182" s="588"/>
      <c r="AI182" s="588"/>
      <c r="AJ182" s="589">
        <f t="shared" ref="AJ182" si="225">AE182+1</f>
        <v>45934</v>
      </c>
      <c r="AK182" s="590"/>
      <c r="AL182" s="590"/>
      <c r="AM182" s="590"/>
      <c r="AN182" s="591"/>
      <c r="AO182" s="587">
        <f t="shared" ref="AO182" si="226">AJ182+1</f>
        <v>45935</v>
      </c>
      <c r="AP182" s="588"/>
      <c r="AQ182" s="588"/>
      <c r="AR182" s="588"/>
      <c r="AS182" s="588"/>
      <c r="AT182" s="589">
        <f t="shared" ref="AT182" si="227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28">Z182</f>
        <v>45932</v>
      </c>
      <c r="AA183" s="592"/>
      <c r="AB183" s="592"/>
      <c r="AC183" s="592"/>
      <c r="AD183" s="592"/>
      <c r="AE183" s="593">
        <f t="shared" ref="AE183" si="229">AE182</f>
        <v>45933</v>
      </c>
      <c r="AF183" s="593"/>
      <c r="AG183" s="593"/>
      <c r="AH183" s="593"/>
      <c r="AI183" s="593"/>
      <c r="AJ183" s="594">
        <f t="shared" ref="AJ183" si="230">AJ182</f>
        <v>45934</v>
      </c>
      <c r="AK183" s="595"/>
      <c r="AL183" s="595"/>
      <c r="AM183" s="595"/>
      <c r="AN183" s="596"/>
      <c r="AO183" s="593">
        <f t="shared" ref="AO183" si="231">AO182</f>
        <v>45935</v>
      </c>
      <c r="AP183" s="593"/>
      <c r="AQ183" s="593"/>
      <c r="AR183" s="593"/>
      <c r="AS183" s="593"/>
      <c r="AT183" s="594">
        <f t="shared" ref="AT183" si="232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139</v>
      </c>
      <c r="C187" s="203">
        <v>1</v>
      </c>
      <c r="D187" s="206" t="s">
        <v>415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41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42">
        <f>IFERROR(AVERAGE(K187:K201),"-")</f>
        <v>74.95512380928254</v>
      </c>
      <c r="M187" s="209">
        <f>RANK(K187, K$187:$K$201)</f>
        <v>1</v>
      </c>
      <c r="N187" s="483"/>
      <c r="O187" s="483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41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41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41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41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41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41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41">
        <f>AVERAGE(AV187:AV201)</f>
        <v>75.56013131751584</v>
      </c>
    </row>
    <row r="188" spans="2:50" ht="14.25" hidden="1" customHeight="1" outlineLevel="1">
      <c r="B188" s="483"/>
      <c r="C188" s="203">
        <v>2</v>
      </c>
      <c r="D188" s="206" t="s">
        <v>416</v>
      </c>
      <c r="E188" s="203">
        <v>25</v>
      </c>
      <c r="F188" s="203">
        <v>2000</v>
      </c>
      <c r="G188" s="208">
        <f t="shared" si="233"/>
        <v>80</v>
      </c>
      <c r="H188" s="541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42"/>
      <c r="M188" s="209">
        <f>RANK(K188, K$187:$K$201)</f>
        <v>7</v>
      </c>
      <c r="N188" s="483"/>
      <c r="O188" s="483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41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41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41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41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41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41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41"/>
    </row>
    <row r="189" spans="2:50" ht="14.25" hidden="1" customHeight="1" outlineLevel="1">
      <c r="B189" s="483"/>
      <c r="C189" s="203">
        <v>3</v>
      </c>
      <c r="D189" s="206" t="s">
        <v>417</v>
      </c>
      <c r="E189" s="203">
        <v>24</v>
      </c>
      <c r="F189" s="203">
        <v>2000</v>
      </c>
      <c r="G189" s="208">
        <f t="shared" si="233"/>
        <v>83.333333333333329</v>
      </c>
      <c r="H189" s="541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42"/>
      <c r="M189" s="209">
        <f>RANK(K189, K$187:$K$201)</f>
        <v>4</v>
      </c>
      <c r="N189" s="483"/>
      <c r="O189" s="483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41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41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41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41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41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41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41"/>
    </row>
    <row r="190" spans="2:50" ht="14.25" hidden="1" customHeight="1" outlineLevel="1">
      <c r="B190" s="483"/>
      <c r="C190" s="203">
        <v>4</v>
      </c>
      <c r="D190" s="206" t="s">
        <v>419</v>
      </c>
      <c r="E190" s="203">
        <v>24</v>
      </c>
      <c r="F190" s="203">
        <v>2000</v>
      </c>
      <c r="G190" s="208">
        <f t="shared" si="233"/>
        <v>83.333333333333329</v>
      </c>
      <c r="H190" s="541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42"/>
      <c r="M190" s="209">
        <f>RANK(K190, K$187:$K$201)</f>
        <v>5</v>
      </c>
      <c r="N190" s="483"/>
      <c r="O190" s="483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41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41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41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41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41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41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41"/>
    </row>
    <row r="191" spans="2:50" ht="14.25" hidden="1" customHeight="1" outlineLevel="1">
      <c r="B191" s="483"/>
      <c r="C191" s="203">
        <v>5</v>
      </c>
      <c r="D191" s="206" t="s">
        <v>414</v>
      </c>
      <c r="E191" s="203">
        <v>25</v>
      </c>
      <c r="F191" s="203">
        <v>2000</v>
      </c>
      <c r="G191" s="208">
        <f t="shared" si="233"/>
        <v>80</v>
      </c>
      <c r="H191" s="541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42"/>
      <c r="M191" s="209">
        <f>RANK(K191, K$187:$K$201)</f>
        <v>8</v>
      </c>
      <c r="N191" s="483"/>
      <c r="O191" s="483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41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41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41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41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41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41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41"/>
    </row>
    <row r="192" spans="2:50" ht="14.25" hidden="1" customHeight="1" outlineLevel="1">
      <c r="B192" s="483"/>
      <c r="C192" s="203">
        <v>6</v>
      </c>
      <c r="D192" s="206" t="s">
        <v>667</v>
      </c>
      <c r="E192" s="203">
        <v>23</v>
      </c>
      <c r="F192" s="203">
        <v>2000</v>
      </c>
      <c r="G192" s="208">
        <f t="shared" si="233"/>
        <v>86.956521739130437</v>
      </c>
      <c r="H192" s="541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42"/>
      <c r="M192" s="209">
        <f>RANK(K192, K$187:$K$201)</f>
        <v>3</v>
      </c>
      <c r="N192" s="483"/>
      <c r="O192" s="483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41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41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41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41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41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41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41"/>
    </row>
    <row r="193" spans="2:50" ht="14.25" hidden="1" customHeight="1" outlineLevel="1">
      <c r="B193" s="483"/>
      <c r="C193" s="203">
        <v>7</v>
      </c>
      <c r="D193" s="206" t="s">
        <v>646</v>
      </c>
      <c r="E193" s="203">
        <v>21</v>
      </c>
      <c r="F193" s="203">
        <v>2000</v>
      </c>
      <c r="G193" s="208">
        <f t="shared" si="233"/>
        <v>95.238095238095241</v>
      </c>
      <c r="H193" s="541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42"/>
      <c r="M193" s="209">
        <f>RANK(K193, K$187:$K$201)</f>
        <v>2</v>
      </c>
      <c r="N193" s="483"/>
      <c r="O193" s="483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41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41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41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41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41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41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41"/>
    </row>
    <row r="194" spans="2:50" ht="14.25" hidden="1" customHeight="1" outlineLevel="1">
      <c r="B194" s="483"/>
      <c r="C194" s="203">
        <v>8</v>
      </c>
      <c r="D194" s="206" t="s">
        <v>672</v>
      </c>
      <c r="E194" s="203">
        <v>24</v>
      </c>
      <c r="F194" s="203">
        <v>2000</v>
      </c>
      <c r="G194" s="208">
        <f t="shared" si="233"/>
        <v>83.333333333333329</v>
      </c>
      <c r="H194" s="541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42"/>
      <c r="M194" s="209">
        <f>RANK(K194, K$187:$K$201)</f>
        <v>6</v>
      </c>
      <c r="N194" s="483"/>
      <c r="O194" s="483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41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41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41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41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41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41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41"/>
    </row>
    <row r="195" spans="2:50" ht="14.25" hidden="1" customHeight="1" outlineLevel="1">
      <c r="B195" s="483"/>
      <c r="C195" s="203">
        <v>9</v>
      </c>
      <c r="D195" s="206"/>
      <c r="E195" s="203"/>
      <c r="F195" s="203"/>
      <c r="G195" s="208"/>
      <c r="H195" s="541"/>
      <c r="I195" s="209"/>
      <c r="J195" s="209"/>
      <c r="K195" s="210"/>
      <c r="L195" s="542"/>
      <c r="M195" s="209"/>
      <c r="N195" s="483"/>
      <c r="O195" s="483"/>
      <c r="P195" s="207"/>
      <c r="Q195" s="207"/>
      <c r="R195" s="208"/>
      <c r="S195" s="205"/>
      <c r="T195" s="541"/>
      <c r="U195" s="207"/>
      <c r="V195" s="207"/>
      <c r="W195" s="208"/>
      <c r="X195" s="205"/>
      <c r="Y195" s="541"/>
      <c r="Z195" s="207"/>
      <c r="AA195" s="207"/>
      <c r="AB195" s="208"/>
      <c r="AC195" s="205"/>
      <c r="AD195" s="541"/>
      <c r="AE195" s="207"/>
      <c r="AF195" s="207"/>
      <c r="AG195" s="208"/>
      <c r="AH195" s="205"/>
      <c r="AI195" s="541"/>
      <c r="AJ195" s="207"/>
      <c r="AK195" s="207"/>
      <c r="AL195" s="208"/>
      <c r="AM195" s="205"/>
      <c r="AN195" s="541"/>
      <c r="AO195" s="207"/>
      <c r="AP195" s="207"/>
      <c r="AQ195" s="208"/>
      <c r="AR195" s="205"/>
      <c r="AS195" s="541"/>
      <c r="AT195" s="207"/>
      <c r="AU195" s="207"/>
      <c r="AV195" s="208"/>
      <c r="AW195" s="205"/>
      <c r="AX195" s="541"/>
    </row>
    <row r="196" spans="2:50" ht="14.25" hidden="1" customHeight="1" outlineLevel="1">
      <c r="B196" s="483"/>
      <c r="C196" s="203">
        <v>10</v>
      </c>
      <c r="D196" s="206"/>
      <c r="E196" s="203"/>
      <c r="F196" s="203"/>
      <c r="G196" s="208"/>
      <c r="H196" s="541"/>
      <c r="I196" s="209"/>
      <c r="J196" s="209"/>
      <c r="K196" s="210"/>
      <c r="L196" s="542"/>
      <c r="M196" s="209"/>
      <c r="N196" s="483"/>
      <c r="O196" s="483"/>
      <c r="P196" s="207"/>
      <c r="Q196" s="207"/>
      <c r="R196" s="208"/>
      <c r="S196" s="205"/>
      <c r="T196" s="541"/>
      <c r="U196" s="207"/>
      <c r="V196" s="207"/>
      <c r="W196" s="208"/>
      <c r="X196" s="205"/>
      <c r="Y196" s="541"/>
      <c r="Z196" s="207"/>
      <c r="AA196" s="207"/>
      <c r="AB196" s="208"/>
      <c r="AC196" s="205"/>
      <c r="AD196" s="541"/>
      <c r="AE196" s="207"/>
      <c r="AF196" s="207"/>
      <c r="AG196" s="208"/>
      <c r="AH196" s="205"/>
      <c r="AI196" s="541"/>
      <c r="AJ196" s="207"/>
      <c r="AK196" s="207"/>
      <c r="AL196" s="208"/>
      <c r="AM196" s="205"/>
      <c r="AN196" s="541"/>
      <c r="AO196" s="207"/>
      <c r="AP196" s="207"/>
      <c r="AQ196" s="208"/>
      <c r="AR196" s="205"/>
      <c r="AS196" s="541"/>
      <c r="AT196" s="207"/>
      <c r="AU196" s="207"/>
      <c r="AV196" s="208"/>
      <c r="AW196" s="205"/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7"/>
      <c r="Q197" s="207"/>
      <c r="R197" s="208"/>
      <c r="S197" s="205"/>
      <c r="T197" s="541"/>
      <c r="U197" s="207"/>
      <c r="V197" s="207"/>
      <c r="W197" s="208"/>
      <c r="X197" s="205"/>
      <c r="Y197" s="541"/>
      <c r="Z197" s="207"/>
      <c r="AA197" s="207"/>
      <c r="AB197" s="208"/>
      <c r="AC197" s="205"/>
      <c r="AD197" s="541"/>
      <c r="AE197" s="207"/>
      <c r="AF197" s="207"/>
      <c r="AG197" s="208"/>
      <c r="AH197" s="205"/>
      <c r="AI197" s="541"/>
      <c r="AJ197" s="207"/>
      <c r="AK197" s="207"/>
      <c r="AL197" s="208"/>
      <c r="AM197" s="205"/>
      <c r="AN197" s="541"/>
      <c r="AO197" s="207"/>
      <c r="AP197" s="207"/>
      <c r="AQ197" s="208"/>
      <c r="AR197" s="205"/>
      <c r="AS197" s="541"/>
      <c r="AT197" s="207"/>
      <c r="AU197" s="207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7"/>
      <c r="Q198" s="207"/>
      <c r="R198" s="208"/>
      <c r="S198" s="205"/>
      <c r="T198" s="541"/>
      <c r="U198" s="207"/>
      <c r="V198" s="207"/>
      <c r="W198" s="208"/>
      <c r="X198" s="205"/>
      <c r="Y198" s="541"/>
      <c r="Z198" s="207"/>
      <c r="AA198" s="207"/>
      <c r="AB198" s="208"/>
      <c r="AC198" s="205"/>
      <c r="AD198" s="541"/>
      <c r="AE198" s="207"/>
      <c r="AF198" s="207"/>
      <c r="AG198" s="208"/>
      <c r="AH198" s="205"/>
      <c r="AI198" s="541"/>
      <c r="AJ198" s="207"/>
      <c r="AK198" s="207"/>
      <c r="AL198" s="208"/>
      <c r="AM198" s="205"/>
      <c r="AN198" s="541"/>
      <c r="AO198" s="207"/>
      <c r="AP198" s="207"/>
      <c r="AQ198" s="208"/>
      <c r="AR198" s="205"/>
      <c r="AS198" s="541"/>
      <c r="AT198" s="207"/>
      <c r="AU198" s="207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3"/>
      <c r="Q199" s="203"/>
      <c r="R199" s="208"/>
      <c r="S199" s="205"/>
      <c r="T199" s="541"/>
      <c r="U199" s="203"/>
      <c r="V199" s="203"/>
      <c r="W199" s="208"/>
      <c r="X199" s="205"/>
      <c r="Y199" s="541"/>
      <c r="Z199" s="203"/>
      <c r="AA199" s="203"/>
      <c r="AB199" s="208"/>
      <c r="AC199" s="205"/>
      <c r="AD199" s="541"/>
      <c r="AE199" s="203"/>
      <c r="AF199" s="203"/>
      <c r="AG199" s="208"/>
      <c r="AH199" s="205"/>
      <c r="AI199" s="541"/>
      <c r="AJ199" s="203"/>
      <c r="AK199" s="203"/>
      <c r="AL199" s="208"/>
      <c r="AM199" s="205"/>
      <c r="AN199" s="541"/>
      <c r="AO199" s="203"/>
      <c r="AP199" s="203"/>
      <c r="AQ199" s="208"/>
      <c r="AR199" s="205"/>
      <c r="AS199" s="541"/>
      <c r="AT199" s="203"/>
      <c r="AU199" s="203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7"/>
      <c r="W201" s="208"/>
      <c r="X201" s="205"/>
      <c r="Y201" s="541"/>
      <c r="Z201" s="203"/>
      <c r="AA201" s="207"/>
      <c r="AB201" s="208"/>
      <c r="AC201" s="205"/>
      <c r="AD201" s="541"/>
      <c r="AE201" s="203"/>
      <c r="AF201" s="207"/>
      <c r="AG201" s="208"/>
      <c r="AH201" s="205"/>
      <c r="AI201" s="541"/>
      <c r="AJ201" s="203"/>
      <c r="AK201" s="207"/>
      <c r="AL201" s="208"/>
      <c r="AM201" s="205"/>
      <c r="AN201" s="541"/>
      <c r="AO201" s="203"/>
      <c r="AP201" s="207"/>
      <c r="AQ201" s="208"/>
      <c r="AR201" s="205"/>
      <c r="AS201" s="541"/>
      <c r="AT201" s="203"/>
      <c r="AU201" s="207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49">U202+1</f>
        <v>45939</v>
      </c>
      <c r="AA202" s="586"/>
      <c r="AB202" s="586"/>
      <c r="AC202" s="586"/>
      <c r="AD202" s="586"/>
      <c r="AE202" s="587">
        <f t="shared" ref="AE202" si="250">Z202+1</f>
        <v>45940</v>
      </c>
      <c r="AF202" s="588"/>
      <c r="AG202" s="588"/>
      <c r="AH202" s="588"/>
      <c r="AI202" s="588"/>
      <c r="AJ202" s="589">
        <f t="shared" ref="AJ202" si="251">AE202+1</f>
        <v>45941</v>
      </c>
      <c r="AK202" s="590"/>
      <c r="AL202" s="590"/>
      <c r="AM202" s="590"/>
      <c r="AN202" s="591"/>
      <c r="AO202" s="587">
        <f t="shared" ref="AO202" si="252">AJ202+1</f>
        <v>45942</v>
      </c>
      <c r="AP202" s="588"/>
      <c r="AQ202" s="588"/>
      <c r="AR202" s="588"/>
      <c r="AS202" s="588"/>
      <c r="AT202" s="589">
        <f t="shared" ref="AT202" si="253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54">Z202</f>
        <v>45939</v>
      </c>
      <c r="AA203" s="592"/>
      <c r="AB203" s="592"/>
      <c r="AC203" s="592"/>
      <c r="AD203" s="592"/>
      <c r="AE203" s="593">
        <f t="shared" ref="AE203" si="255">AE202</f>
        <v>45940</v>
      </c>
      <c r="AF203" s="593"/>
      <c r="AG203" s="593"/>
      <c r="AH203" s="593"/>
      <c r="AI203" s="593"/>
      <c r="AJ203" s="594">
        <f t="shared" ref="AJ203" si="256">AJ202</f>
        <v>45941</v>
      </c>
      <c r="AK203" s="595"/>
      <c r="AL203" s="595"/>
      <c r="AM203" s="595"/>
      <c r="AN203" s="596"/>
      <c r="AO203" s="593">
        <f t="shared" ref="AO203" si="257">AO202</f>
        <v>45942</v>
      </c>
      <c r="AP203" s="593"/>
      <c r="AQ203" s="593"/>
      <c r="AR203" s="593"/>
      <c r="AS203" s="593"/>
      <c r="AT203" s="594">
        <f t="shared" ref="AT203" si="258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139</v>
      </c>
      <c r="C207" s="203">
        <v>1</v>
      </c>
      <c r="D207" s="206" t="s">
        <v>415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41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42">
        <f>IFERROR(AVERAGE(K207:K221),"-")</f>
        <v>76.868981957830499</v>
      </c>
      <c r="M207" s="209">
        <f>RANK(K207, K$207:$K$221)</f>
        <v>3</v>
      </c>
      <c r="N207" s="483"/>
      <c r="O207" s="483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41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41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41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41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41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41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41">
        <f>AVERAGE(AV207:AV221)</f>
        <v>77.208141128517312</v>
      </c>
    </row>
    <row r="208" spans="2:50" ht="14.25" hidden="1" customHeight="1" outlineLevel="1">
      <c r="B208" s="483"/>
      <c r="C208" s="203">
        <v>2</v>
      </c>
      <c r="D208" s="206" t="s">
        <v>416</v>
      </c>
      <c r="E208" s="203">
        <v>25</v>
      </c>
      <c r="F208" s="203">
        <v>2000</v>
      </c>
      <c r="G208" s="208">
        <f t="shared" si="259"/>
        <v>80</v>
      </c>
      <c r="H208" s="541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42"/>
      <c r="M208" s="209">
        <f>RANK(K208, K$207:$K$221)</f>
        <v>8</v>
      </c>
      <c r="N208" s="483"/>
      <c r="O208" s="483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41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41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41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41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41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41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41"/>
    </row>
    <row r="209" spans="2:50" ht="14.25" hidden="1" customHeight="1" outlineLevel="1">
      <c r="B209" s="483"/>
      <c r="C209" s="203">
        <v>3</v>
      </c>
      <c r="D209" s="206" t="s">
        <v>417</v>
      </c>
      <c r="E209" s="203">
        <v>24</v>
      </c>
      <c r="F209" s="203">
        <v>2000</v>
      </c>
      <c r="G209" s="208">
        <f t="shared" si="259"/>
        <v>83.333333333333329</v>
      </c>
      <c r="H209" s="541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42"/>
      <c r="M209" s="209">
        <f>RANK(K209, K$207:$K$221)</f>
        <v>5</v>
      </c>
      <c r="N209" s="483"/>
      <c r="O209" s="483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41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41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41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41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41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41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41"/>
    </row>
    <row r="210" spans="2:50" ht="14.25" hidden="1" customHeight="1" outlineLevel="1">
      <c r="B210" s="483"/>
      <c r="C210" s="203">
        <v>4</v>
      </c>
      <c r="D210" s="206" t="s">
        <v>419</v>
      </c>
      <c r="E210" s="203">
        <v>24</v>
      </c>
      <c r="F210" s="203">
        <v>2000</v>
      </c>
      <c r="G210" s="208">
        <f t="shared" si="259"/>
        <v>83.333333333333329</v>
      </c>
      <c r="H210" s="541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42"/>
      <c r="M210" s="209">
        <f>RANK(K210, K$207:$K$221)</f>
        <v>6</v>
      </c>
      <c r="N210" s="483"/>
      <c r="O210" s="483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41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41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41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41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41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41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41"/>
    </row>
    <row r="211" spans="2:50" ht="14.25" hidden="1" customHeight="1" outlineLevel="1">
      <c r="B211" s="483"/>
      <c r="C211" s="203">
        <v>5</v>
      </c>
      <c r="D211" s="206" t="s">
        <v>414</v>
      </c>
      <c r="E211" s="203">
        <v>25</v>
      </c>
      <c r="F211" s="203">
        <v>2000</v>
      </c>
      <c r="G211" s="208">
        <f t="shared" si="259"/>
        <v>80</v>
      </c>
      <c r="H211" s="541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42"/>
      <c r="M211" s="209">
        <f>RANK(K211, K$207:$K$221)</f>
        <v>9</v>
      </c>
      <c r="N211" s="483"/>
      <c r="O211" s="483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41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41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41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41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41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41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41"/>
    </row>
    <row r="212" spans="2:50" ht="14.25" hidden="1" customHeight="1" outlineLevel="1">
      <c r="B212" s="483"/>
      <c r="C212" s="203">
        <v>6</v>
      </c>
      <c r="D212" s="206" t="s">
        <v>667</v>
      </c>
      <c r="E212" s="203">
        <v>23</v>
      </c>
      <c r="F212" s="203">
        <v>2000</v>
      </c>
      <c r="G212" s="208">
        <f t="shared" si="259"/>
        <v>86.956521739130437</v>
      </c>
      <c r="H212" s="541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42"/>
      <c r="M212" s="209">
        <f>RANK(K212, K$207:$K$221)</f>
        <v>4</v>
      </c>
      <c r="N212" s="483"/>
      <c r="O212" s="483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41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41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41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41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41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41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41"/>
    </row>
    <row r="213" spans="2:50" ht="14.25" hidden="1" customHeight="1" outlineLevel="1">
      <c r="B213" s="483"/>
      <c r="C213" s="203">
        <v>7</v>
      </c>
      <c r="D213" s="206" t="s">
        <v>646</v>
      </c>
      <c r="E213" s="203">
        <v>21</v>
      </c>
      <c r="F213" s="203">
        <v>2000</v>
      </c>
      <c r="G213" s="208">
        <f t="shared" si="259"/>
        <v>95.238095238095241</v>
      </c>
      <c r="H213" s="541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42"/>
      <c r="M213" s="209">
        <f>RANK(K213, K$207:$K$221)</f>
        <v>2</v>
      </c>
      <c r="N213" s="483"/>
      <c r="O213" s="483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41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41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41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41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41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41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41"/>
    </row>
    <row r="214" spans="2:50" ht="14.25" hidden="1" customHeight="1" outlineLevel="1">
      <c r="B214" s="483"/>
      <c r="C214" s="203">
        <v>8</v>
      </c>
      <c r="D214" s="206" t="s">
        <v>689</v>
      </c>
      <c r="E214" s="203">
        <v>20</v>
      </c>
      <c r="F214" s="203">
        <v>2000</v>
      </c>
      <c r="G214" s="208">
        <f t="shared" si="259"/>
        <v>100</v>
      </c>
      <c r="H214" s="541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42"/>
      <c r="M214" s="209">
        <f>RANK(K214, K$207:$K$221)</f>
        <v>1</v>
      </c>
      <c r="N214" s="483"/>
      <c r="O214" s="483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41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41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41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41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41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41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41"/>
    </row>
    <row r="215" spans="2:50" ht="14.25" hidden="1" customHeight="1" outlineLevel="1">
      <c r="B215" s="483"/>
      <c r="C215" s="203">
        <v>9</v>
      </c>
      <c r="D215" s="206" t="s">
        <v>672</v>
      </c>
      <c r="E215" s="203">
        <v>24</v>
      </c>
      <c r="F215" s="203">
        <v>2000</v>
      </c>
      <c r="G215" s="208">
        <f t="shared" si="259"/>
        <v>83.333333333333329</v>
      </c>
      <c r="H215" s="541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42"/>
      <c r="M215" s="209">
        <f>RANK(K215, K$207:$K$221)</f>
        <v>7</v>
      </c>
      <c r="N215" s="483"/>
      <c r="O215" s="483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41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41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41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41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41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41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41"/>
    </row>
    <row r="216" spans="2:50" ht="14.25" hidden="1" customHeight="1" outlineLevel="1">
      <c r="B216" s="483"/>
      <c r="C216" s="203">
        <v>10</v>
      </c>
      <c r="D216" s="206"/>
      <c r="E216" s="203"/>
      <c r="F216" s="203"/>
      <c r="G216" s="208"/>
      <c r="H216" s="541"/>
      <c r="I216" s="209"/>
      <c r="J216" s="209"/>
      <c r="K216" s="210"/>
      <c r="L216" s="542"/>
      <c r="M216" s="209"/>
      <c r="N216" s="483"/>
      <c r="O216" s="483"/>
      <c r="P216" s="203"/>
      <c r="Q216" s="203"/>
      <c r="R216" s="208"/>
      <c r="S216" s="205"/>
      <c r="T216" s="541"/>
      <c r="U216" s="203"/>
      <c r="V216" s="203"/>
      <c r="W216" s="208"/>
      <c r="X216" s="205"/>
      <c r="Y216" s="541"/>
      <c r="Z216" s="203"/>
      <c r="AA216" s="203"/>
      <c r="AB216" s="208"/>
      <c r="AC216" s="205"/>
      <c r="AD216" s="541"/>
      <c r="AE216" s="203"/>
      <c r="AF216" s="203"/>
      <c r="AG216" s="208"/>
      <c r="AH216" s="205"/>
      <c r="AI216" s="541"/>
      <c r="AJ216" s="203"/>
      <c r="AK216" s="203"/>
      <c r="AL216" s="208"/>
      <c r="AM216" s="205"/>
      <c r="AN216" s="541"/>
      <c r="AO216" s="203"/>
      <c r="AP216" s="203"/>
      <c r="AQ216" s="208"/>
      <c r="AR216" s="205"/>
      <c r="AS216" s="541"/>
      <c r="AT216" s="203"/>
      <c r="AU216" s="203"/>
      <c r="AV216" s="208"/>
      <c r="AW216" s="205"/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7"/>
      <c r="W221" s="208"/>
      <c r="X221" s="205"/>
      <c r="Y221" s="541"/>
      <c r="Z221" s="203"/>
      <c r="AA221" s="207"/>
      <c r="AB221" s="208"/>
      <c r="AC221" s="205"/>
      <c r="AD221" s="541"/>
      <c r="AE221" s="203"/>
      <c r="AF221" s="207"/>
      <c r="AG221" s="208"/>
      <c r="AH221" s="205"/>
      <c r="AI221" s="541"/>
      <c r="AJ221" s="203"/>
      <c r="AK221" s="207"/>
      <c r="AL221" s="208"/>
      <c r="AM221" s="205"/>
      <c r="AN221" s="541"/>
      <c r="AO221" s="203"/>
      <c r="AP221" s="207"/>
      <c r="AQ221" s="208"/>
      <c r="AR221" s="205"/>
      <c r="AS221" s="541"/>
      <c r="AT221" s="203"/>
      <c r="AU221" s="207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75">U222+1</f>
        <v>45946</v>
      </c>
      <c r="AA222" s="586"/>
      <c r="AB222" s="586"/>
      <c r="AC222" s="586"/>
      <c r="AD222" s="586"/>
      <c r="AE222" s="587">
        <f t="shared" ref="AE222" si="276">Z222+1</f>
        <v>45947</v>
      </c>
      <c r="AF222" s="588"/>
      <c r="AG222" s="588"/>
      <c r="AH222" s="588"/>
      <c r="AI222" s="588"/>
      <c r="AJ222" s="589">
        <f t="shared" ref="AJ222" si="277">AE222+1</f>
        <v>45948</v>
      </c>
      <c r="AK222" s="590"/>
      <c r="AL222" s="590"/>
      <c r="AM222" s="590"/>
      <c r="AN222" s="591"/>
      <c r="AO222" s="587">
        <f t="shared" ref="AO222" si="278">AJ222+1</f>
        <v>45949</v>
      </c>
      <c r="AP222" s="588"/>
      <c r="AQ222" s="588"/>
      <c r="AR222" s="588"/>
      <c r="AS222" s="588"/>
      <c r="AT222" s="589">
        <f t="shared" ref="AT222" si="279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80">Z222</f>
        <v>45946</v>
      </c>
      <c r="AA223" s="592"/>
      <c r="AB223" s="592"/>
      <c r="AC223" s="592"/>
      <c r="AD223" s="592"/>
      <c r="AE223" s="593">
        <f t="shared" ref="AE223" si="281">AE222</f>
        <v>45947</v>
      </c>
      <c r="AF223" s="593"/>
      <c r="AG223" s="593"/>
      <c r="AH223" s="593"/>
      <c r="AI223" s="593"/>
      <c r="AJ223" s="594">
        <f t="shared" ref="AJ223" si="282">AJ222</f>
        <v>45948</v>
      </c>
      <c r="AK223" s="595"/>
      <c r="AL223" s="595"/>
      <c r="AM223" s="595"/>
      <c r="AN223" s="596"/>
      <c r="AO223" s="593">
        <f t="shared" ref="AO223" si="283">AO222</f>
        <v>45949</v>
      </c>
      <c r="AP223" s="593"/>
      <c r="AQ223" s="593"/>
      <c r="AR223" s="593"/>
      <c r="AS223" s="593"/>
      <c r="AT223" s="594">
        <f t="shared" ref="AT223" si="284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483" t="s">
        <v>139</v>
      </c>
      <c r="C227" s="203">
        <v>1</v>
      </c>
      <c r="D227" s="206" t="s">
        <v>415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41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42">
        <f>IFERROR(AVERAGE(K227:K241),"-")</f>
        <v>76.424039743522926</v>
      </c>
      <c r="M227" s="209">
        <f>RANK(K227, K$227:$K$241)</f>
        <v>2</v>
      </c>
      <c r="N227" s="483"/>
      <c r="O227" s="483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41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41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41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41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41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41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41">
        <f>AVERAGE(AV227:AV241)</f>
        <v>76.440309314492836</v>
      </c>
    </row>
    <row r="228" spans="2:50" ht="14.25" hidden="1" customHeight="1" outlineLevel="1">
      <c r="B228" s="483"/>
      <c r="C228" s="203">
        <v>2</v>
      </c>
      <c r="D228" s="206" t="s">
        <v>416</v>
      </c>
      <c r="E228" s="203">
        <v>25</v>
      </c>
      <c r="F228" s="203">
        <v>2000</v>
      </c>
      <c r="G228" s="208">
        <f t="shared" si="285"/>
        <v>80</v>
      </c>
      <c r="H228" s="541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42"/>
      <c r="M228" s="209">
        <f>RANK(K228, K$227:$K$241)</f>
        <v>7</v>
      </c>
      <c r="N228" s="483"/>
      <c r="O228" s="483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41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41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41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41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41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41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41"/>
    </row>
    <row r="229" spans="2:50" ht="14.25" hidden="1" customHeight="1" outlineLevel="1">
      <c r="B229" s="483"/>
      <c r="C229" s="203">
        <v>3</v>
      </c>
      <c r="D229" s="206" t="s">
        <v>417</v>
      </c>
      <c r="E229" s="203">
        <v>24</v>
      </c>
      <c r="F229" s="203">
        <v>2000</v>
      </c>
      <c r="G229" s="208">
        <f t="shared" si="285"/>
        <v>83.333333333333329</v>
      </c>
      <c r="H229" s="541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42"/>
      <c r="M229" s="209">
        <f>RANK(K229, K$227:$K$241)</f>
        <v>4</v>
      </c>
      <c r="N229" s="483"/>
      <c r="O229" s="483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41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41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41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41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41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41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41"/>
    </row>
    <row r="230" spans="2:50" ht="14.25" hidden="1" customHeight="1" outlineLevel="1">
      <c r="B230" s="483"/>
      <c r="C230" s="203">
        <v>4</v>
      </c>
      <c r="D230" s="206" t="s">
        <v>419</v>
      </c>
      <c r="E230" s="203">
        <v>24</v>
      </c>
      <c r="F230" s="203">
        <v>2000</v>
      </c>
      <c r="G230" s="208">
        <f t="shared" si="285"/>
        <v>83.333333333333329</v>
      </c>
      <c r="H230" s="541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42"/>
      <c r="M230" s="209">
        <f>RANK(K230, K$227:$K$241)</f>
        <v>5</v>
      </c>
      <c r="N230" s="483"/>
      <c r="O230" s="483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41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41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41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41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41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41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41"/>
    </row>
    <row r="231" spans="2:50" ht="14.25" hidden="1" customHeight="1" outlineLevel="1">
      <c r="B231" s="483"/>
      <c r="C231" s="203">
        <v>5</v>
      </c>
      <c r="D231" s="206" t="s">
        <v>414</v>
      </c>
      <c r="E231" s="203">
        <v>25</v>
      </c>
      <c r="F231" s="203">
        <v>2000</v>
      </c>
      <c r="G231" s="208">
        <f t="shared" si="285"/>
        <v>80</v>
      </c>
      <c r="H231" s="541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42"/>
      <c r="M231" s="209">
        <f>RANK(K231, K$227:$K$241)</f>
        <v>8</v>
      </c>
      <c r="N231" s="483"/>
      <c r="O231" s="483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41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41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41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41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41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41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41"/>
    </row>
    <row r="232" spans="2:50" ht="14.25" hidden="1" customHeight="1" outlineLevel="1">
      <c r="B232" s="483"/>
      <c r="C232" s="203">
        <v>6</v>
      </c>
      <c r="D232" s="206" t="s">
        <v>667</v>
      </c>
      <c r="E232" s="203">
        <v>23</v>
      </c>
      <c r="F232" s="203">
        <v>2000</v>
      </c>
      <c r="G232" s="208">
        <f t="shared" si="285"/>
        <v>86.956521739130437</v>
      </c>
      <c r="H232" s="541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42"/>
      <c r="M232" s="209">
        <f>RANK(K232, K$227:$K$241)</f>
        <v>3</v>
      </c>
      <c r="N232" s="483"/>
      <c r="O232" s="483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41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41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41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41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41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41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41"/>
    </row>
    <row r="233" spans="2:50" ht="14.25" hidden="1" customHeight="1" outlineLevel="1">
      <c r="B233" s="483"/>
      <c r="C233" s="203">
        <v>7</v>
      </c>
      <c r="D233" s="206" t="s">
        <v>689</v>
      </c>
      <c r="E233" s="203">
        <v>20</v>
      </c>
      <c r="F233" s="203">
        <v>2000</v>
      </c>
      <c r="G233" s="208">
        <f t="shared" si="285"/>
        <v>100</v>
      </c>
      <c r="H233" s="541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42"/>
      <c r="M233" s="209">
        <f>RANK(K233, K$227:$K$241)</f>
        <v>1</v>
      </c>
      <c r="N233" s="483"/>
      <c r="O233" s="483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41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41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41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41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41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41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41"/>
    </row>
    <row r="234" spans="2:50" ht="14.25" hidden="1" customHeight="1" outlineLevel="1">
      <c r="B234" s="483"/>
      <c r="C234" s="203">
        <v>8</v>
      </c>
      <c r="D234" s="206" t="s">
        <v>672</v>
      </c>
      <c r="E234" s="203">
        <v>24</v>
      </c>
      <c r="F234" s="203">
        <v>2000</v>
      </c>
      <c r="G234" s="208">
        <f t="shared" si="285"/>
        <v>83.333333333333329</v>
      </c>
      <c r="H234" s="541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42"/>
      <c r="M234" s="209">
        <f>RANK(K234, K$227:$K$241)</f>
        <v>6</v>
      </c>
      <c r="N234" s="483"/>
      <c r="O234" s="483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41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41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41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41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41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41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41"/>
    </row>
    <row r="235" spans="2:50" ht="14.25" hidden="1" customHeight="1" outlineLevel="1">
      <c r="B235" s="483"/>
      <c r="C235" s="203">
        <v>9</v>
      </c>
      <c r="D235" s="206"/>
      <c r="E235" s="203"/>
      <c r="F235" s="203"/>
      <c r="G235" s="208"/>
      <c r="H235" s="541"/>
      <c r="I235" s="209"/>
      <c r="J235" s="209"/>
      <c r="K235" s="210"/>
      <c r="L235" s="542"/>
      <c r="M235" s="209"/>
      <c r="N235" s="483"/>
      <c r="O235" s="483"/>
      <c r="P235" s="203"/>
      <c r="Q235" s="203"/>
      <c r="R235" s="208"/>
      <c r="S235" s="205"/>
      <c r="T235" s="541"/>
      <c r="U235" s="203"/>
      <c r="V235" s="203"/>
      <c r="W235" s="208"/>
      <c r="X235" s="205"/>
      <c r="Y235" s="541"/>
      <c r="Z235" s="203"/>
      <c r="AA235" s="203"/>
      <c r="AB235" s="208"/>
      <c r="AC235" s="205"/>
      <c r="AD235" s="541"/>
      <c r="AE235" s="203"/>
      <c r="AF235" s="203"/>
      <c r="AG235" s="208"/>
      <c r="AH235" s="205"/>
      <c r="AI235" s="541"/>
      <c r="AJ235" s="203"/>
      <c r="AK235" s="203"/>
      <c r="AL235" s="208"/>
      <c r="AM235" s="205"/>
      <c r="AN235" s="541"/>
      <c r="AO235" s="203"/>
      <c r="AP235" s="203"/>
      <c r="AQ235" s="208"/>
      <c r="AR235" s="205"/>
      <c r="AS235" s="541"/>
      <c r="AT235" s="203"/>
      <c r="AU235" s="203"/>
      <c r="AV235" s="208"/>
      <c r="AW235" s="205"/>
      <c r="AX235" s="541"/>
    </row>
    <row r="236" spans="2:50" ht="14.25" hidden="1" customHeight="1" outlineLevel="1">
      <c r="B236" s="483"/>
      <c r="C236" s="203">
        <v>10</v>
      </c>
      <c r="D236" s="206"/>
      <c r="E236" s="203"/>
      <c r="F236" s="203"/>
      <c r="G236" s="208"/>
      <c r="H236" s="541"/>
      <c r="I236" s="209"/>
      <c r="J236" s="209"/>
      <c r="K236" s="210"/>
      <c r="L236" s="542"/>
      <c r="M236" s="209"/>
      <c r="N236" s="483"/>
      <c r="O236" s="483"/>
      <c r="P236" s="203"/>
      <c r="Q236" s="203"/>
      <c r="R236" s="208"/>
      <c r="S236" s="205"/>
      <c r="T236" s="541"/>
      <c r="U236" s="203"/>
      <c r="V236" s="203"/>
      <c r="W236" s="208"/>
      <c r="X236" s="205"/>
      <c r="Y236" s="541"/>
      <c r="Z236" s="203"/>
      <c r="AA236" s="203"/>
      <c r="AB236" s="208"/>
      <c r="AC236" s="205"/>
      <c r="AD236" s="541"/>
      <c r="AE236" s="203"/>
      <c r="AF236" s="203"/>
      <c r="AG236" s="208"/>
      <c r="AH236" s="205"/>
      <c r="AI236" s="541"/>
      <c r="AJ236" s="203"/>
      <c r="AK236" s="203"/>
      <c r="AL236" s="208"/>
      <c r="AM236" s="205"/>
      <c r="AN236" s="541"/>
      <c r="AO236" s="203"/>
      <c r="AP236" s="203"/>
      <c r="AQ236" s="208"/>
      <c r="AR236" s="205"/>
      <c r="AS236" s="541"/>
      <c r="AT236" s="203"/>
      <c r="AU236" s="203"/>
      <c r="AV236" s="208"/>
      <c r="AW236" s="205"/>
      <c r="AX236" s="541"/>
    </row>
    <row r="237" spans="2:50" ht="14.25" hidden="1" customHeight="1" outlineLevel="1">
      <c r="B237" s="483"/>
      <c r="C237" s="203">
        <v>11</v>
      </c>
      <c r="D237" s="206"/>
      <c r="E237" s="203"/>
      <c r="F237" s="203"/>
      <c r="G237" s="208"/>
      <c r="H237" s="541"/>
      <c r="I237" s="209"/>
      <c r="J237" s="209"/>
      <c r="K237" s="210"/>
      <c r="L237" s="542"/>
      <c r="M237" s="209"/>
      <c r="N237" s="483"/>
      <c r="O237" s="483"/>
      <c r="P237" s="203"/>
      <c r="Q237" s="203"/>
      <c r="R237" s="208"/>
      <c r="S237" s="205"/>
      <c r="T237" s="541"/>
      <c r="U237" s="203"/>
      <c r="V237" s="203"/>
      <c r="W237" s="208"/>
      <c r="X237" s="205"/>
      <c r="Y237" s="541"/>
      <c r="Z237" s="203"/>
      <c r="AA237" s="203"/>
      <c r="AB237" s="208"/>
      <c r="AC237" s="205"/>
      <c r="AD237" s="541"/>
      <c r="AE237" s="203"/>
      <c r="AF237" s="203"/>
      <c r="AG237" s="208"/>
      <c r="AH237" s="205"/>
      <c r="AI237" s="541"/>
      <c r="AJ237" s="203"/>
      <c r="AK237" s="203"/>
      <c r="AL237" s="208"/>
      <c r="AM237" s="205"/>
      <c r="AN237" s="541"/>
      <c r="AO237" s="203"/>
      <c r="AP237" s="203"/>
      <c r="AQ237" s="208"/>
      <c r="AR237" s="205"/>
      <c r="AS237" s="541"/>
      <c r="AT237" s="203"/>
      <c r="AU237" s="203"/>
      <c r="AV237" s="208"/>
      <c r="AW237" s="205"/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7"/>
      <c r="W241" s="208"/>
      <c r="X241" s="205"/>
      <c r="Y241" s="541"/>
      <c r="Z241" s="203"/>
      <c r="AA241" s="207"/>
      <c r="AB241" s="208"/>
      <c r="AC241" s="205"/>
      <c r="AD241" s="541"/>
      <c r="AE241" s="203"/>
      <c r="AF241" s="207"/>
      <c r="AG241" s="208"/>
      <c r="AH241" s="205"/>
      <c r="AI241" s="541"/>
      <c r="AJ241" s="203"/>
      <c r="AK241" s="207"/>
      <c r="AL241" s="208"/>
      <c r="AM241" s="205"/>
      <c r="AN241" s="541"/>
      <c r="AO241" s="203"/>
      <c r="AP241" s="207"/>
      <c r="AQ241" s="208"/>
      <c r="AR241" s="205"/>
      <c r="AS241" s="541"/>
      <c r="AT241" s="203"/>
      <c r="AU241" s="207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301">U242+1</f>
        <v>45953</v>
      </c>
      <c r="AA242" s="586"/>
      <c r="AB242" s="586"/>
      <c r="AC242" s="586"/>
      <c r="AD242" s="586"/>
      <c r="AE242" s="587">
        <f t="shared" ref="AE242" si="302">Z242+1</f>
        <v>45954</v>
      </c>
      <c r="AF242" s="588"/>
      <c r="AG242" s="588"/>
      <c r="AH242" s="588"/>
      <c r="AI242" s="588"/>
      <c r="AJ242" s="589">
        <f t="shared" ref="AJ242" si="303">AE242+1</f>
        <v>45955</v>
      </c>
      <c r="AK242" s="590"/>
      <c r="AL242" s="590"/>
      <c r="AM242" s="590"/>
      <c r="AN242" s="591"/>
      <c r="AO242" s="587">
        <f t="shared" ref="AO242" si="304">AJ242+1</f>
        <v>45956</v>
      </c>
      <c r="AP242" s="588"/>
      <c r="AQ242" s="588"/>
      <c r="AR242" s="588"/>
      <c r="AS242" s="588"/>
      <c r="AT242" s="589">
        <f t="shared" ref="AT242" si="305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306">Z242</f>
        <v>45953</v>
      </c>
      <c r="AA243" s="592"/>
      <c r="AB243" s="592"/>
      <c r="AC243" s="592"/>
      <c r="AD243" s="592"/>
      <c r="AE243" s="593">
        <f t="shared" ref="AE243" si="307">AE242</f>
        <v>45954</v>
      </c>
      <c r="AF243" s="593"/>
      <c r="AG243" s="593"/>
      <c r="AH243" s="593"/>
      <c r="AI243" s="593"/>
      <c r="AJ243" s="594">
        <f t="shared" ref="AJ243" si="308">AJ242</f>
        <v>45955</v>
      </c>
      <c r="AK243" s="595"/>
      <c r="AL243" s="595"/>
      <c r="AM243" s="595"/>
      <c r="AN243" s="596"/>
      <c r="AO243" s="593">
        <f t="shared" ref="AO243" si="309">AO242</f>
        <v>45956</v>
      </c>
      <c r="AP243" s="593"/>
      <c r="AQ243" s="593"/>
      <c r="AR243" s="593"/>
      <c r="AS243" s="593"/>
      <c r="AT243" s="594">
        <f t="shared" ref="AT243" si="310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139</v>
      </c>
      <c r="C247" s="203">
        <v>1</v>
      </c>
      <c r="D247" s="206" t="s">
        <v>415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41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42">
        <f>IFERROR(AVERAGE(K247:K261),"-")</f>
        <v>76.443313818140922</v>
      </c>
      <c r="M247" s="209">
        <f>RANK(K247, K$247:$K$261)</f>
        <v>2</v>
      </c>
      <c r="N247" s="483"/>
      <c r="O247" s="483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41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41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41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41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41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41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41">
        <f>AVERAGE(AV247:AV261)</f>
        <v>76.443313818140922</v>
      </c>
    </row>
    <row r="248" spans="2:50" ht="14.25" hidden="1" customHeight="1" outlineLevel="1">
      <c r="B248" s="483"/>
      <c r="C248" s="203">
        <v>2</v>
      </c>
      <c r="D248" s="206" t="s">
        <v>416</v>
      </c>
      <c r="E248" s="203">
        <v>25</v>
      </c>
      <c r="F248" s="203">
        <v>2000</v>
      </c>
      <c r="G248" s="208">
        <f t="shared" si="311"/>
        <v>80</v>
      </c>
      <c r="H248" s="541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42"/>
      <c r="M248" s="209">
        <f>RANK(K248, K$247:$K$261)</f>
        <v>7</v>
      </c>
      <c r="N248" s="483"/>
      <c r="O248" s="483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41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41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41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41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41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41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41"/>
    </row>
    <row r="249" spans="2:50" ht="14.25" hidden="1" customHeight="1" outlineLevel="1">
      <c r="B249" s="483"/>
      <c r="C249" s="203">
        <v>3</v>
      </c>
      <c r="D249" s="206" t="s">
        <v>417</v>
      </c>
      <c r="E249" s="203">
        <v>24</v>
      </c>
      <c r="F249" s="203">
        <v>2000</v>
      </c>
      <c r="G249" s="208">
        <f t="shared" si="311"/>
        <v>83.333333333333329</v>
      </c>
      <c r="H249" s="541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42"/>
      <c r="M249" s="209">
        <f>RANK(K249, K$247:$K$261)</f>
        <v>4</v>
      </c>
      <c r="N249" s="483"/>
      <c r="O249" s="483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41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41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41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41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41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41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41"/>
    </row>
    <row r="250" spans="2:50" ht="14.25" hidden="1" customHeight="1" outlineLevel="1">
      <c r="B250" s="483"/>
      <c r="C250" s="203">
        <v>4</v>
      </c>
      <c r="D250" s="206" t="s">
        <v>419</v>
      </c>
      <c r="E250" s="203">
        <v>24</v>
      </c>
      <c r="F250" s="203">
        <v>2000</v>
      </c>
      <c r="G250" s="208">
        <f t="shared" si="311"/>
        <v>83.333333333333329</v>
      </c>
      <c r="H250" s="541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42"/>
      <c r="M250" s="209">
        <f>RANK(K250, K$247:$K$261)</f>
        <v>5</v>
      </c>
      <c r="N250" s="483"/>
      <c r="O250" s="483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41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41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41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41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41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41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41"/>
    </row>
    <row r="251" spans="2:50" ht="14.25" hidden="1" customHeight="1" outlineLevel="1">
      <c r="B251" s="483"/>
      <c r="C251" s="203">
        <v>5</v>
      </c>
      <c r="D251" s="206" t="s">
        <v>414</v>
      </c>
      <c r="E251" s="203">
        <v>25</v>
      </c>
      <c r="F251" s="203">
        <v>2000</v>
      </c>
      <c r="G251" s="208">
        <f t="shared" si="311"/>
        <v>80</v>
      </c>
      <c r="H251" s="541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42"/>
      <c r="M251" s="209">
        <f>RANK(K251, K$247:$K$261)</f>
        <v>8</v>
      </c>
      <c r="N251" s="483"/>
      <c r="O251" s="483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41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41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41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41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41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41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41"/>
    </row>
    <row r="252" spans="2:50" ht="14.25" hidden="1" customHeight="1" outlineLevel="1">
      <c r="B252" s="483"/>
      <c r="C252" s="203">
        <v>6</v>
      </c>
      <c r="D252" s="206" t="s">
        <v>667</v>
      </c>
      <c r="E252" s="203">
        <v>23</v>
      </c>
      <c r="F252" s="203">
        <v>2000</v>
      </c>
      <c r="G252" s="208">
        <f t="shared" si="311"/>
        <v>86.956521739130437</v>
      </c>
      <c r="H252" s="541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42"/>
      <c r="M252" s="209">
        <f>RANK(K252, K$247:$K$261)</f>
        <v>3</v>
      </c>
      <c r="N252" s="483"/>
      <c r="O252" s="483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41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41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41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41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41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41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41"/>
    </row>
    <row r="253" spans="2:50" ht="14.25" hidden="1" customHeight="1" outlineLevel="1">
      <c r="B253" s="483"/>
      <c r="C253" s="203">
        <v>7</v>
      </c>
      <c r="D253" s="206" t="s">
        <v>689</v>
      </c>
      <c r="E253" s="203">
        <v>20</v>
      </c>
      <c r="F253" s="203">
        <v>2000</v>
      </c>
      <c r="G253" s="208">
        <f t="shared" si="311"/>
        <v>100</v>
      </c>
      <c r="H253" s="541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42"/>
      <c r="M253" s="209">
        <f>RANK(K253, K$247:$K$261)</f>
        <v>1</v>
      </c>
      <c r="N253" s="483"/>
      <c r="O253" s="483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41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41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41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41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41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41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41"/>
    </row>
    <row r="254" spans="2:50" ht="14.25" hidden="1" customHeight="1" outlineLevel="1">
      <c r="B254" s="483"/>
      <c r="C254" s="203">
        <v>8</v>
      </c>
      <c r="D254" s="206" t="s">
        <v>672</v>
      </c>
      <c r="E254" s="203">
        <v>24</v>
      </c>
      <c r="F254" s="203">
        <v>2000</v>
      </c>
      <c r="G254" s="208">
        <f t="shared" si="311"/>
        <v>83.333333333333329</v>
      </c>
      <c r="H254" s="541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42"/>
      <c r="M254" s="209">
        <f>RANK(K254, K$247:$K$261)</f>
        <v>6</v>
      </c>
      <c r="N254" s="483"/>
      <c r="O254" s="483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41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41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41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41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41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41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41"/>
    </row>
    <row r="255" spans="2:50" ht="14.25" hidden="1" customHeight="1" outlineLevel="1">
      <c r="B255" s="483"/>
      <c r="C255" s="203">
        <v>9</v>
      </c>
      <c r="D255" s="206"/>
      <c r="E255" s="203"/>
      <c r="F255" s="203"/>
      <c r="G255" s="208"/>
      <c r="H255" s="541"/>
      <c r="I255" s="209"/>
      <c r="J255" s="209"/>
      <c r="K255" s="210"/>
      <c r="L255" s="542"/>
      <c r="M255" s="209"/>
      <c r="N255" s="483"/>
      <c r="O255" s="483"/>
      <c r="P255" s="207"/>
      <c r="Q255" s="207"/>
      <c r="R255" s="208"/>
      <c r="S255" s="205"/>
      <c r="T255" s="541"/>
      <c r="U255" s="203"/>
      <c r="V255" s="207"/>
      <c r="W255" s="208"/>
      <c r="X255" s="205"/>
      <c r="Y255" s="541"/>
      <c r="Z255" s="203"/>
      <c r="AA255" s="207"/>
      <c r="AB255" s="208"/>
      <c r="AC255" s="205"/>
      <c r="AD255" s="541"/>
      <c r="AE255" s="203"/>
      <c r="AF255" s="207"/>
      <c r="AG255" s="208"/>
      <c r="AH255" s="205"/>
      <c r="AI255" s="541"/>
      <c r="AJ255" s="203"/>
      <c r="AK255" s="207"/>
      <c r="AL255" s="208"/>
      <c r="AM255" s="205"/>
      <c r="AN255" s="541"/>
      <c r="AO255" s="203"/>
      <c r="AP255" s="207"/>
      <c r="AQ255" s="208"/>
      <c r="AR255" s="205"/>
      <c r="AS255" s="541"/>
      <c r="AT255" s="203"/>
      <c r="AU255" s="207"/>
      <c r="AV255" s="208"/>
      <c r="AW255" s="205"/>
      <c r="AX255" s="541"/>
    </row>
    <row r="256" spans="2:50" ht="14.25" hidden="1" customHeight="1" outlineLevel="1">
      <c r="B256" s="483"/>
      <c r="C256" s="203">
        <v>10</v>
      </c>
      <c r="D256" s="206"/>
      <c r="E256" s="203"/>
      <c r="F256" s="203"/>
      <c r="G256" s="208"/>
      <c r="H256" s="541"/>
      <c r="I256" s="209"/>
      <c r="J256" s="209"/>
      <c r="K256" s="210"/>
      <c r="L256" s="542"/>
      <c r="M256" s="209"/>
      <c r="N256" s="483"/>
      <c r="O256" s="483"/>
      <c r="P256" s="207"/>
      <c r="Q256" s="207"/>
      <c r="R256" s="208"/>
      <c r="S256" s="205"/>
      <c r="T256" s="541"/>
      <c r="U256" s="203"/>
      <c r="V256" s="207"/>
      <c r="W256" s="208"/>
      <c r="X256" s="205"/>
      <c r="Y256" s="541"/>
      <c r="Z256" s="203"/>
      <c r="AA256" s="207"/>
      <c r="AB256" s="208"/>
      <c r="AC256" s="205"/>
      <c r="AD256" s="541"/>
      <c r="AE256" s="203"/>
      <c r="AF256" s="207"/>
      <c r="AG256" s="208"/>
      <c r="AH256" s="205"/>
      <c r="AI256" s="541"/>
      <c r="AJ256" s="203"/>
      <c r="AK256" s="207"/>
      <c r="AL256" s="208"/>
      <c r="AM256" s="205"/>
      <c r="AN256" s="541"/>
      <c r="AO256" s="203"/>
      <c r="AP256" s="207"/>
      <c r="AQ256" s="208"/>
      <c r="AR256" s="205"/>
      <c r="AS256" s="541"/>
      <c r="AT256" s="203"/>
      <c r="AU256" s="207"/>
      <c r="AV256" s="208"/>
      <c r="AW256" s="205"/>
      <c r="AX256" s="541"/>
    </row>
    <row r="257" spans="2:50" ht="14.25" hidden="1" customHeight="1" outlineLevel="1">
      <c r="B257" s="483"/>
      <c r="C257" s="203">
        <v>11</v>
      </c>
      <c r="D257" s="206"/>
      <c r="E257" s="203"/>
      <c r="F257" s="203"/>
      <c r="G257" s="208"/>
      <c r="H257" s="541"/>
      <c r="I257" s="209"/>
      <c r="J257" s="209"/>
      <c r="K257" s="210"/>
      <c r="L257" s="542"/>
      <c r="M257" s="209"/>
      <c r="N257" s="483"/>
      <c r="O257" s="483"/>
      <c r="P257" s="207"/>
      <c r="Q257" s="207"/>
      <c r="R257" s="208"/>
      <c r="S257" s="205"/>
      <c r="T257" s="541"/>
      <c r="U257" s="203"/>
      <c r="V257" s="203"/>
      <c r="W257" s="208"/>
      <c r="X257" s="205"/>
      <c r="Y257" s="541"/>
      <c r="Z257" s="203"/>
      <c r="AA257" s="207"/>
      <c r="AB257" s="208"/>
      <c r="AC257" s="205"/>
      <c r="AD257" s="541"/>
      <c r="AE257" s="203"/>
      <c r="AF257" s="203"/>
      <c r="AG257" s="208"/>
      <c r="AH257" s="205"/>
      <c r="AI257" s="541"/>
      <c r="AJ257" s="203"/>
      <c r="AK257" s="207"/>
      <c r="AL257" s="208"/>
      <c r="AM257" s="205"/>
      <c r="AN257" s="541"/>
      <c r="AO257" s="203"/>
      <c r="AP257" s="207"/>
      <c r="AQ257" s="208"/>
      <c r="AR257" s="205"/>
      <c r="AS257" s="541"/>
      <c r="AT257" s="203"/>
      <c r="AU257" s="207"/>
      <c r="AV257" s="208"/>
      <c r="AW257" s="205"/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3"/>
      <c r="Q258" s="203"/>
      <c r="R258" s="208"/>
      <c r="S258" s="205"/>
      <c r="T258" s="541"/>
      <c r="U258" s="203"/>
      <c r="V258" s="203"/>
      <c r="W258" s="208"/>
      <c r="X258" s="205"/>
      <c r="Y258" s="541"/>
      <c r="Z258" s="203"/>
      <c r="AA258" s="207"/>
      <c r="AB258" s="208"/>
      <c r="AC258" s="205"/>
      <c r="AD258" s="541"/>
      <c r="AE258" s="203"/>
      <c r="AF258" s="203"/>
      <c r="AG258" s="208"/>
      <c r="AH258" s="205"/>
      <c r="AI258" s="541"/>
      <c r="AJ258" s="203"/>
      <c r="AK258" s="207"/>
      <c r="AL258" s="208"/>
      <c r="AM258" s="205"/>
      <c r="AN258" s="541"/>
      <c r="AO258" s="203"/>
      <c r="AP258" s="207"/>
      <c r="AQ258" s="208"/>
      <c r="AR258" s="205"/>
      <c r="AS258" s="541"/>
      <c r="AT258" s="203"/>
      <c r="AU258" s="207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3"/>
      <c r="Q259" s="203"/>
      <c r="R259" s="208"/>
      <c r="S259" s="205"/>
      <c r="T259" s="541"/>
      <c r="U259" s="203"/>
      <c r="V259" s="203"/>
      <c r="W259" s="208"/>
      <c r="X259" s="205"/>
      <c r="Y259" s="541"/>
      <c r="Z259" s="203"/>
      <c r="AA259" s="203"/>
      <c r="AB259" s="208"/>
      <c r="AC259" s="205"/>
      <c r="AD259" s="541"/>
      <c r="AE259" s="203"/>
      <c r="AF259" s="203"/>
      <c r="AG259" s="208"/>
      <c r="AH259" s="205"/>
      <c r="AI259" s="541"/>
      <c r="AJ259" s="203"/>
      <c r="AK259" s="207"/>
      <c r="AL259" s="208"/>
      <c r="AM259" s="205"/>
      <c r="AN259" s="541"/>
      <c r="AO259" s="203"/>
      <c r="AP259" s="207"/>
      <c r="AQ259" s="208"/>
      <c r="AR259" s="205"/>
      <c r="AS259" s="541"/>
      <c r="AT259" s="203"/>
      <c r="AU259" s="207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3"/>
      <c r="Q260" s="203"/>
      <c r="R260" s="208"/>
      <c r="S260" s="205"/>
      <c r="T260" s="541"/>
      <c r="U260" s="203"/>
      <c r="V260" s="203"/>
      <c r="W260" s="208"/>
      <c r="X260" s="205"/>
      <c r="Y260" s="541"/>
      <c r="Z260" s="203"/>
      <c r="AA260" s="203"/>
      <c r="AB260" s="208"/>
      <c r="AC260" s="205"/>
      <c r="AD260" s="541"/>
      <c r="AE260" s="203"/>
      <c r="AF260" s="203"/>
      <c r="AG260" s="208"/>
      <c r="AH260" s="205"/>
      <c r="AI260" s="541"/>
      <c r="AJ260" s="203"/>
      <c r="AK260" s="207"/>
      <c r="AL260" s="208"/>
      <c r="AM260" s="205"/>
      <c r="AN260" s="541"/>
      <c r="AO260" s="203"/>
      <c r="AP260" s="207"/>
      <c r="AQ260" s="208"/>
      <c r="AR260" s="205"/>
      <c r="AS260" s="541"/>
      <c r="AT260" s="203"/>
      <c r="AU260" s="207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3"/>
      <c r="Q261" s="207"/>
      <c r="R261" s="208"/>
      <c r="S261" s="205"/>
      <c r="T261" s="541"/>
      <c r="U261" s="203"/>
      <c r="V261" s="203"/>
      <c r="W261" s="208"/>
      <c r="X261" s="205"/>
      <c r="Y261" s="541"/>
      <c r="Z261" s="203"/>
      <c r="AA261" s="203"/>
      <c r="AB261" s="208"/>
      <c r="AC261" s="205"/>
      <c r="AD261" s="541"/>
      <c r="AE261" s="203"/>
      <c r="AF261" s="203"/>
      <c r="AG261" s="208"/>
      <c r="AH261" s="205"/>
      <c r="AI261" s="541"/>
      <c r="AJ261" s="203"/>
      <c r="AK261" s="207"/>
      <c r="AL261" s="208"/>
      <c r="AM261" s="205"/>
      <c r="AN261" s="541"/>
      <c r="AO261" s="203"/>
      <c r="AP261" s="207"/>
      <c r="AQ261" s="208"/>
      <c r="AR261" s="205"/>
      <c r="AS261" s="541"/>
      <c r="AT261" s="203"/>
      <c r="AU261" s="207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327">U262+1</f>
        <v>45960</v>
      </c>
      <c r="AA262" s="586"/>
      <c r="AB262" s="586"/>
      <c r="AC262" s="586"/>
      <c r="AD262" s="586"/>
      <c r="AE262" s="587">
        <f t="shared" ref="AE262" si="328">Z262+1</f>
        <v>45961</v>
      </c>
      <c r="AF262" s="588"/>
      <c r="AG262" s="588"/>
      <c r="AH262" s="588"/>
      <c r="AI262" s="588"/>
      <c r="AJ262" s="589">
        <f t="shared" ref="AJ262" si="329">AE262+1</f>
        <v>45962</v>
      </c>
      <c r="AK262" s="590"/>
      <c r="AL262" s="590"/>
      <c r="AM262" s="590"/>
      <c r="AN262" s="591"/>
      <c r="AO262" s="587">
        <f t="shared" ref="AO262" si="330">AJ262+1</f>
        <v>45963</v>
      </c>
      <c r="AP262" s="588"/>
      <c r="AQ262" s="588"/>
      <c r="AR262" s="588"/>
      <c r="AS262" s="588"/>
      <c r="AT262" s="589">
        <f t="shared" ref="AT262" si="331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332">Z262</f>
        <v>45960</v>
      </c>
      <c r="AA263" s="592"/>
      <c r="AB263" s="592"/>
      <c r="AC263" s="592"/>
      <c r="AD263" s="592"/>
      <c r="AE263" s="593">
        <f t="shared" ref="AE263" si="333">AE262</f>
        <v>45961</v>
      </c>
      <c r="AF263" s="593"/>
      <c r="AG263" s="593"/>
      <c r="AH263" s="593"/>
      <c r="AI263" s="593"/>
      <c r="AJ263" s="594">
        <f t="shared" ref="AJ263" si="334">AJ262</f>
        <v>45962</v>
      </c>
      <c r="AK263" s="595"/>
      <c r="AL263" s="595"/>
      <c r="AM263" s="595"/>
      <c r="AN263" s="596"/>
      <c r="AO263" s="593">
        <f t="shared" ref="AO263" si="335">AO262</f>
        <v>45963</v>
      </c>
      <c r="AP263" s="593"/>
      <c r="AQ263" s="593"/>
      <c r="AR263" s="593"/>
      <c r="AS263" s="593"/>
      <c r="AT263" s="594">
        <f t="shared" ref="AT263" si="336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139</v>
      </c>
      <c r="C267" s="203">
        <v>1</v>
      </c>
      <c r="D267" s="206" t="s">
        <v>415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41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42">
        <f>IFERROR(AVERAGE(K267:K281),"-")</f>
        <v>76.51852707999987</v>
      </c>
      <c r="M267" s="209">
        <f>RANK(K267, K$267:$K$281)</f>
        <v>2</v>
      </c>
      <c r="N267" s="483"/>
      <c r="O267" s="483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41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41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41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41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41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41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41">
        <f>AVERAGE(AV267:AV281)</f>
        <v>76.908782892243579</v>
      </c>
    </row>
    <row r="268" spans="2:50" ht="14.25" customHeight="1">
      <c r="B268" s="483"/>
      <c r="C268" s="203">
        <v>2</v>
      </c>
      <c r="D268" s="206" t="s">
        <v>416</v>
      </c>
      <c r="E268" s="203">
        <v>25</v>
      </c>
      <c r="F268" s="203">
        <v>2000</v>
      </c>
      <c r="G268" s="208">
        <f t="shared" si="337"/>
        <v>80</v>
      </c>
      <c r="H268" s="541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42"/>
      <c r="M268" s="209">
        <f>RANK(K268, K$267:$K$281)</f>
        <v>8</v>
      </c>
      <c r="N268" s="483"/>
      <c r="O268" s="483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41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41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41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41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41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41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41"/>
    </row>
    <row r="269" spans="2:50" ht="14.25" customHeight="1">
      <c r="B269" s="483"/>
      <c r="C269" s="203">
        <v>3</v>
      </c>
      <c r="D269" s="206" t="s">
        <v>417</v>
      </c>
      <c r="E269" s="203">
        <v>24</v>
      </c>
      <c r="F269" s="203">
        <v>2000</v>
      </c>
      <c r="G269" s="208">
        <f t="shared" si="337"/>
        <v>83.333333333333329</v>
      </c>
      <c r="H269" s="541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42"/>
      <c r="M269" s="209">
        <f>RANK(K269, K$267:$K$281)</f>
        <v>5</v>
      </c>
      <c r="N269" s="483"/>
      <c r="O269" s="483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41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41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41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41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41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41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41"/>
    </row>
    <row r="270" spans="2:50" ht="14.25" customHeight="1">
      <c r="B270" s="483"/>
      <c r="C270" s="203">
        <v>4</v>
      </c>
      <c r="D270" s="206" t="s">
        <v>419</v>
      </c>
      <c r="E270" s="203">
        <v>24</v>
      </c>
      <c r="F270" s="203">
        <v>2000</v>
      </c>
      <c r="G270" s="208">
        <f t="shared" si="337"/>
        <v>83.333333333333329</v>
      </c>
      <c r="H270" s="541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42"/>
      <c r="M270" s="209">
        <f>RANK(K270, K$267:$K$281)</f>
        <v>7</v>
      </c>
      <c r="N270" s="483"/>
      <c r="O270" s="483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41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41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41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41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41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41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41"/>
    </row>
    <row r="271" spans="2:50" ht="14.25" customHeight="1">
      <c r="B271" s="483"/>
      <c r="C271" s="203">
        <v>5</v>
      </c>
      <c r="D271" s="206" t="s">
        <v>414</v>
      </c>
      <c r="E271" s="203">
        <v>25</v>
      </c>
      <c r="F271" s="203">
        <v>2000</v>
      </c>
      <c r="G271" s="208">
        <f t="shared" si="337"/>
        <v>80</v>
      </c>
      <c r="H271" s="541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42"/>
      <c r="M271" s="209">
        <f>RANK(K271, K$267:$K$281)</f>
        <v>9</v>
      </c>
      <c r="N271" s="483"/>
      <c r="O271" s="483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41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41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41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41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41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41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41"/>
    </row>
    <row r="272" spans="2:50" ht="14.25" customHeight="1">
      <c r="B272" s="483"/>
      <c r="C272" s="203">
        <v>6</v>
      </c>
      <c r="D272" s="206" t="s">
        <v>667</v>
      </c>
      <c r="E272" s="203">
        <v>23</v>
      </c>
      <c r="F272" s="203">
        <v>2000</v>
      </c>
      <c r="G272" s="208">
        <f t="shared" si="337"/>
        <v>86.956521739130437</v>
      </c>
      <c r="H272" s="541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42"/>
      <c r="M272" s="209">
        <f>RANK(K272, K$267:$K$281)</f>
        <v>4</v>
      </c>
      <c r="N272" s="483"/>
      <c r="O272" s="483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41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41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41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41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41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41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41"/>
    </row>
    <row r="273" spans="2:50" ht="14.25" customHeight="1">
      <c r="B273" s="483"/>
      <c r="C273" s="203">
        <v>7</v>
      </c>
      <c r="D273" s="206" t="s">
        <v>689</v>
      </c>
      <c r="E273" s="203">
        <v>20</v>
      </c>
      <c r="F273" s="203">
        <v>2000</v>
      </c>
      <c r="G273" s="208">
        <f t="shared" si="337"/>
        <v>100</v>
      </c>
      <c r="H273" s="541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42"/>
      <c r="M273" s="209">
        <f>RANK(K273, K$267:$K$281)</f>
        <v>1</v>
      </c>
      <c r="N273" s="483"/>
      <c r="O273" s="483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41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41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41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41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41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41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41"/>
    </row>
    <row r="274" spans="2:50" ht="14.25" customHeight="1">
      <c r="B274" s="483"/>
      <c r="C274" s="203">
        <v>8</v>
      </c>
      <c r="D274" s="206" t="s">
        <v>672</v>
      </c>
      <c r="E274" s="203">
        <v>24</v>
      </c>
      <c r="F274" s="203">
        <v>2000</v>
      </c>
      <c r="G274" s="208">
        <f t="shared" si="337"/>
        <v>83.333333333333329</v>
      </c>
      <c r="H274" s="541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42"/>
      <c r="M274" s="209">
        <f>RANK(K274, K$267:$K$281)</f>
        <v>6</v>
      </c>
      <c r="N274" s="483"/>
      <c r="O274" s="483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41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41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41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41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41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41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41"/>
    </row>
    <row r="275" spans="2:50" ht="14.25" customHeight="1">
      <c r="B275" s="483"/>
      <c r="C275" s="203">
        <v>9</v>
      </c>
      <c r="D275" s="206" t="s">
        <v>716</v>
      </c>
      <c r="E275" s="203">
        <v>23</v>
      </c>
      <c r="F275" s="203">
        <v>2000</v>
      </c>
      <c r="G275" s="208">
        <f t="shared" si="337"/>
        <v>86.956521739130437</v>
      </c>
      <c r="H275" s="541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42"/>
      <c r="M275" s="209">
        <f>RANK(K275, K$267:$K$281)</f>
        <v>3</v>
      </c>
      <c r="N275" s="483"/>
      <c r="O275" s="483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41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41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41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41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41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41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41"/>
    </row>
    <row r="276" spans="2:50" ht="14.25" customHeight="1">
      <c r="B276" s="483"/>
      <c r="C276" s="203">
        <v>10</v>
      </c>
      <c r="D276" s="206"/>
      <c r="E276" s="203"/>
      <c r="F276" s="203"/>
      <c r="G276" s="208"/>
      <c r="H276" s="541"/>
      <c r="I276" s="209"/>
      <c r="J276" s="209"/>
      <c r="K276" s="210"/>
      <c r="L276" s="542"/>
      <c r="M276" s="209"/>
      <c r="N276" s="483"/>
      <c r="O276" s="483"/>
      <c r="P276" s="207"/>
      <c r="Q276" s="207"/>
      <c r="R276" s="208"/>
      <c r="S276" s="205"/>
      <c r="T276" s="541"/>
      <c r="U276" s="207"/>
      <c r="V276" s="207"/>
      <c r="W276" s="208"/>
      <c r="X276" s="205"/>
      <c r="Y276" s="541"/>
      <c r="Z276" s="207"/>
      <c r="AA276" s="207"/>
      <c r="AB276" s="208"/>
      <c r="AC276" s="205"/>
      <c r="AD276" s="541"/>
      <c r="AE276" s="207"/>
      <c r="AF276" s="207"/>
      <c r="AG276" s="208"/>
      <c r="AH276" s="205"/>
      <c r="AI276" s="541"/>
      <c r="AJ276" s="207"/>
      <c r="AK276" s="207"/>
      <c r="AL276" s="208"/>
      <c r="AM276" s="205"/>
      <c r="AN276" s="541"/>
      <c r="AO276" s="207"/>
      <c r="AP276" s="207"/>
      <c r="AQ276" s="208"/>
      <c r="AR276" s="205"/>
      <c r="AS276" s="541"/>
      <c r="AT276" s="207"/>
      <c r="AU276" s="207"/>
      <c r="AV276" s="208"/>
      <c r="AW276" s="205"/>
      <c r="AX276" s="541"/>
    </row>
    <row r="277" spans="2:50" ht="14.25" customHeight="1">
      <c r="B277" s="483"/>
      <c r="C277" s="203">
        <v>11</v>
      </c>
      <c r="D277" s="206"/>
      <c r="E277" s="203"/>
      <c r="F277" s="203"/>
      <c r="G277" s="208"/>
      <c r="H277" s="541"/>
      <c r="I277" s="209"/>
      <c r="J277" s="209"/>
      <c r="K277" s="210"/>
      <c r="L277" s="542"/>
      <c r="M277" s="209"/>
      <c r="N277" s="483"/>
      <c r="O277" s="483"/>
      <c r="P277" s="207"/>
      <c r="Q277" s="207"/>
      <c r="R277" s="208"/>
      <c r="S277" s="205"/>
      <c r="T277" s="541"/>
      <c r="U277" s="207"/>
      <c r="V277" s="207"/>
      <c r="W277" s="208"/>
      <c r="X277" s="205"/>
      <c r="Y277" s="541"/>
      <c r="Z277" s="207"/>
      <c r="AA277" s="207"/>
      <c r="AB277" s="208"/>
      <c r="AC277" s="205"/>
      <c r="AD277" s="541"/>
      <c r="AE277" s="207"/>
      <c r="AF277" s="207"/>
      <c r="AG277" s="208"/>
      <c r="AH277" s="205"/>
      <c r="AI277" s="541"/>
      <c r="AJ277" s="207"/>
      <c r="AK277" s="207"/>
      <c r="AL277" s="208"/>
      <c r="AM277" s="205"/>
      <c r="AN277" s="541"/>
      <c r="AO277" s="207"/>
      <c r="AP277" s="207"/>
      <c r="AQ277" s="208"/>
      <c r="AR277" s="205"/>
      <c r="AS277" s="541"/>
      <c r="AT277" s="207"/>
      <c r="AU277" s="207"/>
      <c r="AV277" s="208"/>
      <c r="AW277" s="205"/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3"/>
      <c r="Q278" s="203"/>
      <c r="R278" s="208"/>
      <c r="S278" s="205"/>
      <c r="T278" s="541"/>
      <c r="U278" s="203"/>
      <c r="V278" s="203"/>
      <c r="W278" s="208"/>
      <c r="X278" s="205"/>
      <c r="Y278" s="541"/>
      <c r="Z278" s="203"/>
      <c r="AA278" s="203"/>
      <c r="AB278" s="208"/>
      <c r="AC278" s="205"/>
      <c r="AD278" s="541"/>
      <c r="AE278" s="203"/>
      <c r="AF278" s="203"/>
      <c r="AG278" s="208"/>
      <c r="AH278" s="205"/>
      <c r="AI278" s="541"/>
      <c r="AJ278" s="203"/>
      <c r="AK278" s="203"/>
      <c r="AL278" s="208"/>
      <c r="AM278" s="205"/>
      <c r="AN278" s="541"/>
      <c r="AO278" s="203"/>
      <c r="AP278" s="203"/>
      <c r="AQ278" s="208"/>
      <c r="AR278" s="205"/>
      <c r="AS278" s="541"/>
      <c r="AT278" s="203"/>
      <c r="AU278" s="203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7"/>
      <c r="W281" s="208"/>
      <c r="X281" s="205"/>
      <c r="Y281" s="541"/>
      <c r="Z281" s="203"/>
      <c r="AA281" s="207"/>
      <c r="AB281" s="208"/>
      <c r="AC281" s="205"/>
      <c r="AD281" s="541"/>
      <c r="AE281" s="203"/>
      <c r="AF281" s="207"/>
      <c r="AG281" s="208"/>
      <c r="AH281" s="205"/>
      <c r="AI281" s="541"/>
      <c r="AJ281" s="203"/>
      <c r="AK281" s="207"/>
      <c r="AL281" s="208"/>
      <c r="AM281" s="205"/>
      <c r="AN281" s="541"/>
      <c r="AO281" s="203"/>
      <c r="AP281" s="207"/>
      <c r="AQ281" s="208"/>
      <c r="AR281" s="205"/>
      <c r="AS281" s="541"/>
      <c r="AT281" s="203"/>
      <c r="AU281" s="207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353">U282+1</f>
        <v>45967</v>
      </c>
      <c r="AA282" s="586"/>
      <c r="AB282" s="586"/>
      <c r="AC282" s="586"/>
      <c r="AD282" s="586"/>
      <c r="AE282" s="587">
        <f t="shared" ref="AE282" si="354">Z282+1</f>
        <v>45968</v>
      </c>
      <c r="AF282" s="588"/>
      <c r="AG282" s="588"/>
      <c r="AH282" s="588"/>
      <c r="AI282" s="588"/>
      <c r="AJ282" s="589">
        <f t="shared" ref="AJ282" si="355">AE282+1</f>
        <v>45969</v>
      </c>
      <c r="AK282" s="590"/>
      <c r="AL282" s="590"/>
      <c r="AM282" s="590"/>
      <c r="AN282" s="591"/>
      <c r="AO282" s="587">
        <f t="shared" ref="AO282" si="356">AJ282+1</f>
        <v>45970</v>
      </c>
      <c r="AP282" s="588"/>
      <c r="AQ282" s="588"/>
      <c r="AR282" s="588"/>
      <c r="AS282" s="588"/>
      <c r="AT282" s="589">
        <f t="shared" ref="AT282" si="357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358">Z282</f>
        <v>45967</v>
      </c>
      <c r="AA283" s="592"/>
      <c r="AB283" s="592"/>
      <c r="AC283" s="592"/>
      <c r="AD283" s="592"/>
      <c r="AE283" s="593">
        <f t="shared" ref="AE283" si="359">AE282</f>
        <v>45968</v>
      </c>
      <c r="AF283" s="593"/>
      <c r="AG283" s="593"/>
      <c r="AH283" s="593"/>
      <c r="AI283" s="593"/>
      <c r="AJ283" s="594">
        <f t="shared" ref="AJ283" si="360">AJ282</f>
        <v>45969</v>
      </c>
      <c r="AK283" s="595"/>
      <c r="AL283" s="595"/>
      <c r="AM283" s="595"/>
      <c r="AN283" s="596"/>
      <c r="AO283" s="593">
        <f t="shared" ref="AO283" si="361">AO282</f>
        <v>45970</v>
      </c>
      <c r="AP283" s="593"/>
      <c r="AQ283" s="593"/>
      <c r="AR283" s="593"/>
      <c r="AS283" s="593"/>
      <c r="AT283" s="594">
        <f t="shared" ref="AT283" si="362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139</v>
      </c>
      <c r="C287" s="203">
        <v>1</v>
      </c>
      <c r="D287" s="206" t="s">
        <v>415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41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42">
        <f>IFERROR(AVERAGE(K287:K301),"-")</f>
        <v>76.919593548613761</v>
      </c>
      <c r="M287" s="209">
        <f>RANK(K287, K$287:$K$301)</f>
        <v>2</v>
      </c>
      <c r="N287" s="483"/>
      <c r="O287" s="483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41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41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41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41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41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41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41">
        <f>AVERAGE(AV287:AV301)</f>
        <v>76.931556832785731</v>
      </c>
    </row>
    <row r="288" spans="2:50" ht="14.25" customHeight="1">
      <c r="B288" s="483"/>
      <c r="C288" s="203">
        <v>2</v>
      </c>
      <c r="D288" s="206" t="s">
        <v>416</v>
      </c>
      <c r="E288" s="203">
        <v>25</v>
      </c>
      <c r="F288" s="203">
        <v>2000</v>
      </c>
      <c r="G288" s="208">
        <f t="shared" si="363"/>
        <v>80</v>
      </c>
      <c r="H288" s="541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42"/>
      <c r="M288" s="209">
        <f>RANK(K288, K$287:$K$301)</f>
        <v>8</v>
      </c>
      <c r="N288" s="483"/>
      <c r="O288" s="483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41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41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41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41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41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41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41"/>
    </row>
    <row r="289" spans="2:50" ht="14.25" customHeight="1">
      <c r="B289" s="483"/>
      <c r="C289" s="203">
        <v>3</v>
      </c>
      <c r="D289" s="206" t="s">
        <v>417</v>
      </c>
      <c r="E289" s="203">
        <v>24</v>
      </c>
      <c r="F289" s="203">
        <v>2000</v>
      </c>
      <c r="G289" s="208">
        <f t="shared" si="363"/>
        <v>83.333333333333329</v>
      </c>
      <c r="H289" s="541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42"/>
      <c r="M289" s="209">
        <f>RANK(K289, K$287:$K$301)</f>
        <v>5</v>
      </c>
      <c r="N289" s="483"/>
      <c r="O289" s="483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41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41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41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41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41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41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41"/>
    </row>
    <row r="290" spans="2:50" ht="14.25" customHeight="1">
      <c r="B290" s="483"/>
      <c r="C290" s="203">
        <v>4</v>
      </c>
      <c r="D290" s="206" t="s">
        <v>419</v>
      </c>
      <c r="E290" s="203">
        <v>24</v>
      </c>
      <c r="F290" s="203">
        <v>2000</v>
      </c>
      <c r="G290" s="208">
        <f t="shared" si="363"/>
        <v>83.333333333333329</v>
      </c>
      <c r="H290" s="541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42"/>
      <c r="M290" s="209">
        <f>RANK(K290, K$287:$K$301)</f>
        <v>6</v>
      </c>
      <c r="N290" s="483"/>
      <c r="O290" s="483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41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41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41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41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41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41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41"/>
    </row>
    <row r="291" spans="2:50" ht="14.25" customHeight="1">
      <c r="B291" s="483"/>
      <c r="C291" s="203">
        <v>5</v>
      </c>
      <c r="D291" s="206" t="s">
        <v>414</v>
      </c>
      <c r="E291" s="203">
        <v>25</v>
      </c>
      <c r="F291" s="203">
        <v>2000</v>
      </c>
      <c r="G291" s="208">
        <f t="shared" si="363"/>
        <v>80</v>
      </c>
      <c r="H291" s="541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42"/>
      <c r="M291" s="209">
        <f>RANK(K291, K$287:$K$301)</f>
        <v>9</v>
      </c>
      <c r="N291" s="483"/>
      <c r="O291" s="483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41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41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41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41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41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41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41"/>
    </row>
    <row r="292" spans="2:50" ht="14.25" customHeight="1">
      <c r="B292" s="483"/>
      <c r="C292" s="203">
        <v>6</v>
      </c>
      <c r="D292" s="206" t="s">
        <v>667</v>
      </c>
      <c r="E292" s="203">
        <v>23</v>
      </c>
      <c r="F292" s="203">
        <v>2000</v>
      </c>
      <c r="G292" s="208">
        <f t="shared" si="363"/>
        <v>86.956521739130437</v>
      </c>
      <c r="H292" s="541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42"/>
      <c r="M292" s="209">
        <f>RANK(K292, K$287:$K$301)</f>
        <v>4</v>
      </c>
      <c r="N292" s="483"/>
      <c r="O292" s="483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41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41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41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41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41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41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41"/>
    </row>
    <row r="293" spans="2:50" ht="14.25" customHeight="1">
      <c r="B293" s="483"/>
      <c r="C293" s="203">
        <v>7</v>
      </c>
      <c r="D293" s="206" t="s">
        <v>689</v>
      </c>
      <c r="E293" s="203">
        <v>20</v>
      </c>
      <c r="F293" s="203">
        <v>2000</v>
      </c>
      <c r="G293" s="208">
        <f t="shared" si="363"/>
        <v>100</v>
      </c>
      <c r="H293" s="541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42"/>
      <c r="M293" s="209">
        <f>RANK(K293, K$287:$K$301)</f>
        <v>1</v>
      </c>
      <c r="N293" s="483"/>
      <c r="O293" s="483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41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41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41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41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41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41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41"/>
    </row>
    <row r="294" spans="2:50" ht="14.25" customHeight="1">
      <c r="B294" s="483"/>
      <c r="C294" s="203">
        <v>8</v>
      </c>
      <c r="D294" s="206" t="s">
        <v>672</v>
      </c>
      <c r="E294" s="203">
        <v>24</v>
      </c>
      <c r="F294" s="203">
        <v>2000</v>
      </c>
      <c r="G294" s="208">
        <f t="shared" si="363"/>
        <v>83.333333333333329</v>
      </c>
      <c r="H294" s="541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42"/>
      <c r="M294" s="209">
        <f>RANK(K294, K$287:$K$301)</f>
        <v>7</v>
      </c>
      <c r="N294" s="483"/>
      <c r="O294" s="483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41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41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41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41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41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41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41"/>
    </row>
    <row r="295" spans="2:50" ht="14.25" customHeight="1">
      <c r="B295" s="483"/>
      <c r="C295" s="203">
        <v>9</v>
      </c>
      <c r="D295" s="206" t="s">
        <v>716</v>
      </c>
      <c r="E295" s="203">
        <v>22</v>
      </c>
      <c r="F295" s="203">
        <v>2000</v>
      </c>
      <c r="G295" s="208">
        <f t="shared" si="363"/>
        <v>90.909090909090907</v>
      </c>
      <c r="H295" s="541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42"/>
      <c r="M295" s="209">
        <f>RANK(K295, K$287:$K$301)</f>
        <v>3</v>
      </c>
      <c r="N295" s="483"/>
      <c r="O295" s="483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41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41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41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41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41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41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41"/>
    </row>
    <row r="296" spans="2:50" ht="14.25" customHeight="1">
      <c r="B296" s="483"/>
      <c r="C296" s="203">
        <v>10</v>
      </c>
      <c r="D296" s="206"/>
      <c r="E296" s="203"/>
      <c r="F296" s="203"/>
      <c r="G296" s="208"/>
      <c r="H296" s="541"/>
      <c r="I296" s="209"/>
      <c r="J296" s="209"/>
      <c r="K296" s="210"/>
      <c r="L296" s="542"/>
      <c r="M296" s="209"/>
      <c r="N296" s="483"/>
      <c r="O296" s="483"/>
      <c r="P296" s="207"/>
      <c r="Q296" s="207"/>
      <c r="R296" s="208"/>
      <c r="S296" s="205"/>
      <c r="T296" s="541"/>
      <c r="U296" s="207"/>
      <c r="V296" s="207"/>
      <c r="W296" s="208"/>
      <c r="X296" s="205"/>
      <c r="Y296" s="541"/>
      <c r="Z296" s="207"/>
      <c r="AA296" s="207"/>
      <c r="AB296" s="208"/>
      <c r="AC296" s="205"/>
      <c r="AD296" s="541"/>
      <c r="AE296" s="207"/>
      <c r="AF296" s="207"/>
      <c r="AG296" s="208"/>
      <c r="AH296" s="205"/>
      <c r="AI296" s="541"/>
      <c r="AJ296" s="207"/>
      <c r="AK296" s="207"/>
      <c r="AL296" s="208"/>
      <c r="AM296" s="205"/>
      <c r="AN296" s="541"/>
      <c r="AO296" s="207"/>
      <c r="AP296" s="207"/>
      <c r="AQ296" s="208"/>
      <c r="AR296" s="205"/>
      <c r="AS296" s="541"/>
      <c r="AT296" s="207"/>
      <c r="AU296" s="207"/>
      <c r="AV296" s="208"/>
      <c r="AW296" s="205"/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7"/>
      <c r="Q297" s="207"/>
      <c r="R297" s="208"/>
      <c r="S297" s="205"/>
      <c r="T297" s="541"/>
      <c r="U297" s="207"/>
      <c r="V297" s="207"/>
      <c r="W297" s="208"/>
      <c r="X297" s="205"/>
      <c r="Y297" s="541"/>
      <c r="Z297" s="207"/>
      <c r="AA297" s="207"/>
      <c r="AB297" s="208"/>
      <c r="AC297" s="205"/>
      <c r="AD297" s="541"/>
      <c r="AE297" s="207"/>
      <c r="AF297" s="207"/>
      <c r="AG297" s="208"/>
      <c r="AH297" s="205"/>
      <c r="AI297" s="541"/>
      <c r="AJ297" s="207"/>
      <c r="AK297" s="207"/>
      <c r="AL297" s="208"/>
      <c r="AM297" s="205"/>
      <c r="AN297" s="541"/>
      <c r="AO297" s="207"/>
      <c r="AP297" s="207"/>
      <c r="AQ297" s="208"/>
      <c r="AR297" s="205"/>
      <c r="AS297" s="541"/>
      <c r="AT297" s="207"/>
      <c r="AU297" s="207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7"/>
      <c r="Q298" s="207"/>
      <c r="R298" s="208"/>
      <c r="S298" s="205"/>
      <c r="T298" s="541"/>
      <c r="U298" s="207"/>
      <c r="V298" s="207"/>
      <c r="W298" s="208"/>
      <c r="X298" s="205"/>
      <c r="Y298" s="541"/>
      <c r="Z298" s="207"/>
      <c r="AA298" s="207"/>
      <c r="AB298" s="208"/>
      <c r="AC298" s="205"/>
      <c r="AD298" s="541"/>
      <c r="AE298" s="207"/>
      <c r="AF298" s="207"/>
      <c r="AG298" s="208"/>
      <c r="AH298" s="205"/>
      <c r="AI298" s="541"/>
      <c r="AJ298" s="207"/>
      <c r="AK298" s="207"/>
      <c r="AL298" s="208"/>
      <c r="AM298" s="205"/>
      <c r="AN298" s="541"/>
      <c r="AO298" s="207"/>
      <c r="AP298" s="207"/>
      <c r="AQ298" s="208"/>
      <c r="AR298" s="205"/>
      <c r="AS298" s="541"/>
      <c r="AT298" s="207"/>
      <c r="AU298" s="207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7"/>
      <c r="Q299" s="207"/>
      <c r="R299" s="208"/>
      <c r="S299" s="205"/>
      <c r="T299" s="541"/>
      <c r="U299" s="203"/>
      <c r="V299" s="203"/>
      <c r="W299" s="208"/>
      <c r="X299" s="205"/>
      <c r="Y299" s="541"/>
      <c r="Z299" s="207"/>
      <c r="AA299" s="207"/>
      <c r="AB299" s="208"/>
      <c r="AC299" s="205"/>
      <c r="AD299" s="541"/>
      <c r="AE299" s="203"/>
      <c r="AF299" s="203"/>
      <c r="AG299" s="208"/>
      <c r="AH299" s="205"/>
      <c r="AI299" s="541"/>
      <c r="AJ299" s="203"/>
      <c r="AK299" s="203"/>
      <c r="AL299" s="208"/>
      <c r="AM299" s="205"/>
      <c r="AN299" s="541"/>
      <c r="AO299" s="203"/>
      <c r="AP299" s="203"/>
      <c r="AQ299" s="208"/>
      <c r="AR299" s="205"/>
      <c r="AS299" s="541"/>
      <c r="AT299" s="203"/>
      <c r="AU299" s="203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3"/>
      <c r="W301" s="208"/>
      <c r="X301" s="205"/>
      <c r="Y301" s="541"/>
      <c r="Z301" s="203"/>
      <c r="AA301" s="203"/>
      <c r="AB301" s="208"/>
      <c r="AC301" s="205"/>
      <c r="AD301" s="541"/>
      <c r="AE301" s="203"/>
      <c r="AF301" s="203"/>
      <c r="AG301" s="208"/>
      <c r="AH301" s="205"/>
      <c r="AI301" s="541"/>
      <c r="AJ301" s="203"/>
      <c r="AK301" s="203"/>
      <c r="AL301" s="208"/>
      <c r="AM301" s="205"/>
      <c r="AN301" s="541"/>
      <c r="AO301" s="203"/>
      <c r="AP301" s="203"/>
      <c r="AQ301" s="208"/>
      <c r="AR301" s="205"/>
      <c r="AS301" s="541"/>
      <c r="AT301" s="203"/>
      <c r="AU301" s="203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379">U302+1</f>
        <v>45974</v>
      </c>
      <c r="AA302" s="586"/>
      <c r="AB302" s="586"/>
      <c r="AC302" s="586"/>
      <c r="AD302" s="586"/>
      <c r="AE302" s="587">
        <f t="shared" ref="AE302" si="380">Z302+1</f>
        <v>45975</v>
      </c>
      <c r="AF302" s="588"/>
      <c r="AG302" s="588"/>
      <c r="AH302" s="588"/>
      <c r="AI302" s="588"/>
      <c r="AJ302" s="589">
        <f t="shared" ref="AJ302" si="381">AE302+1</f>
        <v>45976</v>
      </c>
      <c r="AK302" s="590"/>
      <c r="AL302" s="590"/>
      <c r="AM302" s="590"/>
      <c r="AN302" s="591"/>
      <c r="AO302" s="587">
        <f t="shared" ref="AO302" si="382">AJ302+1</f>
        <v>45977</v>
      </c>
      <c r="AP302" s="588"/>
      <c r="AQ302" s="588"/>
      <c r="AR302" s="588"/>
      <c r="AS302" s="588"/>
      <c r="AT302" s="589">
        <f t="shared" ref="AT302" si="383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84">Z302</f>
        <v>45974</v>
      </c>
      <c r="AA303" s="592"/>
      <c r="AB303" s="592"/>
      <c r="AC303" s="592"/>
      <c r="AD303" s="592"/>
      <c r="AE303" s="593">
        <f t="shared" ref="AE303" si="385">AE302</f>
        <v>45975</v>
      </c>
      <c r="AF303" s="593"/>
      <c r="AG303" s="593"/>
      <c r="AH303" s="593"/>
      <c r="AI303" s="593"/>
      <c r="AJ303" s="594">
        <f t="shared" ref="AJ303" si="386">AJ302</f>
        <v>45976</v>
      </c>
      <c r="AK303" s="595"/>
      <c r="AL303" s="595"/>
      <c r="AM303" s="595"/>
      <c r="AN303" s="596"/>
      <c r="AO303" s="593">
        <f t="shared" ref="AO303" si="387">AO302</f>
        <v>45977</v>
      </c>
      <c r="AP303" s="593"/>
      <c r="AQ303" s="593"/>
      <c r="AR303" s="593"/>
      <c r="AS303" s="593"/>
      <c r="AT303" s="594">
        <f t="shared" ref="AT303" si="388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139</v>
      </c>
      <c r="C307" s="203">
        <v>1</v>
      </c>
      <c r="D307" s="206"/>
      <c r="E307" s="203"/>
      <c r="F307" s="203"/>
      <c r="G307" s="208" t="e">
        <f t="shared" ref="G307:G321" si="389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90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91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92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93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94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95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96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89"/>
        <v>#DIV/0!</v>
      </c>
      <c r="H308" s="541"/>
      <c r="I308" s="209" t="e">
        <f t="shared" ref="I308:K321" si="397">AVERAGE(P308,U308,Z308,AE308,AJ308,AO308,AT308)</f>
        <v>#DIV/0!</v>
      </c>
      <c r="J308" s="209" t="e">
        <f t="shared" si="397"/>
        <v>#DIV/0!</v>
      </c>
      <c r="K308" s="210" t="e">
        <f t="shared" si="397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90"/>
        <v>#DIV/0!</v>
      </c>
      <c r="S308" s="205" t="e">
        <f t="shared" ref="S308:S321" si="398">RANK(R308, R$307:R$321)</f>
        <v>#DIV/0!</v>
      </c>
      <c r="T308" s="541"/>
      <c r="U308" s="203"/>
      <c r="V308" s="203"/>
      <c r="W308" s="208" t="e">
        <f t="shared" si="391"/>
        <v>#DIV/0!</v>
      </c>
      <c r="X308" s="205" t="e">
        <f t="shared" ref="X308:X321" si="399">RANK(W308, W$307:W$321)</f>
        <v>#DIV/0!</v>
      </c>
      <c r="Y308" s="541"/>
      <c r="Z308" s="203"/>
      <c r="AA308" s="203"/>
      <c r="AB308" s="208" t="e">
        <f t="shared" si="392"/>
        <v>#DIV/0!</v>
      </c>
      <c r="AC308" s="205" t="e">
        <f t="shared" ref="AC308:AC321" si="400">RANK(AB308, AB$307:AB$321)</f>
        <v>#DIV/0!</v>
      </c>
      <c r="AD308" s="541"/>
      <c r="AE308" s="203"/>
      <c r="AF308" s="203"/>
      <c r="AG308" s="208" t="e">
        <f t="shared" si="393"/>
        <v>#DIV/0!</v>
      </c>
      <c r="AH308" s="205" t="e">
        <f t="shared" ref="AH308:AH321" si="401">RANK(AG308, AG$307:AG$321)</f>
        <v>#DIV/0!</v>
      </c>
      <c r="AI308" s="541"/>
      <c r="AJ308" s="203"/>
      <c r="AK308" s="203"/>
      <c r="AL308" s="208" t="e">
        <f t="shared" si="394"/>
        <v>#DIV/0!</v>
      </c>
      <c r="AM308" s="205" t="e">
        <f t="shared" ref="AM308:AM321" si="402">RANK(AL308, AL$307:AL$321)</f>
        <v>#DIV/0!</v>
      </c>
      <c r="AN308" s="541"/>
      <c r="AO308" s="203"/>
      <c r="AP308" s="203"/>
      <c r="AQ308" s="208" t="e">
        <f t="shared" si="395"/>
        <v>#DIV/0!</v>
      </c>
      <c r="AR308" s="205" t="e">
        <f t="shared" ref="AR308:AR321" si="403">RANK(AQ308, AQ$307:AQ$321)</f>
        <v>#DIV/0!</v>
      </c>
      <c r="AS308" s="541"/>
      <c r="AT308" s="203"/>
      <c r="AU308" s="203"/>
      <c r="AV308" s="208" t="e">
        <f t="shared" si="396"/>
        <v>#DIV/0!</v>
      </c>
      <c r="AW308" s="205" t="e">
        <f t="shared" ref="AW308:AW321" si="404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89"/>
        <v>#DIV/0!</v>
      </c>
      <c r="H309" s="541"/>
      <c r="I309" s="209" t="e">
        <f t="shared" si="397"/>
        <v>#DIV/0!</v>
      </c>
      <c r="J309" s="209" t="e">
        <f t="shared" si="397"/>
        <v>#DIV/0!</v>
      </c>
      <c r="K309" s="210" t="e">
        <f t="shared" si="397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90"/>
        <v>#DIV/0!</v>
      </c>
      <c r="S309" s="205" t="e">
        <f t="shared" si="398"/>
        <v>#DIV/0!</v>
      </c>
      <c r="T309" s="541"/>
      <c r="U309" s="203"/>
      <c r="V309" s="203"/>
      <c r="W309" s="208" t="e">
        <f t="shared" si="391"/>
        <v>#DIV/0!</v>
      </c>
      <c r="X309" s="205" t="e">
        <f t="shared" si="399"/>
        <v>#DIV/0!</v>
      </c>
      <c r="Y309" s="541"/>
      <c r="Z309" s="203"/>
      <c r="AA309" s="203"/>
      <c r="AB309" s="208" t="e">
        <f t="shared" si="392"/>
        <v>#DIV/0!</v>
      </c>
      <c r="AC309" s="205" t="e">
        <f t="shared" si="400"/>
        <v>#DIV/0!</v>
      </c>
      <c r="AD309" s="541"/>
      <c r="AE309" s="203"/>
      <c r="AF309" s="203"/>
      <c r="AG309" s="208" t="e">
        <f t="shared" si="393"/>
        <v>#DIV/0!</v>
      </c>
      <c r="AH309" s="205" t="e">
        <f t="shared" si="401"/>
        <v>#DIV/0!</v>
      </c>
      <c r="AI309" s="541"/>
      <c r="AJ309" s="203"/>
      <c r="AK309" s="203"/>
      <c r="AL309" s="208" t="e">
        <f t="shared" si="394"/>
        <v>#DIV/0!</v>
      </c>
      <c r="AM309" s="205" t="e">
        <f t="shared" si="402"/>
        <v>#DIV/0!</v>
      </c>
      <c r="AN309" s="541"/>
      <c r="AO309" s="203"/>
      <c r="AP309" s="203"/>
      <c r="AQ309" s="208" t="e">
        <f t="shared" si="395"/>
        <v>#DIV/0!</v>
      </c>
      <c r="AR309" s="205" t="e">
        <f t="shared" si="403"/>
        <v>#DIV/0!</v>
      </c>
      <c r="AS309" s="541"/>
      <c r="AT309" s="203"/>
      <c r="AU309" s="203"/>
      <c r="AV309" s="208" t="e">
        <f t="shared" si="396"/>
        <v>#DIV/0!</v>
      </c>
      <c r="AW309" s="205" t="e">
        <f t="shared" si="404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89"/>
        <v>#DIV/0!</v>
      </c>
      <c r="H310" s="541"/>
      <c r="I310" s="209" t="e">
        <f t="shared" si="397"/>
        <v>#DIV/0!</v>
      </c>
      <c r="J310" s="209" t="e">
        <f t="shared" si="397"/>
        <v>#DIV/0!</v>
      </c>
      <c r="K310" s="210" t="e">
        <f t="shared" si="397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90"/>
        <v>#DIV/0!</v>
      </c>
      <c r="S310" s="205" t="e">
        <f t="shared" si="398"/>
        <v>#DIV/0!</v>
      </c>
      <c r="T310" s="541"/>
      <c r="U310" s="203"/>
      <c r="V310" s="203"/>
      <c r="W310" s="208" t="e">
        <f t="shared" si="391"/>
        <v>#DIV/0!</v>
      </c>
      <c r="X310" s="205" t="e">
        <f t="shared" si="399"/>
        <v>#DIV/0!</v>
      </c>
      <c r="Y310" s="541"/>
      <c r="Z310" s="203"/>
      <c r="AA310" s="203"/>
      <c r="AB310" s="208" t="e">
        <f t="shared" si="392"/>
        <v>#DIV/0!</v>
      </c>
      <c r="AC310" s="205" t="e">
        <f t="shared" si="400"/>
        <v>#DIV/0!</v>
      </c>
      <c r="AD310" s="541"/>
      <c r="AE310" s="203"/>
      <c r="AF310" s="203"/>
      <c r="AG310" s="208" t="e">
        <f t="shared" si="393"/>
        <v>#DIV/0!</v>
      </c>
      <c r="AH310" s="205" t="e">
        <f t="shared" si="401"/>
        <v>#DIV/0!</v>
      </c>
      <c r="AI310" s="541"/>
      <c r="AJ310" s="203"/>
      <c r="AK310" s="203"/>
      <c r="AL310" s="208" t="e">
        <f t="shared" si="394"/>
        <v>#DIV/0!</v>
      </c>
      <c r="AM310" s="205" t="e">
        <f t="shared" si="402"/>
        <v>#DIV/0!</v>
      </c>
      <c r="AN310" s="541"/>
      <c r="AO310" s="203"/>
      <c r="AP310" s="203"/>
      <c r="AQ310" s="208" t="e">
        <f t="shared" si="395"/>
        <v>#DIV/0!</v>
      </c>
      <c r="AR310" s="205" t="e">
        <f t="shared" si="403"/>
        <v>#DIV/0!</v>
      </c>
      <c r="AS310" s="541"/>
      <c r="AT310" s="203"/>
      <c r="AU310" s="203"/>
      <c r="AV310" s="208" t="e">
        <f t="shared" si="396"/>
        <v>#DIV/0!</v>
      </c>
      <c r="AW310" s="205" t="e">
        <f t="shared" si="404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89"/>
        <v>#DIV/0!</v>
      </c>
      <c r="H311" s="541"/>
      <c r="I311" s="209" t="e">
        <f t="shared" si="397"/>
        <v>#DIV/0!</v>
      </c>
      <c r="J311" s="209" t="e">
        <f t="shared" si="397"/>
        <v>#DIV/0!</v>
      </c>
      <c r="K311" s="210" t="e">
        <f t="shared" si="397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90"/>
        <v>#DIV/0!</v>
      </c>
      <c r="S311" s="205" t="e">
        <f t="shared" si="398"/>
        <v>#DIV/0!</v>
      </c>
      <c r="T311" s="541"/>
      <c r="U311" s="203"/>
      <c r="V311" s="203"/>
      <c r="W311" s="208" t="e">
        <f t="shared" si="391"/>
        <v>#DIV/0!</v>
      </c>
      <c r="X311" s="205" t="e">
        <f t="shared" si="399"/>
        <v>#DIV/0!</v>
      </c>
      <c r="Y311" s="541"/>
      <c r="Z311" s="203"/>
      <c r="AA311" s="203"/>
      <c r="AB311" s="208" t="e">
        <f t="shared" si="392"/>
        <v>#DIV/0!</v>
      </c>
      <c r="AC311" s="205" t="e">
        <f t="shared" si="400"/>
        <v>#DIV/0!</v>
      </c>
      <c r="AD311" s="541"/>
      <c r="AE311" s="203"/>
      <c r="AF311" s="203"/>
      <c r="AG311" s="208" t="e">
        <f t="shared" si="393"/>
        <v>#DIV/0!</v>
      </c>
      <c r="AH311" s="205" t="e">
        <f t="shared" si="401"/>
        <v>#DIV/0!</v>
      </c>
      <c r="AI311" s="541"/>
      <c r="AJ311" s="203"/>
      <c r="AK311" s="203"/>
      <c r="AL311" s="208" t="e">
        <f t="shared" si="394"/>
        <v>#DIV/0!</v>
      </c>
      <c r="AM311" s="205" t="e">
        <f t="shared" si="402"/>
        <v>#DIV/0!</v>
      </c>
      <c r="AN311" s="541"/>
      <c r="AO311" s="203"/>
      <c r="AP311" s="203"/>
      <c r="AQ311" s="208" t="e">
        <f t="shared" si="395"/>
        <v>#DIV/0!</v>
      </c>
      <c r="AR311" s="205" t="e">
        <f t="shared" si="403"/>
        <v>#DIV/0!</v>
      </c>
      <c r="AS311" s="541"/>
      <c r="AT311" s="203"/>
      <c r="AU311" s="203"/>
      <c r="AV311" s="208" t="e">
        <f t="shared" si="396"/>
        <v>#DIV/0!</v>
      </c>
      <c r="AW311" s="205" t="e">
        <f t="shared" si="404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89"/>
        <v>#DIV/0!</v>
      </c>
      <c r="H312" s="541"/>
      <c r="I312" s="209" t="e">
        <f t="shared" si="397"/>
        <v>#DIV/0!</v>
      </c>
      <c r="J312" s="209" t="e">
        <f t="shared" si="397"/>
        <v>#DIV/0!</v>
      </c>
      <c r="K312" s="210" t="e">
        <f t="shared" si="397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90"/>
        <v>#DIV/0!</v>
      </c>
      <c r="S312" s="205" t="e">
        <f t="shared" si="398"/>
        <v>#DIV/0!</v>
      </c>
      <c r="T312" s="541"/>
      <c r="U312" s="203"/>
      <c r="V312" s="203"/>
      <c r="W312" s="208" t="e">
        <f t="shared" si="391"/>
        <v>#DIV/0!</v>
      </c>
      <c r="X312" s="205" t="e">
        <f t="shared" si="399"/>
        <v>#DIV/0!</v>
      </c>
      <c r="Y312" s="541"/>
      <c r="Z312" s="203"/>
      <c r="AA312" s="203"/>
      <c r="AB312" s="208" t="e">
        <f t="shared" si="392"/>
        <v>#DIV/0!</v>
      </c>
      <c r="AC312" s="205" t="e">
        <f t="shared" si="400"/>
        <v>#DIV/0!</v>
      </c>
      <c r="AD312" s="541"/>
      <c r="AE312" s="203"/>
      <c r="AF312" s="203"/>
      <c r="AG312" s="208" t="e">
        <f t="shared" si="393"/>
        <v>#DIV/0!</v>
      </c>
      <c r="AH312" s="205" t="e">
        <f t="shared" si="401"/>
        <v>#DIV/0!</v>
      </c>
      <c r="AI312" s="541"/>
      <c r="AJ312" s="203"/>
      <c r="AK312" s="203"/>
      <c r="AL312" s="208" t="e">
        <f t="shared" si="394"/>
        <v>#DIV/0!</v>
      </c>
      <c r="AM312" s="205" t="e">
        <f t="shared" si="402"/>
        <v>#DIV/0!</v>
      </c>
      <c r="AN312" s="541"/>
      <c r="AO312" s="203"/>
      <c r="AP312" s="203"/>
      <c r="AQ312" s="208" t="e">
        <f t="shared" si="395"/>
        <v>#DIV/0!</v>
      </c>
      <c r="AR312" s="205" t="e">
        <f t="shared" si="403"/>
        <v>#DIV/0!</v>
      </c>
      <c r="AS312" s="541"/>
      <c r="AT312" s="203"/>
      <c r="AU312" s="203"/>
      <c r="AV312" s="208" t="e">
        <f t="shared" si="396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89"/>
        <v>#DIV/0!</v>
      </c>
      <c r="H313" s="541"/>
      <c r="I313" s="209" t="e">
        <f t="shared" si="397"/>
        <v>#DIV/0!</v>
      </c>
      <c r="J313" s="209" t="e">
        <f t="shared" si="397"/>
        <v>#DIV/0!</v>
      </c>
      <c r="K313" s="210" t="e">
        <f t="shared" si="397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90"/>
        <v>#DIV/0!</v>
      </c>
      <c r="S313" s="205" t="e">
        <f t="shared" si="398"/>
        <v>#DIV/0!</v>
      </c>
      <c r="T313" s="541"/>
      <c r="U313" s="203"/>
      <c r="V313" s="203"/>
      <c r="W313" s="208" t="e">
        <f t="shared" si="391"/>
        <v>#DIV/0!</v>
      </c>
      <c r="X313" s="205" t="e">
        <f t="shared" si="399"/>
        <v>#DIV/0!</v>
      </c>
      <c r="Y313" s="541"/>
      <c r="Z313" s="203"/>
      <c r="AA313" s="203"/>
      <c r="AB313" s="208" t="e">
        <f t="shared" si="392"/>
        <v>#DIV/0!</v>
      </c>
      <c r="AC313" s="205" t="e">
        <f t="shared" si="400"/>
        <v>#DIV/0!</v>
      </c>
      <c r="AD313" s="541"/>
      <c r="AE313" s="203"/>
      <c r="AF313" s="203"/>
      <c r="AG313" s="208" t="e">
        <f t="shared" si="393"/>
        <v>#DIV/0!</v>
      </c>
      <c r="AH313" s="205" t="e">
        <f t="shared" si="401"/>
        <v>#DIV/0!</v>
      </c>
      <c r="AI313" s="541"/>
      <c r="AJ313" s="203"/>
      <c r="AK313" s="203"/>
      <c r="AL313" s="208" t="e">
        <f t="shared" si="394"/>
        <v>#DIV/0!</v>
      </c>
      <c r="AM313" s="205" t="e">
        <f t="shared" si="402"/>
        <v>#DIV/0!</v>
      </c>
      <c r="AN313" s="541"/>
      <c r="AO313" s="203"/>
      <c r="AP313" s="203"/>
      <c r="AQ313" s="208" t="e">
        <f t="shared" si="395"/>
        <v>#DIV/0!</v>
      </c>
      <c r="AR313" s="205" t="e">
        <f t="shared" si="403"/>
        <v>#DIV/0!</v>
      </c>
      <c r="AS313" s="541"/>
      <c r="AT313" s="203"/>
      <c r="AU313" s="203"/>
      <c r="AV313" s="208" t="e">
        <f t="shared" si="396"/>
        <v>#DIV/0!</v>
      </c>
      <c r="AW313" s="205" t="e">
        <f t="shared" si="404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89"/>
        <v>#DIV/0!</v>
      </c>
      <c r="H314" s="541"/>
      <c r="I314" s="209" t="e">
        <f t="shared" si="397"/>
        <v>#DIV/0!</v>
      </c>
      <c r="J314" s="209" t="e">
        <f t="shared" si="397"/>
        <v>#DIV/0!</v>
      </c>
      <c r="K314" s="210" t="e">
        <f t="shared" si="397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90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91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92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93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94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95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96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89"/>
        <v>#DIV/0!</v>
      </c>
      <c r="H315" s="541"/>
      <c r="I315" s="209" t="e">
        <f t="shared" si="397"/>
        <v>#DIV/0!</v>
      </c>
      <c r="J315" s="209" t="e">
        <f t="shared" si="397"/>
        <v>#DIV/0!</v>
      </c>
      <c r="K315" s="210" t="e">
        <f t="shared" si="397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90"/>
        <v>#DIV/0!</v>
      </c>
      <c r="S315" s="205" t="e">
        <f t="shared" si="398"/>
        <v>#DIV/0!</v>
      </c>
      <c r="T315" s="541"/>
      <c r="U315" s="203"/>
      <c r="V315" s="203"/>
      <c r="W315" s="208" t="e">
        <f t="shared" si="391"/>
        <v>#DIV/0!</v>
      </c>
      <c r="X315" s="205" t="e">
        <f t="shared" si="399"/>
        <v>#DIV/0!</v>
      </c>
      <c r="Y315" s="541"/>
      <c r="Z315" s="203"/>
      <c r="AA315" s="203"/>
      <c r="AB315" s="208" t="e">
        <f t="shared" si="392"/>
        <v>#DIV/0!</v>
      </c>
      <c r="AC315" s="205" t="e">
        <f t="shared" si="400"/>
        <v>#DIV/0!</v>
      </c>
      <c r="AD315" s="541"/>
      <c r="AE315" s="203"/>
      <c r="AF315" s="203"/>
      <c r="AG315" s="208" t="e">
        <f t="shared" si="393"/>
        <v>#DIV/0!</v>
      </c>
      <c r="AH315" s="205" t="e">
        <f t="shared" si="401"/>
        <v>#DIV/0!</v>
      </c>
      <c r="AI315" s="541"/>
      <c r="AJ315" s="203"/>
      <c r="AK315" s="203"/>
      <c r="AL315" s="208" t="e">
        <f t="shared" si="394"/>
        <v>#DIV/0!</v>
      </c>
      <c r="AM315" s="205" t="e">
        <f t="shared" si="402"/>
        <v>#DIV/0!</v>
      </c>
      <c r="AN315" s="541"/>
      <c r="AO315" s="203"/>
      <c r="AP315" s="203"/>
      <c r="AQ315" s="208" t="e">
        <f t="shared" si="395"/>
        <v>#DIV/0!</v>
      </c>
      <c r="AR315" s="205" t="e">
        <f t="shared" si="403"/>
        <v>#DIV/0!</v>
      </c>
      <c r="AS315" s="541"/>
      <c r="AT315" s="203"/>
      <c r="AU315" s="203"/>
      <c r="AV315" s="208" t="e">
        <f t="shared" si="396"/>
        <v>#DIV/0!</v>
      </c>
      <c r="AW315" s="205" t="e">
        <f t="shared" si="404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89"/>
        <v>#DIV/0!</v>
      </c>
      <c r="H316" s="541"/>
      <c r="I316" s="209" t="e">
        <f t="shared" si="397"/>
        <v>#DIV/0!</v>
      </c>
      <c r="J316" s="209" t="e">
        <f t="shared" si="397"/>
        <v>#DIV/0!</v>
      </c>
      <c r="K316" s="210" t="e">
        <f t="shared" si="397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90"/>
        <v>#DIV/0!</v>
      </c>
      <c r="S316" s="205" t="e">
        <f t="shared" si="398"/>
        <v>#DIV/0!</v>
      </c>
      <c r="T316" s="541"/>
      <c r="U316" s="203"/>
      <c r="V316" s="203"/>
      <c r="W316" s="208" t="e">
        <f t="shared" si="391"/>
        <v>#DIV/0!</v>
      </c>
      <c r="X316" s="205" t="e">
        <f t="shared" si="399"/>
        <v>#DIV/0!</v>
      </c>
      <c r="Y316" s="541"/>
      <c r="Z316" s="203"/>
      <c r="AA316" s="203"/>
      <c r="AB316" s="208" t="e">
        <f t="shared" si="392"/>
        <v>#DIV/0!</v>
      </c>
      <c r="AC316" s="205" t="e">
        <f t="shared" si="400"/>
        <v>#DIV/0!</v>
      </c>
      <c r="AD316" s="541"/>
      <c r="AE316" s="203"/>
      <c r="AF316" s="203"/>
      <c r="AG316" s="208" t="e">
        <f t="shared" si="393"/>
        <v>#DIV/0!</v>
      </c>
      <c r="AH316" s="205" t="e">
        <f t="shared" si="401"/>
        <v>#DIV/0!</v>
      </c>
      <c r="AI316" s="541"/>
      <c r="AJ316" s="203"/>
      <c r="AK316" s="203"/>
      <c r="AL316" s="208" t="e">
        <f t="shared" si="394"/>
        <v>#DIV/0!</v>
      </c>
      <c r="AM316" s="205" t="e">
        <f t="shared" si="402"/>
        <v>#DIV/0!</v>
      </c>
      <c r="AN316" s="541"/>
      <c r="AO316" s="203"/>
      <c r="AP316" s="203"/>
      <c r="AQ316" s="208" t="e">
        <f t="shared" si="395"/>
        <v>#DIV/0!</v>
      </c>
      <c r="AR316" s="205" t="e">
        <f t="shared" si="403"/>
        <v>#DIV/0!</v>
      </c>
      <c r="AS316" s="541"/>
      <c r="AT316" s="203"/>
      <c r="AU316" s="203"/>
      <c r="AV316" s="208" t="e">
        <f t="shared" si="396"/>
        <v>#DIV/0!</v>
      </c>
      <c r="AW316" s="205" t="e">
        <f t="shared" si="404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89"/>
        <v>#DIV/0!</v>
      </c>
      <c r="H317" s="541"/>
      <c r="I317" s="209" t="e">
        <f t="shared" si="397"/>
        <v>#DIV/0!</v>
      </c>
      <c r="J317" s="209" t="e">
        <f t="shared" si="397"/>
        <v>#DIV/0!</v>
      </c>
      <c r="K317" s="210" t="e">
        <f t="shared" si="397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90"/>
        <v>#DIV/0!</v>
      </c>
      <c r="S317" s="205" t="e">
        <f t="shared" si="398"/>
        <v>#DIV/0!</v>
      </c>
      <c r="T317" s="541"/>
      <c r="U317" s="203"/>
      <c r="V317" s="203"/>
      <c r="W317" s="208" t="e">
        <f t="shared" si="391"/>
        <v>#DIV/0!</v>
      </c>
      <c r="X317" s="205" t="e">
        <f t="shared" si="399"/>
        <v>#DIV/0!</v>
      </c>
      <c r="Y317" s="541"/>
      <c r="Z317" s="203"/>
      <c r="AA317" s="203"/>
      <c r="AB317" s="208" t="e">
        <f t="shared" si="392"/>
        <v>#DIV/0!</v>
      </c>
      <c r="AC317" s="205" t="e">
        <f t="shared" si="400"/>
        <v>#DIV/0!</v>
      </c>
      <c r="AD317" s="541"/>
      <c r="AE317" s="203"/>
      <c r="AF317" s="203"/>
      <c r="AG317" s="208" t="e">
        <f t="shared" si="393"/>
        <v>#DIV/0!</v>
      </c>
      <c r="AH317" s="205" t="e">
        <f t="shared" si="401"/>
        <v>#DIV/0!</v>
      </c>
      <c r="AI317" s="541"/>
      <c r="AJ317" s="203"/>
      <c r="AK317" s="203"/>
      <c r="AL317" s="208" t="e">
        <f t="shared" si="394"/>
        <v>#DIV/0!</v>
      </c>
      <c r="AM317" s="205" t="e">
        <f t="shared" si="402"/>
        <v>#DIV/0!</v>
      </c>
      <c r="AN317" s="541"/>
      <c r="AO317" s="203"/>
      <c r="AP317" s="203"/>
      <c r="AQ317" s="208" t="e">
        <f t="shared" si="395"/>
        <v>#DIV/0!</v>
      </c>
      <c r="AR317" s="205" t="e">
        <f t="shared" si="403"/>
        <v>#DIV/0!</v>
      </c>
      <c r="AS317" s="541"/>
      <c r="AT317" s="203"/>
      <c r="AU317" s="203"/>
      <c r="AV317" s="208" t="e">
        <f t="shared" si="396"/>
        <v>#DIV/0!</v>
      </c>
      <c r="AW317" s="205" t="e">
        <f t="shared" si="404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89"/>
        <v>#DIV/0!</v>
      </c>
      <c r="H318" s="541"/>
      <c r="I318" s="209" t="e">
        <f t="shared" si="397"/>
        <v>#DIV/0!</v>
      </c>
      <c r="J318" s="209" t="e">
        <f t="shared" si="397"/>
        <v>#DIV/0!</v>
      </c>
      <c r="K318" s="210" t="e">
        <f t="shared" si="397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90"/>
        <v>#DIV/0!</v>
      </c>
      <c r="S318" s="205" t="e">
        <f t="shared" si="398"/>
        <v>#DIV/0!</v>
      </c>
      <c r="T318" s="541"/>
      <c r="U318" s="203"/>
      <c r="V318" s="203"/>
      <c r="W318" s="208" t="e">
        <f t="shared" si="391"/>
        <v>#DIV/0!</v>
      </c>
      <c r="X318" s="205" t="e">
        <f t="shared" si="399"/>
        <v>#DIV/0!</v>
      </c>
      <c r="Y318" s="541"/>
      <c r="Z318" s="203"/>
      <c r="AA318" s="203"/>
      <c r="AB318" s="208" t="e">
        <f t="shared" si="392"/>
        <v>#DIV/0!</v>
      </c>
      <c r="AC318" s="205" t="e">
        <f t="shared" si="400"/>
        <v>#DIV/0!</v>
      </c>
      <c r="AD318" s="541"/>
      <c r="AE318" s="203"/>
      <c r="AF318" s="203"/>
      <c r="AG318" s="208" t="e">
        <f t="shared" si="393"/>
        <v>#DIV/0!</v>
      </c>
      <c r="AH318" s="205" t="e">
        <f t="shared" si="401"/>
        <v>#DIV/0!</v>
      </c>
      <c r="AI318" s="541"/>
      <c r="AJ318" s="203"/>
      <c r="AK318" s="203"/>
      <c r="AL318" s="208" t="e">
        <f t="shared" si="394"/>
        <v>#DIV/0!</v>
      </c>
      <c r="AM318" s="205" t="e">
        <f t="shared" si="402"/>
        <v>#DIV/0!</v>
      </c>
      <c r="AN318" s="541"/>
      <c r="AO318" s="203"/>
      <c r="AP318" s="203"/>
      <c r="AQ318" s="208" t="e">
        <f t="shared" si="395"/>
        <v>#DIV/0!</v>
      </c>
      <c r="AR318" s="205" t="e">
        <f t="shared" si="403"/>
        <v>#DIV/0!</v>
      </c>
      <c r="AS318" s="541"/>
      <c r="AT318" s="203"/>
      <c r="AU318" s="203"/>
      <c r="AV318" s="208" t="e">
        <f t="shared" si="396"/>
        <v>#DIV/0!</v>
      </c>
      <c r="AW318" s="205" t="e">
        <f t="shared" si="404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89"/>
        <v>#DIV/0!</v>
      </c>
      <c r="H319" s="541"/>
      <c r="I319" s="209" t="e">
        <f t="shared" si="397"/>
        <v>#DIV/0!</v>
      </c>
      <c r="J319" s="209" t="e">
        <f t="shared" si="397"/>
        <v>#DIV/0!</v>
      </c>
      <c r="K319" s="210" t="e">
        <f t="shared" si="397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90"/>
        <v>#DIV/0!</v>
      </c>
      <c r="S319" s="205" t="e">
        <f t="shared" si="398"/>
        <v>#DIV/0!</v>
      </c>
      <c r="T319" s="541"/>
      <c r="U319" s="203"/>
      <c r="V319" s="203"/>
      <c r="W319" s="208" t="e">
        <f t="shared" si="391"/>
        <v>#DIV/0!</v>
      </c>
      <c r="X319" s="205" t="e">
        <f t="shared" si="399"/>
        <v>#DIV/0!</v>
      </c>
      <c r="Y319" s="541"/>
      <c r="Z319" s="203"/>
      <c r="AA319" s="203"/>
      <c r="AB319" s="208" t="e">
        <f t="shared" si="392"/>
        <v>#DIV/0!</v>
      </c>
      <c r="AC319" s="205" t="e">
        <f t="shared" si="400"/>
        <v>#DIV/0!</v>
      </c>
      <c r="AD319" s="541"/>
      <c r="AE319" s="203"/>
      <c r="AF319" s="203"/>
      <c r="AG319" s="208" t="e">
        <f t="shared" si="393"/>
        <v>#DIV/0!</v>
      </c>
      <c r="AH319" s="205" t="e">
        <f t="shared" si="401"/>
        <v>#DIV/0!</v>
      </c>
      <c r="AI319" s="541"/>
      <c r="AJ319" s="203"/>
      <c r="AK319" s="203"/>
      <c r="AL319" s="208" t="e">
        <f t="shared" si="394"/>
        <v>#DIV/0!</v>
      </c>
      <c r="AM319" s="205" t="e">
        <f t="shared" si="402"/>
        <v>#DIV/0!</v>
      </c>
      <c r="AN319" s="541"/>
      <c r="AO319" s="203"/>
      <c r="AP319" s="203"/>
      <c r="AQ319" s="208" t="e">
        <f t="shared" si="395"/>
        <v>#DIV/0!</v>
      </c>
      <c r="AR319" s="205" t="e">
        <f t="shared" si="403"/>
        <v>#DIV/0!</v>
      </c>
      <c r="AS319" s="541"/>
      <c r="AT319" s="203"/>
      <c r="AU319" s="203"/>
      <c r="AV319" s="208" t="e">
        <f t="shared" si="396"/>
        <v>#DIV/0!</v>
      </c>
      <c r="AW319" s="205" t="e">
        <f t="shared" si="404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89"/>
        <v>#DIV/0!</v>
      </c>
      <c r="H320" s="541"/>
      <c r="I320" s="209" t="e">
        <f t="shared" si="397"/>
        <v>#DIV/0!</v>
      </c>
      <c r="J320" s="209" t="e">
        <f t="shared" si="397"/>
        <v>#DIV/0!</v>
      </c>
      <c r="K320" s="210" t="e">
        <f t="shared" si="397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90"/>
        <v>#DIV/0!</v>
      </c>
      <c r="S320" s="205" t="e">
        <f t="shared" si="398"/>
        <v>#DIV/0!</v>
      </c>
      <c r="T320" s="541"/>
      <c r="U320" s="203"/>
      <c r="V320" s="203"/>
      <c r="W320" s="208" t="e">
        <f t="shared" si="391"/>
        <v>#DIV/0!</v>
      </c>
      <c r="X320" s="205" t="e">
        <f t="shared" si="399"/>
        <v>#DIV/0!</v>
      </c>
      <c r="Y320" s="541"/>
      <c r="Z320" s="203"/>
      <c r="AA320" s="203"/>
      <c r="AB320" s="208" t="e">
        <f t="shared" si="392"/>
        <v>#DIV/0!</v>
      </c>
      <c r="AC320" s="205" t="e">
        <f t="shared" si="400"/>
        <v>#DIV/0!</v>
      </c>
      <c r="AD320" s="541"/>
      <c r="AE320" s="203"/>
      <c r="AF320" s="203"/>
      <c r="AG320" s="208" t="e">
        <f t="shared" si="393"/>
        <v>#DIV/0!</v>
      </c>
      <c r="AH320" s="205" t="e">
        <f t="shared" si="401"/>
        <v>#DIV/0!</v>
      </c>
      <c r="AI320" s="541"/>
      <c r="AJ320" s="203"/>
      <c r="AK320" s="203"/>
      <c r="AL320" s="208" t="e">
        <f t="shared" si="394"/>
        <v>#DIV/0!</v>
      </c>
      <c r="AM320" s="205" t="e">
        <f t="shared" si="402"/>
        <v>#DIV/0!</v>
      </c>
      <c r="AN320" s="541"/>
      <c r="AO320" s="203"/>
      <c r="AP320" s="203"/>
      <c r="AQ320" s="208" t="e">
        <f t="shared" si="395"/>
        <v>#DIV/0!</v>
      </c>
      <c r="AR320" s="205" t="e">
        <f t="shared" si="403"/>
        <v>#DIV/0!</v>
      </c>
      <c r="AS320" s="541"/>
      <c r="AT320" s="203"/>
      <c r="AU320" s="203"/>
      <c r="AV320" s="208" t="e">
        <f t="shared" si="396"/>
        <v>#DIV/0!</v>
      </c>
      <c r="AW320" s="205" t="e">
        <f t="shared" si="404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89"/>
        <v>#DIV/0!</v>
      </c>
      <c r="H321" s="541"/>
      <c r="I321" s="209" t="e">
        <f t="shared" si="397"/>
        <v>#DIV/0!</v>
      </c>
      <c r="J321" s="209" t="e">
        <f t="shared" si="397"/>
        <v>#DIV/0!</v>
      </c>
      <c r="K321" s="210" t="e">
        <f t="shared" si="397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98"/>
        <v>#DIV/0!</v>
      </c>
      <c r="T321" s="541"/>
      <c r="U321" s="203"/>
      <c r="V321" s="203"/>
      <c r="W321" s="208" t="e">
        <f>V321/U321</f>
        <v>#DIV/0!</v>
      </c>
      <c r="X321" s="205" t="e">
        <f t="shared" si="399"/>
        <v>#DIV/0!</v>
      </c>
      <c r="Y321" s="541"/>
      <c r="Z321" s="203"/>
      <c r="AA321" s="203"/>
      <c r="AB321" s="208" t="e">
        <f>AA321/Z321</f>
        <v>#DIV/0!</v>
      </c>
      <c r="AC321" s="205" t="e">
        <f t="shared" si="400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401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402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403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404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321"/>
  <sheetViews>
    <sheetView zoomScaleNormal="100" workbookViewId="0">
      <pane xSplit="13" ySplit="3" topLeftCell="N280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1" t="s">
        <v>769</v>
      </c>
      <c r="C1" s="198">
        <f>AVERAGE(L267,L287,L307)</f>
        <v>63.63347050200484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499</v>
      </c>
      <c r="C7" s="203">
        <v>1</v>
      </c>
      <c r="D7" s="206" t="s">
        <v>500</v>
      </c>
      <c r="E7" s="207">
        <v>24</v>
      </c>
      <c r="F7" s="203">
        <v>2000</v>
      </c>
      <c r="G7" s="208">
        <f>F7/E7</f>
        <v>83.333333333333329</v>
      </c>
      <c r="H7" s="541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42">
        <f>IFERROR(AVERAGE(K7:K21),"-")</f>
        <v>71.211646616032453</v>
      </c>
      <c r="M7" s="209">
        <f>RANK(K7, K$7:$K$21)</f>
        <v>1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41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41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41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41">
        <f>AVERAGE(AV7:AV21)</f>
        <v>71.268315018315022</v>
      </c>
    </row>
    <row r="8" spans="1:50" ht="14.25" hidden="1" customHeight="1" outlineLevel="1">
      <c r="B8" s="483"/>
      <c r="C8" s="203">
        <v>2</v>
      </c>
      <c r="D8" s="206"/>
      <c r="E8" s="207"/>
      <c r="F8" s="203"/>
      <c r="G8" s="208"/>
      <c r="H8" s="541"/>
      <c r="I8" s="209"/>
      <c r="J8" s="209"/>
      <c r="K8" s="210"/>
      <c r="L8" s="542"/>
      <c r="M8" s="209"/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/>
      <c r="AF8" s="207"/>
      <c r="AG8" s="208"/>
      <c r="AH8" s="205"/>
      <c r="AI8" s="541"/>
      <c r="AJ8" s="203"/>
      <c r="AK8" s="207"/>
      <c r="AL8" s="208"/>
      <c r="AM8" s="205"/>
      <c r="AN8" s="541"/>
      <c r="AO8" s="203"/>
      <c r="AP8" s="207"/>
      <c r="AQ8" s="208"/>
      <c r="AR8" s="205"/>
      <c r="AS8" s="541"/>
      <c r="AT8" s="203"/>
      <c r="AU8" s="207"/>
      <c r="AV8" s="208"/>
      <c r="AW8" s="205"/>
      <c r="AX8" s="541"/>
    </row>
    <row r="9" spans="1:50" ht="14.25" hidden="1" customHeight="1" outlineLevel="1">
      <c r="B9" s="483"/>
      <c r="C9" s="203">
        <v>3</v>
      </c>
      <c r="D9" s="206"/>
      <c r="E9" s="207"/>
      <c r="F9" s="203"/>
      <c r="G9" s="208"/>
      <c r="H9" s="541"/>
      <c r="I9" s="209"/>
      <c r="J9" s="209"/>
      <c r="K9" s="210"/>
      <c r="L9" s="542"/>
      <c r="M9" s="209"/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/>
      <c r="AF9" s="207"/>
      <c r="AG9" s="208"/>
      <c r="AH9" s="205"/>
      <c r="AI9" s="541"/>
      <c r="AJ9" s="203"/>
      <c r="AK9" s="207"/>
      <c r="AL9" s="208"/>
      <c r="AM9" s="205"/>
      <c r="AN9" s="541"/>
      <c r="AO9" s="203"/>
      <c r="AP9" s="207"/>
      <c r="AQ9" s="208"/>
      <c r="AR9" s="205"/>
      <c r="AS9" s="541"/>
      <c r="AT9" s="203"/>
      <c r="AU9" s="207"/>
      <c r="AV9" s="208"/>
      <c r="AW9" s="205"/>
      <c r="AX9" s="541"/>
    </row>
    <row r="10" spans="1:50" ht="14.25" hidden="1" customHeight="1" outlineLevel="1">
      <c r="B10" s="483"/>
      <c r="C10" s="203">
        <v>4</v>
      </c>
      <c r="D10" s="206"/>
      <c r="E10" s="207"/>
      <c r="F10" s="203"/>
      <c r="G10" s="208"/>
      <c r="H10" s="541"/>
      <c r="I10" s="209"/>
      <c r="J10" s="209"/>
      <c r="K10" s="210"/>
      <c r="L10" s="542"/>
      <c r="M10" s="209"/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/>
      <c r="AF10" s="207"/>
      <c r="AG10" s="208"/>
      <c r="AH10" s="205"/>
      <c r="AI10" s="541"/>
      <c r="AJ10" s="203"/>
      <c r="AK10" s="207"/>
      <c r="AL10" s="208"/>
      <c r="AM10" s="205"/>
      <c r="AN10" s="541"/>
      <c r="AO10" s="203"/>
      <c r="AP10" s="207"/>
      <c r="AQ10" s="208"/>
      <c r="AR10" s="205"/>
      <c r="AS10" s="541"/>
      <c r="AT10" s="203"/>
      <c r="AU10" s="207"/>
      <c r="AV10" s="208"/>
      <c r="AW10" s="205"/>
      <c r="AX10" s="541"/>
    </row>
    <row r="11" spans="1:50" ht="14.25" hidden="1" customHeight="1" outlineLevel="1">
      <c r="B11" s="483"/>
      <c r="C11" s="203">
        <v>5</v>
      </c>
      <c r="D11" s="206"/>
      <c r="E11" s="207"/>
      <c r="F11" s="203"/>
      <c r="G11" s="208"/>
      <c r="H11" s="541"/>
      <c r="I11" s="209"/>
      <c r="J11" s="209"/>
      <c r="K11" s="210"/>
      <c r="L11" s="542"/>
      <c r="M11" s="209"/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/>
      <c r="AF11" s="207"/>
      <c r="AG11" s="208"/>
      <c r="AH11" s="205"/>
      <c r="AI11" s="541"/>
      <c r="AJ11" s="203"/>
      <c r="AK11" s="207"/>
      <c r="AL11" s="208"/>
      <c r="AM11" s="205"/>
      <c r="AN11" s="541"/>
      <c r="AO11" s="203"/>
      <c r="AP11" s="207"/>
      <c r="AQ11" s="208"/>
      <c r="AR11" s="205"/>
      <c r="AS11" s="541"/>
      <c r="AT11" s="203"/>
      <c r="AU11" s="207"/>
      <c r="AV11" s="208"/>
      <c r="AW11" s="205"/>
      <c r="AX11" s="541"/>
    </row>
    <row r="12" spans="1:50" ht="14.25" hidden="1" customHeight="1" outlineLevel="1">
      <c r="B12" s="483"/>
      <c r="C12" s="203">
        <v>6</v>
      </c>
      <c r="D12" s="206"/>
      <c r="E12" s="207"/>
      <c r="F12" s="203"/>
      <c r="G12" s="208"/>
      <c r="H12" s="541"/>
      <c r="I12" s="209"/>
      <c r="J12" s="209"/>
      <c r="K12" s="210"/>
      <c r="L12" s="542"/>
      <c r="M12" s="209"/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/>
      <c r="AF12" s="207"/>
      <c r="AG12" s="208"/>
      <c r="AH12" s="205"/>
      <c r="AI12" s="541"/>
      <c r="AJ12" s="203"/>
      <c r="AK12" s="207"/>
      <c r="AL12" s="208"/>
      <c r="AM12" s="205"/>
      <c r="AN12" s="541"/>
      <c r="AO12" s="203"/>
      <c r="AP12" s="207"/>
      <c r="AQ12" s="208"/>
      <c r="AR12" s="205"/>
      <c r="AS12" s="541"/>
      <c r="AT12" s="203"/>
      <c r="AU12" s="207"/>
      <c r="AV12" s="208"/>
      <c r="AW12" s="205"/>
      <c r="AX12" s="541"/>
    </row>
    <row r="13" spans="1:50" ht="14.25" hidden="1" customHeight="1" outlineLevel="1">
      <c r="B13" s="483"/>
      <c r="C13" s="203">
        <v>7</v>
      </c>
      <c r="D13" s="206"/>
      <c r="E13" s="207"/>
      <c r="F13" s="203"/>
      <c r="G13" s="208"/>
      <c r="H13" s="541"/>
      <c r="I13" s="209"/>
      <c r="J13" s="209"/>
      <c r="K13" s="210"/>
      <c r="L13" s="542"/>
      <c r="M13" s="209"/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/>
      <c r="AF13" s="207"/>
      <c r="AG13" s="208"/>
      <c r="AH13" s="205"/>
      <c r="AI13" s="541"/>
      <c r="AJ13" s="203"/>
      <c r="AK13" s="207"/>
      <c r="AL13" s="208"/>
      <c r="AM13" s="205"/>
      <c r="AN13" s="541"/>
      <c r="AO13" s="203"/>
      <c r="AP13" s="207"/>
      <c r="AQ13" s="208"/>
      <c r="AR13" s="205"/>
      <c r="AS13" s="541"/>
      <c r="AT13" s="203"/>
      <c r="AU13" s="207"/>
      <c r="AV13" s="208"/>
      <c r="AW13" s="205"/>
      <c r="AX13" s="541"/>
    </row>
    <row r="14" spans="1:50" ht="14.25" hidden="1" customHeight="1" outlineLevel="1">
      <c r="B14" s="483"/>
      <c r="C14" s="203">
        <v>8</v>
      </c>
      <c r="D14" s="206"/>
      <c r="E14" s="207"/>
      <c r="F14" s="203"/>
      <c r="G14" s="208"/>
      <c r="H14" s="541"/>
      <c r="I14" s="209"/>
      <c r="J14" s="209"/>
      <c r="K14" s="210"/>
      <c r="L14" s="542"/>
      <c r="M14" s="209"/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/>
      <c r="AF14" s="207"/>
      <c r="AG14" s="208"/>
      <c r="AH14" s="205"/>
      <c r="AI14" s="541"/>
      <c r="AJ14" s="203"/>
      <c r="AK14" s="207"/>
      <c r="AL14" s="208"/>
      <c r="AM14" s="205"/>
      <c r="AN14" s="541"/>
      <c r="AO14" s="203"/>
      <c r="AP14" s="207"/>
      <c r="AQ14" s="208"/>
      <c r="AR14" s="205"/>
      <c r="AS14" s="541"/>
      <c r="AT14" s="203"/>
      <c r="AU14" s="207"/>
      <c r="AV14" s="208"/>
      <c r="AW14" s="205"/>
      <c r="AX14" s="541"/>
    </row>
    <row r="15" spans="1:50" ht="14.25" hidden="1" customHeight="1" outlineLevel="1">
      <c r="B15" s="483"/>
      <c r="C15" s="203">
        <v>9</v>
      </c>
      <c r="D15" s="206"/>
      <c r="E15" s="207"/>
      <c r="F15" s="203"/>
      <c r="G15" s="208"/>
      <c r="H15" s="541"/>
      <c r="I15" s="209"/>
      <c r="J15" s="209"/>
      <c r="K15" s="210"/>
      <c r="L15" s="542"/>
      <c r="M15" s="209"/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/>
      <c r="AF15" s="207"/>
      <c r="AG15" s="208"/>
      <c r="AH15" s="205"/>
      <c r="AI15" s="541"/>
      <c r="AJ15" s="203"/>
      <c r="AK15" s="207"/>
      <c r="AL15" s="208"/>
      <c r="AM15" s="205"/>
      <c r="AN15" s="541"/>
      <c r="AO15" s="203"/>
      <c r="AP15" s="207"/>
      <c r="AQ15" s="208"/>
      <c r="AR15" s="205"/>
      <c r="AS15" s="541"/>
      <c r="AT15" s="203"/>
      <c r="AU15" s="207"/>
      <c r="AV15" s="208"/>
      <c r="AW15" s="205"/>
      <c r="AX15" s="541"/>
    </row>
    <row r="16" spans="1:50" ht="14.25" hidden="1" customHeight="1" outlineLevel="1">
      <c r="B16" s="483"/>
      <c r="C16" s="203">
        <v>10</v>
      </c>
      <c r="D16" s="206"/>
      <c r="E16" s="207"/>
      <c r="F16" s="203"/>
      <c r="G16" s="208"/>
      <c r="H16" s="541"/>
      <c r="I16" s="209"/>
      <c r="J16" s="209"/>
      <c r="K16" s="210"/>
      <c r="L16" s="542"/>
      <c r="M16" s="209"/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/>
      <c r="AF16" s="207"/>
      <c r="AG16" s="208"/>
      <c r="AH16" s="205"/>
      <c r="AI16" s="541"/>
      <c r="AJ16" s="203"/>
      <c r="AK16" s="207"/>
      <c r="AL16" s="208"/>
      <c r="AM16" s="205"/>
      <c r="AN16" s="541"/>
      <c r="AO16" s="203"/>
      <c r="AP16" s="207"/>
      <c r="AQ16" s="208"/>
      <c r="AR16" s="205"/>
      <c r="AS16" s="541"/>
      <c r="AT16" s="203"/>
      <c r="AU16" s="207"/>
      <c r="AV16" s="208"/>
      <c r="AW16" s="205"/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3"/>
      <c r="AV17" s="203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3"/>
      <c r="AV18" s="203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3"/>
      <c r="AV19" s="203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3"/>
      <c r="AV20" s="203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6">U22+1</f>
        <v>45876</v>
      </c>
      <c r="AA22" s="586"/>
      <c r="AB22" s="586"/>
      <c r="AC22" s="586"/>
      <c r="AD22" s="586"/>
      <c r="AE22" s="587">
        <f t="shared" ref="AE22" si="7">Z22+1</f>
        <v>45877</v>
      </c>
      <c r="AF22" s="588"/>
      <c r="AG22" s="588"/>
      <c r="AH22" s="588"/>
      <c r="AI22" s="588"/>
      <c r="AJ22" s="585">
        <f t="shared" ref="AJ22" si="8">AE22+1</f>
        <v>45878</v>
      </c>
      <c r="AK22" s="585"/>
      <c r="AL22" s="585"/>
      <c r="AM22" s="585"/>
      <c r="AN22" s="585"/>
      <c r="AO22" s="587">
        <f t="shared" ref="AO22" si="9">AJ22+1</f>
        <v>45879</v>
      </c>
      <c r="AP22" s="588"/>
      <c r="AQ22" s="588"/>
      <c r="AR22" s="588"/>
      <c r="AS22" s="588"/>
      <c r="AT22" s="585">
        <f t="shared" ref="AT22" si="10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1">Z22</f>
        <v>45876</v>
      </c>
      <c r="AA23" s="592"/>
      <c r="AB23" s="592"/>
      <c r="AC23" s="592"/>
      <c r="AD23" s="592"/>
      <c r="AE23" s="593">
        <f t="shared" ref="AE23" si="12">AE22</f>
        <v>45877</v>
      </c>
      <c r="AF23" s="593"/>
      <c r="AG23" s="593"/>
      <c r="AH23" s="593"/>
      <c r="AI23" s="593"/>
      <c r="AJ23" s="592">
        <f t="shared" ref="AJ23" si="13">AJ22</f>
        <v>45878</v>
      </c>
      <c r="AK23" s="592"/>
      <c r="AL23" s="592"/>
      <c r="AM23" s="592"/>
      <c r="AN23" s="592"/>
      <c r="AO23" s="593">
        <f t="shared" ref="AO23" si="14">AO22</f>
        <v>45879</v>
      </c>
      <c r="AP23" s="593"/>
      <c r="AQ23" s="593"/>
      <c r="AR23" s="593"/>
      <c r="AS23" s="593"/>
      <c r="AT23" s="592">
        <f t="shared" ref="AT23" si="15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499</v>
      </c>
      <c r="C27" s="203">
        <v>1</v>
      </c>
      <c r="D27" s="206" t="s">
        <v>420</v>
      </c>
      <c r="E27" s="207">
        <v>24</v>
      </c>
      <c r="F27" s="203">
        <v>2000</v>
      </c>
      <c r="G27" s="208">
        <f t="shared" ref="G27" si="16">F27/E27</f>
        <v>83.333333333333329</v>
      </c>
      <c r="H27" s="541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42">
        <f>IFERROR(AVERAGE(K27:K41),"-")</f>
        <v>71.216322884602292</v>
      </c>
      <c r="M27" s="209">
        <f>RANK(K27, K$27:$K$41)</f>
        <v>1</v>
      </c>
      <c r="N27" s="483"/>
      <c r="O27" s="483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41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41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41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41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41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41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41">
        <f>AVERAGE(AV27:AV41)</f>
        <v>71.21049812533478</v>
      </c>
    </row>
    <row r="28" spans="2:50" ht="14.25" hidden="1" customHeight="1" outlineLevel="1">
      <c r="B28" s="483"/>
      <c r="C28" s="203">
        <v>2</v>
      </c>
      <c r="D28" s="206"/>
      <c r="E28" s="207"/>
      <c r="F28" s="203"/>
      <c r="G28" s="208"/>
      <c r="H28" s="541"/>
      <c r="I28" s="209"/>
      <c r="J28" s="209"/>
      <c r="K28" s="210"/>
      <c r="L28" s="542"/>
      <c r="M28" s="209"/>
      <c r="N28" s="483"/>
      <c r="O28" s="483"/>
      <c r="P28" s="203"/>
      <c r="Q28" s="207"/>
      <c r="R28" s="203"/>
      <c r="S28" s="205"/>
      <c r="T28" s="541"/>
      <c r="U28" s="203"/>
      <c r="V28" s="207"/>
      <c r="W28" s="208"/>
      <c r="X28" s="205"/>
      <c r="Y28" s="541"/>
      <c r="Z28" s="203"/>
      <c r="AA28" s="207"/>
      <c r="AB28" s="208"/>
      <c r="AC28" s="205"/>
      <c r="AD28" s="541"/>
      <c r="AE28" s="203"/>
      <c r="AF28" s="207"/>
      <c r="AG28" s="208"/>
      <c r="AH28" s="205"/>
      <c r="AI28" s="541"/>
      <c r="AJ28" s="203"/>
      <c r="AK28" s="203"/>
      <c r="AL28" s="203"/>
      <c r="AM28" s="205"/>
      <c r="AN28" s="541"/>
      <c r="AO28" s="203"/>
      <c r="AP28" s="203"/>
      <c r="AQ28" s="203"/>
      <c r="AR28" s="205"/>
      <c r="AS28" s="541"/>
      <c r="AT28" s="203"/>
      <c r="AU28" s="203"/>
      <c r="AV28" s="203"/>
      <c r="AW28" s="205"/>
      <c r="AX28" s="541"/>
    </row>
    <row r="29" spans="2:50" ht="14.25" hidden="1" customHeight="1" outlineLevel="1">
      <c r="B29" s="483"/>
      <c r="C29" s="203">
        <v>3</v>
      </c>
      <c r="D29" s="206"/>
      <c r="E29" s="207"/>
      <c r="F29" s="203"/>
      <c r="G29" s="208"/>
      <c r="H29" s="541"/>
      <c r="I29" s="209"/>
      <c r="J29" s="209"/>
      <c r="K29" s="210"/>
      <c r="L29" s="542"/>
      <c r="M29" s="209"/>
      <c r="N29" s="483"/>
      <c r="O29" s="483"/>
      <c r="P29" s="203"/>
      <c r="Q29" s="207"/>
      <c r="R29" s="203"/>
      <c r="S29" s="205"/>
      <c r="T29" s="541"/>
      <c r="U29" s="203"/>
      <c r="V29" s="207"/>
      <c r="W29" s="208"/>
      <c r="X29" s="205"/>
      <c r="Y29" s="541"/>
      <c r="Z29" s="203"/>
      <c r="AA29" s="207"/>
      <c r="AB29" s="208"/>
      <c r="AC29" s="205"/>
      <c r="AD29" s="541"/>
      <c r="AE29" s="203"/>
      <c r="AF29" s="207"/>
      <c r="AG29" s="208"/>
      <c r="AH29" s="205"/>
      <c r="AI29" s="541"/>
      <c r="AJ29" s="203"/>
      <c r="AK29" s="203"/>
      <c r="AL29" s="203"/>
      <c r="AM29" s="205"/>
      <c r="AN29" s="541"/>
      <c r="AO29" s="203"/>
      <c r="AP29" s="203"/>
      <c r="AQ29" s="203"/>
      <c r="AR29" s="205"/>
      <c r="AS29" s="541"/>
      <c r="AT29" s="203"/>
      <c r="AU29" s="203"/>
      <c r="AV29" s="203"/>
      <c r="AW29" s="205"/>
      <c r="AX29" s="541"/>
    </row>
    <row r="30" spans="2:50" ht="14.25" hidden="1" customHeight="1" outlineLevel="1">
      <c r="B30" s="483"/>
      <c r="C30" s="203">
        <v>4</v>
      </c>
      <c r="D30" s="206"/>
      <c r="E30" s="207"/>
      <c r="F30" s="203"/>
      <c r="G30" s="208"/>
      <c r="H30" s="541"/>
      <c r="I30" s="209"/>
      <c r="J30" s="209"/>
      <c r="K30" s="210"/>
      <c r="L30" s="542"/>
      <c r="M30" s="209"/>
      <c r="N30" s="483"/>
      <c r="O30" s="483"/>
      <c r="P30" s="203"/>
      <c r="Q30" s="207"/>
      <c r="R30" s="203"/>
      <c r="S30" s="205"/>
      <c r="T30" s="541"/>
      <c r="U30" s="203"/>
      <c r="V30" s="207"/>
      <c r="W30" s="208"/>
      <c r="X30" s="205"/>
      <c r="Y30" s="541"/>
      <c r="Z30" s="203"/>
      <c r="AA30" s="207"/>
      <c r="AB30" s="208"/>
      <c r="AC30" s="205"/>
      <c r="AD30" s="541"/>
      <c r="AE30" s="203"/>
      <c r="AF30" s="207"/>
      <c r="AG30" s="208"/>
      <c r="AH30" s="205"/>
      <c r="AI30" s="541"/>
      <c r="AJ30" s="203"/>
      <c r="AK30" s="203"/>
      <c r="AL30" s="203"/>
      <c r="AM30" s="205"/>
      <c r="AN30" s="541"/>
      <c r="AO30" s="203"/>
      <c r="AP30" s="203"/>
      <c r="AQ30" s="203"/>
      <c r="AR30" s="205"/>
      <c r="AS30" s="541"/>
      <c r="AT30" s="203"/>
      <c r="AU30" s="203"/>
      <c r="AV30" s="203"/>
      <c r="AW30" s="205"/>
      <c r="AX30" s="541"/>
    </row>
    <row r="31" spans="2:50" ht="14.25" hidden="1" customHeight="1" outlineLevel="1">
      <c r="B31" s="483"/>
      <c r="C31" s="203">
        <v>5</v>
      </c>
      <c r="D31" s="206"/>
      <c r="E31" s="207"/>
      <c r="F31" s="203"/>
      <c r="G31" s="208"/>
      <c r="H31" s="541"/>
      <c r="I31" s="209"/>
      <c r="J31" s="209"/>
      <c r="K31" s="210"/>
      <c r="L31" s="542"/>
      <c r="M31" s="209"/>
      <c r="N31" s="483"/>
      <c r="O31" s="483"/>
      <c r="P31" s="203"/>
      <c r="Q31" s="207"/>
      <c r="R31" s="203"/>
      <c r="S31" s="205"/>
      <c r="T31" s="541"/>
      <c r="U31" s="203"/>
      <c r="V31" s="207"/>
      <c r="W31" s="208"/>
      <c r="X31" s="205"/>
      <c r="Y31" s="541"/>
      <c r="Z31" s="203"/>
      <c r="AA31" s="207"/>
      <c r="AB31" s="208"/>
      <c r="AC31" s="205"/>
      <c r="AD31" s="541"/>
      <c r="AE31" s="203"/>
      <c r="AF31" s="207"/>
      <c r="AG31" s="208"/>
      <c r="AH31" s="205"/>
      <c r="AI31" s="541"/>
      <c r="AJ31" s="203"/>
      <c r="AK31" s="203"/>
      <c r="AL31" s="203"/>
      <c r="AM31" s="205"/>
      <c r="AN31" s="541"/>
      <c r="AO31" s="203"/>
      <c r="AP31" s="203"/>
      <c r="AQ31" s="203"/>
      <c r="AR31" s="205"/>
      <c r="AS31" s="541"/>
      <c r="AT31" s="203"/>
      <c r="AU31" s="203"/>
      <c r="AV31" s="203"/>
      <c r="AW31" s="205"/>
      <c r="AX31" s="541"/>
    </row>
    <row r="32" spans="2:50" ht="14.25" hidden="1" customHeight="1" outlineLevel="1">
      <c r="B32" s="483"/>
      <c r="C32" s="203">
        <v>6</v>
      </c>
      <c r="D32" s="206"/>
      <c r="E32" s="207"/>
      <c r="F32" s="203"/>
      <c r="G32" s="208"/>
      <c r="H32" s="541"/>
      <c r="I32" s="209"/>
      <c r="J32" s="209"/>
      <c r="K32" s="210"/>
      <c r="L32" s="542"/>
      <c r="M32" s="209"/>
      <c r="N32" s="483"/>
      <c r="O32" s="483"/>
      <c r="P32" s="203"/>
      <c r="Q32" s="207"/>
      <c r="R32" s="203"/>
      <c r="S32" s="205"/>
      <c r="T32" s="541"/>
      <c r="U32" s="203"/>
      <c r="V32" s="207"/>
      <c r="W32" s="208"/>
      <c r="X32" s="205"/>
      <c r="Y32" s="541"/>
      <c r="Z32" s="203"/>
      <c r="AA32" s="207"/>
      <c r="AB32" s="208"/>
      <c r="AC32" s="205"/>
      <c r="AD32" s="541"/>
      <c r="AE32" s="203"/>
      <c r="AF32" s="207"/>
      <c r="AG32" s="208"/>
      <c r="AH32" s="205"/>
      <c r="AI32" s="541"/>
      <c r="AJ32" s="203"/>
      <c r="AK32" s="203"/>
      <c r="AL32" s="203"/>
      <c r="AM32" s="205"/>
      <c r="AN32" s="541"/>
      <c r="AO32" s="203"/>
      <c r="AP32" s="203"/>
      <c r="AQ32" s="203"/>
      <c r="AR32" s="205"/>
      <c r="AS32" s="541"/>
      <c r="AT32" s="203"/>
      <c r="AU32" s="203"/>
      <c r="AV32" s="203"/>
      <c r="AW32" s="205"/>
      <c r="AX32" s="541"/>
    </row>
    <row r="33" spans="2:50" ht="14.25" hidden="1" customHeight="1" outlineLevel="1">
      <c r="B33" s="483"/>
      <c r="C33" s="203">
        <v>7</v>
      </c>
      <c r="D33" s="206"/>
      <c r="E33" s="207"/>
      <c r="F33" s="203"/>
      <c r="G33" s="208"/>
      <c r="H33" s="541"/>
      <c r="I33" s="209"/>
      <c r="J33" s="209"/>
      <c r="K33" s="210"/>
      <c r="L33" s="542"/>
      <c r="M33" s="209"/>
      <c r="N33" s="483"/>
      <c r="O33" s="483"/>
      <c r="P33" s="203"/>
      <c r="Q33" s="207"/>
      <c r="R33" s="203"/>
      <c r="S33" s="205"/>
      <c r="T33" s="541"/>
      <c r="U33" s="203"/>
      <c r="V33" s="207"/>
      <c r="W33" s="208"/>
      <c r="X33" s="205"/>
      <c r="Y33" s="541"/>
      <c r="Z33" s="203"/>
      <c r="AA33" s="207"/>
      <c r="AB33" s="208"/>
      <c r="AC33" s="205"/>
      <c r="AD33" s="541"/>
      <c r="AE33" s="203"/>
      <c r="AF33" s="207"/>
      <c r="AG33" s="208"/>
      <c r="AH33" s="205"/>
      <c r="AI33" s="541"/>
      <c r="AJ33" s="203"/>
      <c r="AK33" s="203"/>
      <c r="AL33" s="203"/>
      <c r="AM33" s="205"/>
      <c r="AN33" s="541"/>
      <c r="AO33" s="203"/>
      <c r="AP33" s="203"/>
      <c r="AQ33" s="203"/>
      <c r="AR33" s="205"/>
      <c r="AS33" s="541"/>
      <c r="AT33" s="203"/>
      <c r="AU33" s="203"/>
      <c r="AV33" s="203"/>
      <c r="AW33" s="205"/>
      <c r="AX33" s="541"/>
    </row>
    <row r="34" spans="2:50" ht="14.25" hidden="1" customHeight="1" outlineLevel="1">
      <c r="B34" s="483"/>
      <c r="C34" s="203">
        <v>8</v>
      </c>
      <c r="D34" s="206"/>
      <c r="E34" s="207"/>
      <c r="F34" s="203"/>
      <c r="G34" s="208"/>
      <c r="H34" s="541"/>
      <c r="I34" s="209"/>
      <c r="J34" s="209"/>
      <c r="K34" s="210"/>
      <c r="L34" s="542"/>
      <c r="M34" s="209"/>
      <c r="N34" s="483"/>
      <c r="O34" s="483"/>
      <c r="P34" s="203"/>
      <c r="Q34" s="207"/>
      <c r="R34" s="203"/>
      <c r="S34" s="205"/>
      <c r="T34" s="541"/>
      <c r="U34" s="203"/>
      <c r="V34" s="207"/>
      <c r="W34" s="208"/>
      <c r="X34" s="205"/>
      <c r="Y34" s="541"/>
      <c r="Z34" s="203"/>
      <c r="AA34" s="207"/>
      <c r="AB34" s="208"/>
      <c r="AC34" s="205"/>
      <c r="AD34" s="541"/>
      <c r="AE34" s="203"/>
      <c r="AF34" s="207"/>
      <c r="AG34" s="208"/>
      <c r="AH34" s="205"/>
      <c r="AI34" s="541"/>
      <c r="AJ34" s="203"/>
      <c r="AK34" s="203"/>
      <c r="AL34" s="203"/>
      <c r="AM34" s="205"/>
      <c r="AN34" s="541"/>
      <c r="AO34" s="203"/>
      <c r="AP34" s="203"/>
      <c r="AQ34" s="203"/>
      <c r="AR34" s="205"/>
      <c r="AS34" s="541"/>
      <c r="AT34" s="203"/>
      <c r="AU34" s="203"/>
      <c r="AV34" s="203"/>
      <c r="AW34" s="205"/>
      <c r="AX34" s="541"/>
    </row>
    <row r="35" spans="2:50" ht="14.25" hidden="1" customHeight="1" outlineLevel="1">
      <c r="B35" s="483"/>
      <c r="C35" s="203">
        <v>9</v>
      </c>
      <c r="D35" s="206"/>
      <c r="E35" s="207"/>
      <c r="F35" s="203"/>
      <c r="G35" s="208"/>
      <c r="H35" s="541"/>
      <c r="I35" s="209"/>
      <c r="J35" s="209"/>
      <c r="K35" s="210"/>
      <c r="L35" s="542"/>
      <c r="M35" s="209"/>
      <c r="N35" s="483"/>
      <c r="O35" s="483"/>
      <c r="P35" s="203"/>
      <c r="Q35" s="207"/>
      <c r="R35" s="203"/>
      <c r="S35" s="205"/>
      <c r="T35" s="541"/>
      <c r="U35" s="203"/>
      <c r="V35" s="207"/>
      <c r="W35" s="208"/>
      <c r="X35" s="205"/>
      <c r="Y35" s="541"/>
      <c r="Z35" s="203"/>
      <c r="AA35" s="207"/>
      <c r="AB35" s="208"/>
      <c r="AC35" s="205"/>
      <c r="AD35" s="541"/>
      <c r="AE35" s="203"/>
      <c r="AF35" s="207"/>
      <c r="AG35" s="208"/>
      <c r="AH35" s="205"/>
      <c r="AI35" s="541"/>
      <c r="AJ35" s="203"/>
      <c r="AK35" s="203"/>
      <c r="AL35" s="203"/>
      <c r="AM35" s="205"/>
      <c r="AN35" s="541"/>
      <c r="AO35" s="203"/>
      <c r="AP35" s="203"/>
      <c r="AQ35" s="203"/>
      <c r="AR35" s="205"/>
      <c r="AS35" s="541"/>
      <c r="AT35" s="203"/>
      <c r="AU35" s="203"/>
      <c r="AV35" s="203"/>
      <c r="AW35" s="205"/>
      <c r="AX35" s="541"/>
    </row>
    <row r="36" spans="2:50" ht="14.25" hidden="1" customHeight="1" outlineLevel="1">
      <c r="B36" s="483"/>
      <c r="C36" s="203">
        <v>10</v>
      </c>
      <c r="D36" s="206"/>
      <c r="E36" s="207"/>
      <c r="F36" s="203"/>
      <c r="G36" s="208"/>
      <c r="H36" s="541"/>
      <c r="I36" s="209"/>
      <c r="J36" s="209"/>
      <c r="K36" s="210"/>
      <c r="L36" s="542"/>
      <c r="M36" s="209"/>
      <c r="N36" s="483"/>
      <c r="O36" s="483"/>
      <c r="P36" s="203"/>
      <c r="Q36" s="203"/>
      <c r="R36" s="203"/>
      <c r="S36" s="205"/>
      <c r="T36" s="541"/>
      <c r="U36" s="203"/>
      <c r="V36" s="207"/>
      <c r="W36" s="208"/>
      <c r="X36" s="205"/>
      <c r="Y36" s="541"/>
      <c r="Z36" s="203"/>
      <c r="AA36" s="207"/>
      <c r="AB36" s="208"/>
      <c r="AC36" s="205"/>
      <c r="AD36" s="541"/>
      <c r="AE36" s="203"/>
      <c r="AF36" s="207"/>
      <c r="AG36" s="208"/>
      <c r="AH36" s="205"/>
      <c r="AI36" s="541"/>
      <c r="AJ36" s="203"/>
      <c r="AK36" s="203"/>
      <c r="AL36" s="203"/>
      <c r="AM36" s="205"/>
      <c r="AN36" s="541"/>
      <c r="AO36" s="203"/>
      <c r="AP36" s="203"/>
      <c r="AQ36" s="203"/>
      <c r="AR36" s="205"/>
      <c r="AS36" s="541"/>
      <c r="AT36" s="203"/>
      <c r="AU36" s="203"/>
      <c r="AV36" s="203"/>
      <c r="AW36" s="205"/>
      <c r="AX36" s="541"/>
    </row>
    <row r="37" spans="2:50" ht="14.25" hidden="1" customHeight="1" outlineLevel="1">
      <c r="B37" s="483"/>
      <c r="C37" s="203">
        <v>11</v>
      </c>
      <c r="D37" s="206"/>
      <c r="E37" s="203"/>
      <c r="F37" s="203"/>
      <c r="G37" s="203"/>
      <c r="H37" s="541"/>
      <c r="I37" s="209"/>
      <c r="J37" s="209"/>
      <c r="K37" s="210"/>
      <c r="L37" s="542"/>
      <c r="M37" s="209"/>
      <c r="N37" s="483"/>
      <c r="O37" s="483"/>
      <c r="P37" s="203"/>
      <c r="Q37" s="203"/>
      <c r="R37" s="203"/>
      <c r="S37" s="205"/>
      <c r="T37" s="541"/>
      <c r="U37" s="203"/>
      <c r="V37" s="207"/>
      <c r="W37" s="208"/>
      <c r="X37" s="205"/>
      <c r="Y37" s="541"/>
      <c r="Z37" s="203"/>
      <c r="AA37" s="207"/>
      <c r="AB37" s="208"/>
      <c r="AC37" s="205"/>
      <c r="AD37" s="541"/>
      <c r="AE37" s="203"/>
      <c r="AF37" s="207"/>
      <c r="AG37" s="208"/>
      <c r="AH37" s="205"/>
      <c r="AI37" s="541"/>
      <c r="AJ37" s="203"/>
      <c r="AK37" s="203"/>
      <c r="AL37" s="203"/>
      <c r="AM37" s="205"/>
      <c r="AN37" s="541"/>
      <c r="AO37" s="203"/>
      <c r="AP37" s="203"/>
      <c r="AQ37" s="203"/>
      <c r="AR37" s="205"/>
      <c r="AS37" s="541"/>
      <c r="AT37" s="203"/>
      <c r="AU37" s="203"/>
      <c r="AV37" s="203"/>
      <c r="AW37" s="205"/>
      <c r="AX37" s="541"/>
    </row>
    <row r="38" spans="2:50" ht="14.25" hidden="1" customHeight="1" outlineLevel="1">
      <c r="B38" s="483"/>
      <c r="C38" s="203">
        <v>12</v>
      </c>
      <c r="D38" s="206"/>
      <c r="E38" s="203"/>
      <c r="F38" s="203"/>
      <c r="G38" s="203"/>
      <c r="H38" s="541"/>
      <c r="I38" s="209"/>
      <c r="J38" s="209"/>
      <c r="K38" s="210"/>
      <c r="L38" s="542"/>
      <c r="M38" s="209"/>
      <c r="N38" s="483"/>
      <c r="O38" s="483"/>
      <c r="P38" s="203"/>
      <c r="Q38" s="203"/>
      <c r="R38" s="203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/>
      <c r="AK38" s="203"/>
      <c r="AL38" s="203"/>
      <c r="AM38" s="205"/>
      <c r="AN38" s="541"/>
      <c r="AO38" s="203"/>
      <c r="AP38" s="203"/>
      <c r="AQ38" s="203"/>
      <c r="AR38" s="205"/>
      <c r="AS38" s="541"/>
      <c r="AT38" s="203"/>
      <c r="AU38" s="203"/>
      <c r="AV38" s="203"/>
      <c r="AW38" s="205"/>
      <c r="AX38" s="541"/>
    </row>
    <row r="39" spans="2:50" ht="14.25" hidden="1" customHeight="1" outlineLevel="1">
      <c r="B39" s="483"/>
      <c r="C39" s="203">
        <v>13</v>
      </c>
      <c r="D39" s="206"/>
      <c r="E39" s="203"/>
      <c r="F39" s="203"/>
      <c r="G39" s="203"/>
      <c r="H39" s="541"/>
      <c r="I39" s="209"/>
      <c r="J39" s="209"/>
      <c r="K39" s="210"/>
      <c r="L39" s="542"/>
      <c r="M39" s="209"/>
      <c r="N39" s="483"/>
      <c r="O39" s="483"/>
      <c r="P39" s="203"/>
      <c r="Q39" s="203"/>
      <c r="R39" s="203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3"/>
      <c r="AL39" s="203"/>
      <c r="AM39" s="205"/>
      <c r="AN39" s="541"/>
      <c r="AO39" s="203"/>
      <c r="AP39" s="203"/>
      <c r="AQ39" s="203"/>
      <c r="AR39" s="205"/>
      <c r="AS39" s="541"/>
      <c r="AT39" s="203"/>
      <c r="AU39" s="203"/>
      <c r="AV39" s="203"/>
      <c r="AW39" s="205"/>
      <c r="AX39" s="541"/>
    </row>
    <row r="40" spans="2:50" ht="14.25" hidden="1" customHeight="1" outlineLevel="1">
      <c r="B40" s="483"/>
      <c r="C40" s="203">
        <v>14</v>
      </c>
      <c r="D40" s="206"/>
      <c r="E40" s="203"/>
      <c r="F40" s="203"/>
      <c r="G40" s="203"/>
      <c r="H40" s="541"/>
      <c r="I40" s="209"/>
      <c r="J40" s="209"/>
      <c r="K40" s="210"/>
      <c r="L40" s="542"/>
      <c r="M40" s="209"/>
      <c r="N40" s="483"/>
      <c r="O40" s="483"/>
      <c r="P40" s="203"/>
      <c r="Q40" s="203"/>
      <c r="R40" s="203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3"/>
      <c r="AL40" s="203"/>
      <c r="AM40" s="205"/>
      <c r="AN40" s="541"/>
      <c r="AO40" s="203"/>
      <c r="AP40" s="203"/>
      <c r="AQ40" s="203"/>
      <c r="AR40" s="205"/>
      <c r="AS40" s="541"/>
      <c r="AT40" s="203"/>
      <c r="AU40" s="203"/>
      <c r="AV40" s="203"/>
      <c r="AW40" s="205"/>
      <c r="AX40" s="541"/>
    </row>
    <row r="41" spans="2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2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24">U42+1</f>
        <v>45883</v>
      </c>
      <c r="AA42" s="586"/>
      <c r="AB42" s="586"/>
      <c r="AC42" s="586"/>
      <c r="AD42" s="586"/>
      <c r="AE42" s="587">
        <f t="shared" ref="AE42" si="25">Z42+1</f>
        <v>45884</v>
      </c>
      <c r="AF42" s="588"/>
      <c r="AG42" s="588"/>
      <c r="AH42" s="588"/>
      <c r="AI42" s="588"/>
      <c r="AJ42" s="589">
        <f t="shared" ref="AJ42" si="26">AE42+1</f>
        <v>45885</v>
      </c>
      <c r="AK42" s="590"/>
      <c r="AL42" s="590"/>
      <c r="AM42" s="590"/>
      <c r="AN42" s="591"/>
      <c r="AO42" s="587">
        <f t="shared" ref="AO42" si="27">AJ42+1</f>
        <v>45886</v>
      </c>
      <c r="AP42" s="588"/>
      <c r="AQ42" s="588"/>
      <c r="AR42" s="588"/>
      <c r="AS42" s="588"/>
      <c r="AT42" s="589">
        <f t="shared" ref="AT42" si="28">AO42+1</f>
        <v>45887</v>
      </c>
      <c r="AU42" s="590"/>
      <c r="AV42" s="590"/>
      <c r="AW42" s="590"/>
      <c r="AX42" s="591"/>
    </row>
    <row r="43" spans="2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29">Z42</f>
        <v>45883</v>
      </c>
      <c r="AA43" s="592"/>
      <c r="AB43" s="592"/>
      <c r="AC43" s="592"/>
      <c r="AD43" s="592"/>
      <c r="AE43" s="593">
        <f t="shared" ref="AE43" si="30">AE42</f>
        <v>45884</v>
      </c>
      <c r="AF43" s="593"/>
      <c r="AG43" s="593"/>
      <c r="AH43" s="593"/>
      <c r="AI43" s="593"/>
      <c r="AJ43" s="594">
        <f t="shared" ref="AJ43" si="31">AJ42</f>
        <v>45885</v>
      </c>
      <c r="AK43" s="595"/>
      <c r="AL43" s="595"/>
      <c r="AM43" s="595"/>
      <c r="AN43" s="596"/>
      <c r="AO43" s="593">
        <f t="shared" ref="AO43" si="32">AO42</f>
        <v>45886</v>
      </c>
      <c r="AP43" s="593"/>
      <c r="AQ43" s="593"/>
      <c r="AR43" s="593"/>
      <c r="AS43" s="593"/>
      <c r="AT43" s="594">
        <f t="shared" ref="AT43" si="33">AT42</f>
        <v>45887</v>
      </c>
      <c r="AU43" s="595"/>
      <c r="AV43" s="595"/>
      <c r="AW43" s="595"/>
      <c r="AX43" s="596"/>
    </row>
    <row r="44" spans="2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2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2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2:50" ht="14.25" hidden="1" customHeight="1" outlineLevel="1">
      <c r="B47" s="483" t="s">
        <v>499</v>
      </c>
      <c r="C47" s="203">
        <v>1</v>
      </c>
      <c r="D47" s="206" t="s">
        <v>420</v>
      </c>
      <c r="E47" s="203">
        <v>24</v>
      </c>
      <c r="F47" s="203">
        <v>2000</v>
      </c>
      <c r="G47" s="208">
        <f t="shared" ref="G47" si="34">F47/E47</f>
        <v>83.333333333333329</v>
      </c>
      <c r="H47" s="541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42">
        <f>IFERROR(AVERAGE(K47:K61),"-")</f>
        <v>71.206722630803014</v>
      </c>
      <c r="M47" s="209">
        <f>RANK(K47, K$47:$K$61)</f>
        <v>1</v>
      </c>
      <c r="N47" s="483"/>
      <c r="O47" s="483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41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41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41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41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41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41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41">
        <f>AVERAGE(AV47:AV61)</f>
        <v>71.207224334600781</v>
      </c>
    </row>
    <row r="48" spans="2:50" ht="14.25" hidden="1" customHeight="1" outlineLevel="1">
      <c r="B48" s="483"/>
      <c r="C48" s="203">
        <v>2</v>
      </c>
      <c r="D48" s="206"/>
      <c r="E48" s="203"/>
      <c r="F48" s="203"/>
      <c r="G48" s="203"/>
      <c r="H48" s="541"/>
      <c r="I48" s="209"/>
      <c r="J48" s="209"/>
      <c r="K48" s="210"/>
      <c r="L48" s="542"/>
      <c r="M48" s="209"/>
      <c r="N48" s="483"/>
      <c r="O48" s="483"/>
      <c r="P48" s="203"/>
      <c r="Q48" s="203"/>
      <c r="R48" s="203"/>
      <c r="S48" s="205"/>
      <c r="T48" s="541"/>
      <c r="U48" s="203"/>
      <c r="V48" s="203"/>
      <c r="W48" s="203"/>
      <c r="X48" s="205"/>
      <c r="Y48" s="541"/>
      <c r="Z48" s="203"/>
      <c r="AA48" s="203"/>
      <c r="AB48" s="203"/>
      <c r="AC48" s="205"/>
      <c r="AD48" s="541"/>
      <c r="AE48" s="203"/>
      <c r="AF48" s="203"/>
      <c r="AG48" s="203"/>
      <c r="AH48" s="205"/>
      <c r="AI48" s="541"/>
      <c r="AJ48" s="203"/>
      <c r="AK48" s="203"/>
      <c r="AL48" s="203"/>
      <c r="AM48" s="205"/>
      <c r="AN48" s="541"/>
      <c r="AO48" s="203"/>
      <c r="AP48" s="203"/>
      <c r="AQ48" s="203"/>
      <c r="AR48" s="205"/>
      <c r="AS48" s="541"/>
      <c r="AT48" s="203"/>
      <c r="AU48" s="203"/>
      <c r="AV48" s="203"/>
      <c r="AW48" s="205"/>
      <c r="AX48" s="541"/>
    </row>
    <row r="49" spans="2:50" ht="14.25" hidden="1" customHeight="1" outlineLevel="1">
      <c r="B49" s="483"/>
      <c r="C49" s="203">
        <v>3</v>
      </c>
      <c r="D49" s="206"/>
      <c r="E49" s="203"/>
      <c r="F49" s="203"/>
      <c r="G49" s="203"/>
      <c r="H49" s="541"/>
      <c r="I49" s="209"/>
      <c r="J49" s="209"/>
      <c r="K49" s="210"/>
      <c r="L49" s="542"/>
      <c r="M49" s="209"/>
      <c r="N49" s="483"/>
      <c r="O49" s="483"/>
      <c r="P49" s="203"/>
      <c r="Q49" s="203"/>
      <c r="R49" s="203"/>
      <c r="S49" s="205"/>
      <c r="T49" s="541"/>
      <c r="U49" s="203"/>
      <c r="V49" s="203"/>
      <c r="W49" s="203"/>
      <c r="X49" s="205"/>
      <c r="Y49" s="541"/>
      <c r="Z49" s="203"/>
      <c r="AA49" s="203"/>
      <c r="AB49" s="203"/>
      <c r="AC49" s="205"/>
      <c r="AD49" s="541"/>
      <c r="AE49" s="203"/>
      <c r="AF49" s="203"/>
      <c r="AG49" s="203"/>
      <c r="AH49" s="205"/>
      <c r="AI49" s="541"/>
      <c r="AJ49" s="203"/>
      <c r="AK49" s="203"/>
      <c r="AL49" s="203"/>
      <c r="AM49" s="205"/>
      <c r="AN49" s="541"/>
      <c r="AO49" s="203"/>
      <c r="AP49" s="203"/>
      <c r="AQ49" s="203"/>
      <c r="AR49" s="205"/>
      <c r="AS49" s="541"/>
      <c r="AT49" s="203"/>
      <c r="AU49" s="203"/>
      <c r="AV49" s="203"/>
      <c r="AW49" s="205"/>
      <c r="AX49" s="541"/>
    </row>
    <row r="50" spans="2:50" ht="14.25" hidden="1" customHeight="1" outlineLevel="1">
      <c r="B50" s="483"/>
      <c r="C50" s="203">
        <v>4</v>
      </c>
      <c r="D50" s="206"/>
      <c r="E50" s="203"/>
      <c r="F50" s="203"/>
      <c r="G50" s="203"/>
      <c r="H50" s="541"/>
      <c r="I50" s="209"/>
      <c r="J50" s="209"/>
      <c r="K50" s="210"/>
      <c r="L50" s="542"/>
      <c r="M50" s="209"/>
      <c r="N50" s="483"/>
      <c r="O50" s="483"/>
      <c r="P50" s="203"/>
      <c r="Q50" s="203"/>
      <c r="R50" s="203"/>
      <c r="S50" s="205"/>
      <c r="T50" s="541"/>
      <c r="U50" s="203"/>
      <c r="V50" s="203"/>
      <c r="W50" s="203"/>
      <c r="X50" s="205"/>
      <c r="Y50" s="541"/>
      <c r="Z50" s="203"/>
      <c r="AA50" s="203"/>
      <c r="AB50" s="203"/>
      <c r="AC50" s="205"/>
      <c r="AD50" s="541"/>
      <c r="AE50" s="203"/>
      <c r="AF50" s="203"/>
      <c r="AG50" s="203"/>
      <c r="AH50" s="205"/>
      <c r="AI50" s="541"/>
      <c r="AJ50" s="203"/>
      <c r="AK50" s="203"/>
      <c r="AL50" s="203"/>
      <c r="AM50" s="205"/>
      <c r="AN50" s="541"/>
      <c r="AO50" s="203"/>
      <c r="AP50" s="203"/>
      <c r="AQ50" s="203"/>
      <c r="AR50" s="205"/>
      <c r="AS50" s="541"/>
      <c r="AT50" s="203"/>
      <c r="AU50" s="203"/>
      <c r="AV50" s="203"/>
      <c r="AW50" s="205"/>
      <c r="AX50" s="541"/>
    </row>
    <row r="51" spans="2:50" ht="14.25" hidden="1" customHeight="1" outlineLevel="1">
      <c r="B51" s="483"/>
      <c r="C51" s="203">
        <v>5</v>
      </c>
      <c r="D51" s="206"/>
      <c r="E51" s="203"/>
      <c r="F51" s="203"/>
      <c r="G51" s="203"/>
      <c r="H51" s="541"/>
      <c r="I51" s="209"/>
      <c r="J51" s="209"/>
      <c r="K51" s="210"/>
      <c r="L51" s="542"/>
      <c r="M51" s="209"/>
      <c r="N51" s="483"/>
      <c r="O51" s="483"/>
      <c r="P51" s="203"/>
      <c r="Q51" s="203"/>
      <c r="R51" s="203"/>
      <c r="S51" s="205"/>
      <c r="T51" s="541"/>
      <c r="U51" s="203"/>
      <c r="V51" s="203"/>
      <c r="W51" s="203"/>
      <c r="X51" s="205"/>
      <c r="Y51" s="541"/>
      <c r="Z51" s="203"/>
      <c r="AA51" s="203"/>
      <c r="AB51" s="203"/>
      <c r="AC51" s="205"/>
      <c r="AD51" s="541"/>
      <c r="AE51" s="203"/>
      <c r="AF51" s="203"/>
      <c r="AG51" s="203"/>
      <c r="AH51" s="205"/>
      <c r="AI51" s="541"/>
      <c r="AJ51" s="203"/>
      <c r="AK51" s="203"/>
      <c r="AL51" s="203"/>
      <c r="AM51" s="205"/>
      <c r="AN51" s="541"/>
      <c r="AO51" s="203"/>
      <c r="AP51" s="203"/>
      <c r="AQ51" s="203"/>
      <c r="AR51" s="205"/>
      <c r="AS51" s="541"/>
      <c r="AT51" s="203"/>
      <c r="AU51" s="203"/>
      <c r="AV51" s="203"/>
      <c r="AW51" s="205"/>
      <c r="AX51" s="541"/>
    </row>
    <row r="52" spans="2:50" ht="14.25" hidden="1" customHeight="1" outlineLevel="1">
      <c r="B52" s="483"/>
      <c r="C52" s="203">
        <v>6</v>
      </c>
      <c r="D52" s="206"/>
      <c r="E52" s="203"/>
      <c r="F52" s="203"/>
      <c r="G52" s="203"/>
      <c r="H52" s="541"/>
      <c r="I52" s="209"/>
      <c r="J52" s="209"/>
      <c r="K52" s="210"/>
      <c r="L52" s="542"/>
      <c r="M52" s="209"/>
      <c r="N52" s="483"/>
      <c r="O52" s="483"/>
      <c r="P52" s="203"/>
      <c r="Q52" s="203"/>
      <c r="R52" s="203"/>
      <c r="S52" s="205"/>
      <c r="T52" s="541"/>
      <c r="U52" s="203"/>
      <c r="V52" s="203"/>
      <c r="W52" s="203"/>
      <c r="X52" s="205"/>
      <c r="Y52" s="541"/>
      <c r="Z52" s="203"/>
      <c r="AA52" s="203"/>
      <c r="AB52" s="203"/>
      <c r="AC52" s="205"/>
      <c r="AD52" s="541"/>
      <c r="AE52" s="203"/>
      <c r="AF52" s="203"/>
      <c r="AG52" s="203"/>
      <c r="AH52" s="205"/>
      <c r="AI52" s="541"/>
      <c r="AJ52" s="203"/>
      <c r="AK52" s="203"/>
      <c r="AL52" s="203"/>
      <c r="AM52" s="205"/>
      <c r="AN52" s="541"/>
      <c r="AO52" s="203"/>
      <c r="AP52" s="203"/>
      <c r="AQ52" s="203"/>
      <c r="AR52" s="205"/>
      <c r="AS52" s="541"/>
      <c r="AT52" s="203"/>
      <c r="AU52" s="203"/>
      <c r="AV52" s="203"/>
      <c r="AW52" s="205"/>
      <c r="AX52" s="541"/>
    </row>
    <row r="53" spans="2:50" ht="14.25" hidden="1" customHeight="1" outlineLevel="1">
      <c r="B53" s="483"/>
      <c r="C53" s="203">
        <v>7</v>
      </c>
      <c r="D53" s="206"/>
      <c r="E53" s="203"/>
      <c r="F53" s="203"/>
      <c r="G53" s="203"/>
      <c r="H53" s="541"/>
      <c r="I53" s="209"/>
      <c r="J53" s="209"/>
      <c r="K53" s="210"/>
      <c r="L53" s="542"/>
      <c r="M53" s="209"/>
      <c r="N53" s="483"/>
      <c r="O53" s="483"/>
      <c r="P53" s="203"/>
      <c r="Q53" s="203"/>
      <c r="R53" s="203"/>
      <c r="S53" s="205"/>
      <c r="T53" s="541"/>
      <c r="U53" s="203"/>
      <c r="V53" s="203"/>
      <c r="W53" s="203"/>
      <c r="X53" s="205"/>
      <c r="Y53" s="541"/>
      <c r="Z53" s="203"/>
      <c r="AA53" s="203"/>
      <c r="AB53" s="203"/>
      <c r="AC53" s="205"/>
      <c r="AD53" s="541"/>
      <c r="AE53" s="203"/>
      <c r="AF53" s="203"/>
      <c r="AG53" s="203"/>
      <c r="AH53" s="205"/>
      <c r="AI53" s="541"/>
      <c r="AJ53" s="203"/>
      <c r="AK53" s="203"/>
      <c r="AL53" s="203"/>
      <c r="AM53" s="205"/>
      <c r="AN53" s="541"/>
      <c r="AO53" s="203"/>
      <c r="AP53" s="203"/>
      <c r="AQ53" s="203"/>
      <c r="AR53" s="205"/>
      <c r="AS53" s="541"/>
      <c r="AT53" s="203"/>
      <c r="AU53" s="203"/>
      <c r="AV53" s="203"/>
      <c r="AW53" s="205"/>
      <c r="AX53" s="541"/>
    </row>
    <row r="54" spans="2:50" ht="14.25" hidden="1" customHeight="1" outlineLevel="1">
      <c r="B54" s="483"/>
      <c r="C54" s="203">
        <v>8</v>
      </c>
      <c r="D54" s="206"/>
      <c r="E54" s="203"/>
      <c r="F54" s="203"/>
      <c r="G54" s="203"/>
      <c r="H54" s="541"/>
      <c r="I54" s="209"/>
      <c r="J54" s="209"/>
      <c r="K54" s="210"/>
      <c r="L54" s="542"/>
      <c r="M54" s="209"/>
      <c r="N54" s="483"/>
      <c r="O54" s="483"/>
      <c r="P54" s="203"/>
      <c r="Q54" s="203"/>
      <c r="R54" s="203"/>
      <c r="S54" s="205"/>
      <c r="T54" s="541"/>
      <c r="U54" s="203"/>
      <c r="V54" s="203"/>
      <c r="W54" s="203"/>
      <c r="X54" s="205"/>
      <c r="Y54" s="541"/>
      <c r="Z54" s="203"/>
      <c r="AA54" s="203"/>
      <c r="AB54" s="203"/>
      <c r="AC54" s="205"/>
      <c r="AD54" s="541"/>
      <c r="AE54" s="203"/>
      <c r="AF54" s="203"/>
      <c r="AG54" s="203"/>
      <c r="AH54" s="205"/>
      <c r="AI54" s="541"/>
      <c r="AJ54" s="203"/>
      <c r="AK54" s="203"/>
      <c r="AL54" s="203"/>
      <c r="AM54" s="205"/>
      <c r="AN54" s="541"/>
      <c r="AO54" s="203"/>
      <c r="AP54" s="203"/>
      <c r="AQ54" s="203"/>
      <c r="AR54" s="205"/>
      <c r="AS54" s="541"/>
      <c r="AT54" s="203"/>
      <c r="AU54" s="203"/>
      <c r="AV54" s="203"/>
      <c r="AW54" s="205"/>
      <c r="AX54" s="541"/>
    </row>
    <row r="55" spans="2:50" ht="14.25" hidden="1" customHeight="1" outlineLevel="1">
      <c r="B55" s="483"/>
      <c r="C55" s="203">
        <v>9</v>
      </c>
      <c r="D55" s="206"/>
      <c r="E55" s="203"/>
      <c r="F55" s="203"/>
      <c r="G55" s="203"/>
      <c r="H55" s="541"/>
      <c r="I55" s="209"/>
      <c r="J55" s="209"/>
      <c r="K55" s="210"/>
      <c r="L55" s="542"/>
      <c r="M55" s="209"/>
      <c r="N55" s="483"/>
      <c r="O55" s="483"/>
      <c r="P55" s="203"/>
      <c r="Q55" s="203"/>
      <c r="R55" s="203"/>
      <c r="S55" s="205"/>
      <c r="T55" s="541"/>
      <c r="U55" s="203"/>
      <c r="V55" s="203"/>
      <c r="W55" s="203"/>
      <c r="X55" s="205"/>
      <c r="Y55" s="541"/>
      <c r="Z55" s="203"/>
      <c r="AA55" s="203"/>
      <c r="AB55" s="203"/>
      <c r="AC55" s="205"/>
      <c r="AD55" s="541"/>
      <c r="AE55" s="203"/>
      <c r="AF55" s="203"/>
      <c r="AG55" s="203"/>
      <c r="AH55" s="205"/>
      <c r="AI55" s="541"/>
      <c r="AJ55" s="203"/>
      <c r="AK55" s="203"/>
      <c r="AL55" s="203"/>
      <c r="AM55" s="205"/>
      <c r="AN55" s="541"/>
      <c r="AO55" s="203"/>
      <c r="AP55" s="203"/>
      <c r="AQ55" s="203"/>
      <c r="AR55" s="205"/>
      <c r="AS55" s="541"/>
      <c r="AT55" s="203"/>
      <c r="AU55" s="203"/>
      <c r="AV55" s="203"/>
      <c r="AW55" s="205"/>
      <c r="AX55" s="541"/>
    </row>
    <row r="56" spans="2:50" ht="14.25" hidden="1" customHeight="1" outlineLevel="1">
      <c r="B56" s="483"/>
      <c r="C56" s="203">
        <v>10</v>
      </c>
      <c r="D56" s="206"/>
      <c r="E56" s="203"/>
      <c r="F56" s="203"/>
      <c r="G56" s="203"/>
      <c r="H56" s="541"/>
      <c r="I56" s="209"/>
      <c r="J56" s="209"/>
      <c r="K56" s="210"/>
      <c r="L56" s="542"/>
      <c r="M56" s="209"/>
      <c r="N56" s="483"/>
      <c r="O56" s="483"/>
      <c r="P56" s="203"/>
      <c r="Q56" s="203"/>
      <c r="R56" s="203"/>
      <c r="S56" s="205"/>
      <c r="T56" s="541"/>
      <c r="U56" s="203"/>
      <c r="V56" s="203"/>
      <c r="W56" s="203"/>
      <c r="X56" s="205"/>
      <c r="Y56" s="541"/>
      <c r="Z56" s="203"/>
      <c r="AA56" s="203"/>
      <c r="AB56" s="203"/>
      <c r="AC56" s="205"/>
      <c r="AD56" s="541"/>
      <c r="AE56" s="203"/>
      <c r="AF56" s="203"/>
      <c r="AG56" s="203"/>
      <c r="AH56" s="205"/>
      <c r="AI56" s="541"/>
      <c r="AJ56" s="203"/>
      <c r="AK56" s="203"/>
      <c r="AL56" s="203"/>
      <c r="AM56" s="205"/>
      <c r="AN56" s="541"/>
      <c r="AO56" s="203"/>
      <c r="AP56" s="203"/>
      <c r="AQ56" s="203"/>
      <c r="AR56" s="205"/>
      <c r="AS56" s="541"/>
      <c r="AT56" s="203"/>
      <c r="AU56" s="203"/>
      <c r="AV56" s="203"/>
      <c r="AW56" s="205"/>
      <c r="AX56" s="541"/>
    </row>
    <row r="57" spans="2:50" ht="14.25" hidden="1" customHeight="1" outlineLevel="1">
      <c r="B57" s="483"/>
      <c r="C57" s="203">
        <v>11</v>
      </c>
      <c r="D57" s="206"/>
      <c r="E57" s="203"/>
      <c r="F57" s="203"/>
      <c r="G57" s="203"/>
      <c r="H57" s="541"/>
      <c r="I57" s="209"/>
      <c r="J57" s="209"/>
      <c r="K57" s="210"/>
      <c r="L57" s="542"/>
      <c r="M57" s="209"/>
      <c r="N57" s="483"/>
      <c r="O57" s="483"/>
      <c r="P57" s="203"/>
      <c r="Q57" s="203"/>
      <c r="R57" s="203"/>
      <c r="S57" s="205"/>
      <c r="T57" s="541"/>
      <c r="U57" s="203"/>
      <c r="V57" s="203"/>
      <c r="W57" s="203"/>
      <c r="X57" s="205"/>
      <c r="Y57" s="541"/>
      <c r="Z57" s="203"/>
      <c r="AA57" s="203"/>
      <c r="AB57" s="203"/>
      <c r="AC57" s="205"/>
      <c r="AD57" s="541"/>
      <c r="AE57" s="203"/>
      <c r="AF57" s="203"/>
      <c r="AG57" s="203"/>
      <c r="AH57" s="205"/>
      <c r="AI57" s="541"/>
      <c r="AJ57" s="203"/>
      <c r="AK57" s="203"/>
      <c r="AL57" s="203"/>
      <c r="AM57" s="205"/>
      <c r="AN57" s="541"/>
      <c r="AO57" s="203"/>
      <c r="AP57" s="203"/>
      <c r="AQ57" s="203"/>
      <c r="AR57" s="205"/>
      <c r="AS57" s="541"/>
      <c r="AT57" s="203"/>
      <c r="AU57" s="203"/>
      <c r="AV57" s="203"/>
      <c r="AW57" s="205"/>
      <c r="AX57" s="541"/>
    </row>
    <row r="58" spans="2:50" ht="14.25" hidden="1" customHeight="1" outlineLevel="1"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3"/>
      <c r="R58" s="203"/>
      <c r="S58" s="205"/>
      <c r="T58" s="541"/>
      <c r="U58" s="203"/>
      <c r="V58" s="203"/>
      <c r="W58" s="203"/>
      <c r="X58" s="205"/>
      <c r="Y58" s="541"/>
      <c r="Z58" s="203"/>
      <c r="AA58" s="203"/>
      <c r="AB58" s="203"/>
      <c r="AC58" s="205"/>
      <c r="AD58" s="541"/>
      <c r="AE58" s="203"/>
      <c r="AF58" s="203"/>
      <c r="AG58" s="203"/>
      <c r="AH58" s="205"/>
      <c r="AI58" s="541"/>
      <c r="AJ58" s="203"/>
      <c r="AK58" s="203"/>
      <c r="AL58" s="203"/>
      <c r="AM58" s="205"/>
      <c r="AN58" s="541"/>
      <c r="AO58" s="203"/>
      <c r="AP58" s="203"/>
      <c r="AQ58" s="203"/>
      <c r="AR58" s="205"/>
      <c r="AS58" s="541"/>
      <c r="AT58" s="203"/>
      <c r="AU58" s="203"/>
      <c r="AV58" s="203"/>
      <c r="AW58" s="205"/>
      <c r="AX58" s="541"/>
    </row>
    <row r="59" spans="2:50" ht="14.25" hidden="1" customHeight="1" outlineLevel="1"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3"/>
      <c r="R59" s="203"/>
      <c r="S59" s="205"/>
      <c r="T59" s="541"/>
      <c r="U59" s="203"/>
      <c r="V59" s="203"/>
      <c r="W59" s="203"/>
      <c r="X59" s="205"/>
      <c r="Y59" s="541"/>
      <c r="Z59" s="203"/>
      <c r="AA59" s="203"/>
      <c r="AB59" s="203"/>
      <c r="AC59" s="205"/>
      <c r="AD59" s="541"/>
      <c r="AE59" s="203"/>
      <c r="AF59" s="203"/>
      <c r="AG59" s="203"/>
      <c r="AH59" s="205"/>
      <c r="AI59" s="541"/>
      <c r="AJ59" s="203"/>
      <c r="AK59" s="203"/>
      <c r="AL59" s="203"/>
      <c r="AM59" s="205"/>
      <c r="AN59" s="541"/>
      <c r="AO59" s="203"/>
      <c r="AP59" s="203"/>
      <c r="AQ59" s="203"/>
      <c r="AR59" s="205"/>
      <c r="AS59" s="541"/>
      <c r="AT59" s="203"/>
      <c r="AU59" s="203"/>
      <c r="AV59" s="203"/>
      <c r="AW59" s="205"/>
      <c r="AX59" s="541"/>
    </row>
    <row r="60" spans="2:50" ht="14.25" hidden="1" customHeight="1" outlineLevel="1"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3"/>
      <c r="R60" s="203"/>
      <c r="S60" s="205"/>
      <c r="T60" s="541"/>
      <c r="U60" s="203"/>
      <c r="V60" s="203"/>
      <c r="W60" s="203"/>
      <c r="X60" s="205"/>
      <c r="Y60" s="541"/>
      <c r="Z60" s="203"/>
      <c r="AA60" s="203"/>
      <c r="AB60" s="203"/>
      <c r="AC60" s="205"/>
      <c r="AD60" s="541"/>
      <c r="AE60" s="203"/>
      <c r="AF60" s="203"/>
      <c r="AG60" s="203"/>
      <c r="AH60" s="205"/>
      <c r="AI60" s="541"/>
      <c r="AJ60" s="203"/>
      <c r="AK60" s="203"/>
      <c r="AL60" s="203"/>
      <c r="AM60" s="205"/>
      <c r="AN60" s="541"/>
      <c r="AO60" s="203"/>
      <c r="AP60" s="203"/>
      <c r="AQ60" s="203"/>
      <c r="AR60" s="205"/>
      <c r="AS60" s="541"/>
      <c r="AT60" s="203"/>
      <c r="AU60" s="203"/>
      <c r="AV60" s="203"/>
      <c r="AW60" s="205"/>
      <c r="AX60" s="541"/>
    </row>
    <row r="61" spans="2:50" ht="14.25" hidden="1" customHeight="1" outlineLevel="1"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3"/>
      <c r="AB61" s="203"/>
      <c r="AC61" s="205"/>
      <c r="AD61" s="541"/>
      <c r="AE61" s="203"/>
      <c r="AF61" s="203"/>
      <c r="AG61" s="203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2:50" ht="14.25" hidden="1" customHeight="1" outlineLevel="1" collapsed="1">
      <c r="B62" s="524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42">U62+1</f>
        <v>45890</v>
      </c>
      <c r="AA62" s="586"/>
      <c r="AB62" s="586"/>
      <c r="AC62" s="586"/>
      <c r="AD62" s="586"/>
      <c r="AE62" s="587">
        <f t="shared" ref="AE62" si="43">Z62+1</f>
        <v>45891</v>
      </c>
      <c r="AF62" s="588"/>
      <c r="AG62" s="588"/>
      <c r="AH62" s="588"/>
      <c r="AI62" s="588"/>
      <c r="AJ62" s="589">
        <f t="shared" ref="AJ62" si="44">AE62+1</f>
        <v>45892</v>
      </c>
      <c r="AK62" s="590"/>
      <c r="AL62" s="590"/>
      <c r="AM62" s="590"/>
      <c r="AN62" s="591"/>
      <c r="AO62" s="587">
        <f t="shared" ref="AO62" si="45">AJ62+1</f>
        <v>45893</v>
      </c>
      <c r="AP62" s="588"/>
      <c r="AQ62" s="588"/>
      <c r="AR62" s="588"/>
      <c r="AS62" s="588"/>
      <c r="AT62" s="589">
        <f t="shared" ref="AT62" si="46">AO62+1</f>
        <v>45894</v>
      </c>
      <c r="AU62" s="590"/>
      <c r="AV62" s="590"/>
      <c r="AW62" s="590"/>
      <c r="AX62" s="591"/>
    </row>
    <row r="63" spans="2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47">Z62</f>
        <v>45890</v>
      </c>
      <c r="AA63" s="592"/>
      <c r="AB63" s="592"/>
      <c r="AC63" s="592"/>
      <c r="AD63" s="592"/>
      <c r="AE63" s="593">
        <f t="shared" ref="AE63" si="48">AE62</f>
        <v>45891</v>
      </c>
      <c r="AF63" s="593"/>
      <c r="AG63" s="593"/>
      <c r="AH63" s="593"/>
      <c r="AI63" s="593"/>
      <c r="AJ63" s="594">
        <f t="shared" ref="AJ63" si="49">AJ62</f>
        <v>45892</v>
      </c>
      <c r="AK63" s="595"/>
      <c r="AL63" s="595"/>
      <c r="AM63" s="595"/>
      <c r="AN63" s="596"/>
      <c r="AO63" s="593">
        <f t="shared" ref="AO63" si="50">AO62</f>
        <v>45893</v>
      </c>
      <c r="AP63" s="593"/>
      <c r="AQ63" s="593"/>
      <c r="AR63" s="593"/>
      <c r="AS63" s="593"/>
      <c r="AT63" s="594">
        <f t="shared" ref="AT63" si="51">AT62</f>
        <v>45894</v>
      </c>
      <c r="AU63" s="595"/>
      <c r="AV63" s="595"/>
      <c r="AW63" s="595"/>
      <c r="AX63" s="596"/>
    </row>
    <row r="64" spans="2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499</v>
      </c>
      <c r="C67" s="203">
        <v>1</v>
      </c>
      <c r="D67" s="206" t="s">
        <v>420</v>
      </c>
      <c r="E67" s="203">
        <v>24</v>
      </c>
      <c r="F67" s="203">
        <v>2000</v>
      </c>
      <c r="G67" s="208">
        <f t="shared" ref="G67" si="52">F67/E67</f>
        <v>83.333333333333329</v>
      </c>
      <c r="H67" s="541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42">
        <f>IFERROR(AVERAGE(K67:K81),"-")</f>
        <v>71.265613045466168</v>
      </c>
      <c r="M67" s="209">
        <f>RANK(K67, K$67:$K$81)</f>
        <v>1</v>
      </c>
      <c r="N67" s="483"/>
      <c r="O67" s="483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41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41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41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41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41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41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41">
        <f>AVERAGE(AV67:AV81)</f>
        <v>71.369975389663651</v>
      </c>
    </row>
    <row r="68" spans="2:50" ht="14.25" hidden="1" customHeight="1" outlineLevel="1">
      <c r="B68" s="483"/>
      <c r="C68" s="203">
        <v>2</v>
      </c>
      <c r="D68" s="206"/>
      <c r="E68" s="203"/>
      <c r="F68" s="203"/>
      <c r="G68" s="208"/>
      <c r="H68" s="541"/>
      <c r="I68" s="209"/>
      <c r="J68" s="209"/>
      <c r="K68" s="210"/>
      <c r="L68" s="542"/>
      <c r="M68" s="209"/>
      <c r="N68" s="483"/>
      <c r="O68" s="483"/>
      <c r="P68" s="203"/>
      <c r="Q68" s="207"/>
      <c r="R68" s="208"/>
      <c r="S68" s="205"/>
      <c r="T68" s="541"/>
      <c r="U68" s="203"/>
      <c r="V68" s="207"/>
      <c r="W68" s="208"/>
      <c r="X68" s="205"/>
      <c r="Y68" s="541"/>
      <c r="Z68" s="203"/>
      <c r="AA68" s="207"/>
      <c r="AB68" s="208"/>
      <c r="AC68" s="205"/>
      <c r="AD68" s="541"/>
      <c r="AE68" s="203"/>
      <c r="AF68" s="207"/>
      <c r="AG68" s="208"/>
      <c r="AH68" s="205"/>
      <c r="AI68" s="541"/>
      <c r="AJ68" s="203"/>
      <c r="AK68" s="207"/>
      <c r="AL68" s="208"/>
      <c r="AM68" s="205"/>
      <c r="AN68" s="541"/>
      <c r="AO68" s="203"/>
      <c r="AP68" s="207"/>
      <c r="AQ68" s="208"/>
      <c r="AR68" s="205"/>
      <c r="AS68" s="541"/>
      <c r="AT68" s="203"/>
      <c r="AU68" s="207"/>
      <c r="AV68" s="208"/>
      <c r="AW68" s="205"/>
      <c r="AX68" s="541"/>
    </row>
    <row r="69" spans="2:50" ht="14.25" hidden="1" customHeight="1" outlineLevel="1">
      <c r="B69" s="483"/>
      <c r="C69" s="203">
        <v>3</v>
      </c>
      <c r="D69" s="206"/>
      <c r="E69" s="203"/>
      <c r="F69" s="203"/>
      <c r="G69" s="208"/>
      <c r="H69" s="541"/>
      <c r="I69" s="209"/>
      <c r="J69" s="209"/>
      <c r="K69" s="210"/>
      <c r="L69" s="542"/>
      <c r="M69" s="209"/>
      <c r="N69" s="483"/>
      <c r="O69" s="483"/>
      <c r="P69" s="203"/>
      <c r="Q69" s="207"/>
      <c r="R69" s="208"/>
      <c r="S69" s="205"/>
      <c r="T69" s="541"/>
      <c r="U69" s="203"/>
      <c r="V69" s="207"/>
      <c r="W69" s="208"/>
      <c r="X69" s="205"/>
      <c r="Y69" s="541"/>
      <c r="Z69" s="203"/>
      <c r="AA69" s="207"/>
      <c r="AB69" s="208"/>
      <c r="AC69" s="205"/>
      <c r="AD69" s="541"/>
      <c r="AE69" s="203"/>
      <c r="AF69" s="207"/>
      <c r="AG69" s="208"/>
      <c r="AH69" s="205"/>
      <c r="AI69" s="541"/>
      <c r="AJ69" s="203"/>
      <c r="AK69" s="207"/>
      <c r="AL69" s="208"/>
      <c r="AM69" s="205"/>
      <c r="AN69" s="541"/>
      <c r="AO69" s="203"/>
      <c r="AP69" s="207"/>
      <c r="AQ69" s="208"/>
      <c r="AR69" s="205"/>
      <c r="AS69" s="541"/>
      <c r="AT69" s="203"/>
      <c r="AU69" s="207"/>
      <c r="AV69" s="208"/>
      <c r="AW69" s="205"/>
      <c r="AX69" s="541"/>
    </row>
    <row r="70" spans="2:50" ht="14.25" hidden="1" customHeight="1" outlineLevel="1">
      <c r="B70" s="483"/>
      <c r="C70" s="203">
        <v>4</v>
      </c>
      <c r="D70" s="206"/>
      <c r="E70" s="203"/>
      <c r="F70" s="203"/>
      <c r="G70" s="208"/>
      <c r="H70" s="541"/>
      <c r="I70" s="209"/>
      <c r="J70" s="209"/>
      <c r="K70" s="210"/>
      <c r="L70" s="542"/>
      <c r="M70" s="209"/>
      <c r="N70" s="483"/>
      <c r="O70" s="483"/>
      <c r="P70" s="203"/>
      <c r="Q70" s="207"/>
      <c r="R70" s="208"/>
      <c r="S70" s="205"/>
      <c r="T70" s="541"/>
      <c r="U70" s="203"/>
      <c r="V70" s="207"/>
      <c r="W70" s="208"/>
      <c r="X70" s="205"/>
      <c r="Y70" s="541"/>
      <c r="Z70" s="203"/>
      <c r="AA70" s="207"/>
      <c r="AB70" s="208"/>
      <c r="AC70" s="205"/>
      <c r="AD70" s="541"/>
      <c r="AE70" s="203"/>
      <c r="AF70" s="207"/>
      <c r="AG70" s="208"/>
      <c r="AH70" s="205"/>
      <c r="AI70" s="541"/>
      <c r="AJ70" s="203"/>
      <c r="AK70" s="207"/>
      <c r="AL70" s="208"/>
      <c r="AM70" s="205"/>
      <c r="AN70" s="541"/>
      <c r="AO70" s="203"/>
      <c r="AP70" s="207"/>
      <c r="AQ70" s="208"/>
      <c r="AR70" s="205"/>
      <c r="AS70" s="541"/>
      <c r="AT70" s="203"/>
      <c r="AU70" s="207"/>
      <c r="AV70" s="208"/>
      <c r="AW70" s="205"/>
      <c r="AX70" s="541"/>
    </row>
    <row r="71" spans="2:50" ht="14.25" hidden="1" customHeight="1" outlineLevel="1">
      <c r="B71" s="483"/>
      <c r="C71" s="203">
        <v>5</v>
      </c>
      <c r="D71" s="206"/>
      <c r="E71" s="203"/>
      <c r="F71" s="203"/>
      <c r="G71" s="208"/>
      <c r="H71" s="541"/>
      <c r="I71" s="209"/>
      <c r="J71" s="209"/>
      <c r="K71" s="210"/>
      <c r="L71" s="542"/>
      <c r="M71" s="209"/>
      <c r="N71" s="483"/>
      <c r="O71" s="483"/>
      <c r="P71" s="203"/>
      <c r="Q71" s="207"/>
      <c r="R71" s="208"/>
      <c r="S71" s="205"/>
      <c r="T71" s="541"/>
      <c r="U71" s="203"/>
      <c r="V71" s="207"/>
      <c r="W71" s="208"/>
      <c r="X71" s="205"/>
      <c r="Y71" s="541"/>
      <c r="Z71" s="203"/>
      <c r="AA71" s="207"/>
      <c r="AB71" s="208"/>
      <c r="AC71" s="205"/>
      <c r="AD71" s="541"/>
      <c r="AE71" s="203"/>
      <c r="AF71" s="207"/>
      <c r="AG71" s="208"/>
      <c r="AH71" s="205"/>
      <c r="AI71" s="541"/>
      <c r="AJ71" s="203"/>
      <c r="AK71" s="207"/>
      <c r="AL71" s="208"/>
      <c r="AM71" s="205"/>
      <c r="AN71" s="541"/>
      <c r="AO71" s="203"/>
      <c r="AP71" s="207"/>
      <c r="AQ71" s="208"/>
      <c r="AR71" s="205"/>
      <c r="AS71" s="541"/>
      <c r="AT71" s="203"/>
      <c r="AU71" s="207"/>
      <c r="AV71" s="208"/>
      <c r="AW71" s="205"/>
      <c r="AX71" s="541"/>
    </row>
    <row r="72" spans="2:50" ht="14.25" hidden="1" customHeight="1" outlineLevel="1">
      <c r="B72" s="483"/>
      <c r="C72" s="203">
        <v>6</v>
      </c>
      <c r="D72" s="206"/>
      <c r="E72" s="203"/>
      <c r="F72" s="203"/>
      <c r="G72" s="208"/>
      <c r="H72" s="541"/>
      <c r="I72" s="209"/>
      <c r="J72" s="209"/>
      <c r="K72" s="210"/>
      <c r="L72" s="542"/>
      <c r="M72" s="209"/>
      <c r="N72" s="483"/>
      <c r="O72" s="483"/>
      <c r="P72" s="203"/>
      <c r="Q72" s="207"/>
      <c r="R72" s="208"/>
      <c r="S72" s="205"/>
      <c r="T72" s="541"/>
      <c r="U72" s="203"/>
      <c r="V72" s="207"/>
      <c r="W72" s="208"/>
      <c r="X72" s="205"/>
      <c r="Y72" s="541"/>
      <c r="Z72" s="203"/>
      <c r="AA72" s="207"/>
      <c r="AB72" s="208"/>
      <c r="AC72" s="205"/>
      <c r="AD72" s="541"/>
      <c r="AE72" s="203"/>
      <c r="AF72" s="207"/>
      <c r="AG72" s="208"/>
      <c r="AH72" s="205"/>
      <c r="AI72" s="541"/>
      <c r="AJ72" s="203"/>
      <c r="AK72" s="207"/>
      <c r="AL72" s="208"/>
      <c r="AM72" s="205"/>
      <c r="AN72" s="541"/>
      <c r="AO72" s="203"/>
      <c r="AP72" s="207"/>
      <c r="AQ72" s="208"/>
      <c r="AR72" s="205"/>
      <c r="AS72" s="541"/>
      <c r="AT72" s="203"/>
      <c r="AU72" s="207"/>
      <c r="AV72" s="208"/>
      <c r="AW72" s="205"/>
      <c r="AX72" s="541"/>
    </row>
    <row r="73" spans="2:50" ht="14.25" hidden="1" customHeight="1" outlineLevel="1">
      <c r="B73" s="483"/>
      <c r="C73" s="203">
        <v>7</v>
      </c>
      <c r="D73" s="206"/>
      <c r="E73" s="203"/>
      <c r="F73" s="203"/>
      <c r="G73" s="208"/>
      <c r="H73" s="541"/>
      <c r="I73" s="209"/>
      <c r="J73" s="209"/>
      <c r="K73" s="210"/>
      <c r="L73" s="542"/>
      <c r="M73" s="209"/>
      <c r="N73" s="483"/>
      <c r="O73" s="483"/>
      <c r="P73" s="203"/>
      <c r="Q73" s="207"/>
      <c r="R73" s="208"/>
      <c r="S73" s="205"/>
      <c r="T73" s="541"/>
      <c r="U73" s="203"/>
      <c r="V73" s="207"/>
      <c r="W73" s="208"/>
      <c r="X73" s="205"/>
      <c r="Y73" s="541"/>
      <c r="Z73" s="203"/>
      <c r="AA73" s="207"/>
      <c r="AB73" s="208"/>
      <c r="AC73" s="205"/>
      <c r="AD73" s="541"/>
      <c r="AE73" s="203"/>
      <c r="AF73" s="207"/>
      <c r="AG73" s="208"/>
      <c r="AH73" s="205"/>
      <c r="AI73" s="541"/>
      <c r="AJ73" s="203"/>
      <c r="AK73" s="207"/>
      <c r="AL73" s="208"/>
      <c r="AM73" s="205"/>
      <c r="AN73" s="541"/>
      <c r="AO73" s="203"/>
      <c r="AP73" s="207"/>
      <c r="AQ73" s="208"/>
      <c r="AR73" s="205"/>
      <c r="AS73" s="541"/>
      <c r="AT73" s="203"/>
      <c r="AU73" s="207"/>
      <c r="AV73" s="208"/>
      <c r="AW73" s="205"/>
      <c r="AX73" s="541"/>
    </row>
    <row r="74" spans="2:50" ht="14.25" hidden="1" customHeight="1" outlineLevel="1">
      <c r="B74" s="483"/>
      <c r="C74" s="203">
        <v>8</v>
      </c>
      <c r="D74" s="206"/>
      <c r="E74" s="203"/>
      <c r="F74" s="203"/>
      <c r="G74" s="208"/>
      <c r="H74" s="541"/>
      <c r="I74" s="209"/>
      <c r="J74" s="209"/>
      <c r="K74" s="210"/>
      <c r="L74" s="542"/>
      <c r="M74" s="209"/>
      <c r="N74" s="483"/>
      <c r="O74" s="483"/>
      <c r="P74" s="203"/>
      <c r="Q74" s="207"/>
      <c r="R74" s="208"/>
      <c r="S74" s="205"/>
      <c r="T74" s="541"/>
      <c r="U74" s="203"/>
      <c r="V74" s="207"/>
      <c r="W74" s="208"/>
      <c r="X74" s="205"/>
      <c r="Y74" s="541"/>
      <c r="Z74" s="203"/>
      <c r="AA74" s="207"/>
      <c r="AB74" s="208"/>
      <c r="AC74" s="205"/>
      <c r="AD74" s="541"/>
      <c r="AE74" s="203"/>
      <c r="AF74" s="207"/>
      <c r="AG74" s="208"/>
      <c r="AH74" s="205"/>
      <c r="AI74" s="541"/>
      <c r="AJ74" s="203"/>
      <c r="AK74" s="207"/>
      <c r="AL74" s="208"/>
      <c r="AM74" s="205"/>
      <c r="AN74" s="541"/>
      <c r="AO74" s="203"/>
      <c r="AP74" s="207"/>
      <c r="AQ74" s="208"/>
      <c r="AR74" s="205"/>
      <c r="AS74" s="541"/>
      <c r="AT74" s="203"/>
      <c r="AU74" s="207"/>
      <c r="AV74" s="208"/>
      <c r="AW74" s="205"/>
      <c r="AX74" s="541"/>
    </row>
    <row r="75" spans="2:50" ht="14.25" hidden="1" customHeight="1" outlineLevel="1">
      <c r="B75" s="483"/>
      <c r="C75" s="203">
        <v>9</v>
      </c>
      <c r="D75" s="206"/>
      <c r="E75" s="203"/>
      <c r="F75" s="203"/>
      <c r="G75" s="208"/>
      <c r="H75" s="541"/>
      <c r="I75" s="209"/>
      <c r="J75" s="209"/>
      <c r="K75" s="210"/>
      <c r="L75" s="542"/>
      <c r="M75" s="209"/>
      <c r="N75" s="483"/>
      <c r="O75" s="483"/>
      <c r="P75" s="203"/>
      <c r="Q75" s="207"/>
      <c r="R75" s="208"/>
      <c r="S75" s="205"/>
      <c r="T75" s="541"/>
      <c r="U75" s="203"/>
      <c r="V75" s="207"/>
      <c r="W75" s="208"/>
      <c r="X75" s="205"/>
      <c r="Y75" s="541"/>
      <c r="Z75" s="203"/>
      <c r="AA75" s="207"/>
      <c r="AB75" s="208"/>
      <c r="AC75" s="205"/>
      <c r="AD75" s="541"/>
      <c r="AE75" s="203"/>
      <c r="AF75" s="207"/>
      <c r="AG75" s="208"/>
      <c r="AH75" s="205"/>
      <c r="AI75" s="541"/>
      <c r="AJ75" s="203"/>
      <c r="AK75" s="207"/>
      <c r="AL75" s="208"/>
      <c r="AM75" s="205"/>
      <c r="AN75" s="541"/>
      <c r="AO75" s="203"/>
      <c r="AP75" s="207"/>
      <c r="AQ75" s="208"/>
      <c r="AR75" s="205"/>
      <c r="AS75" s="541"/>
      <c r="AT75" s="203"/>
      <c r="AU75" s="207"/>
      <c r="AV75" s="208"/>
      <c r="AW75" s="205"/>
      <c r="AX75" s="541"/>
    </row>
    <row r="76" spans="2:50" ht="14.25" hidden="1" customHeight="1" outlineLevel="1">
      <c r="B76" s="483"/>
      <c r="C76" s="203">
        <v>10</v>
      </c>
      <c r="D76" s="206"/>
      <c r="E76" s="203"/>
      <c r="F76" s="203"/>
      <c r="G76" s="208"/>
      <c r="H76" s="541"/>
      <c r="I76" s="209"/>
      <c r="J76" s="209"/>
      <c r="K76" s="210"/>
      <c r="L76" s="542"/>
      <c r="M76" s="209"/>
      <c r="N76" s="483"/>
      <c r="O76" s="483"/>
      <c r="P76" s="203"/>
      <c r="Q76" s="207"/>
      <c r="R76" s="208"/>
      <c r="S76" s="205"/>
      <c r="T76" s="541"/>
      <c r="U76" s="203"/>
      <c r="V76" s="207"/>
      <c r="W76" s="208"/>
      <c r="X76" s="205"/>
      <c r="Y76" s="541"/>
      <c r="Z76" s="203"/>
      <c r="AA76" s="207"/>
      <c r="AB76" s="208"/>
      <c r="AC76" s="205"/>
      <c r="AD76" s="541"/>
      <c r="AE76" s="203"/>
      <c r="AF76" s="207"/>
      <c r="AG76" s="208"/>
      <c r="AH76" s="205"/>
      <c r="AI76" s="541"/>
      <c r="AJ76" s="203"/>
      <c r="AK76" s="207"/>
      <c r="AL76" s="208"/>
      <c r="AM76" s="205"/>
      <c r="AN76" s="541"/>
      <c r="AO76" s="203"/>
      <c r="AP76" s="207"/>
      <c r="AQ76" s="208"/>
      <c r="AR76" s="205"/>
      <c r="AS76" s="541"/>
      <c r="AT76" s="203"/>
      <c r="AU76" s="207"/>
      <c r="AV76" s="208"/>
      <c r="AW76" s="205"/>
      <c r="AX76" s="541"/>
    </row>
    <row r="77" spans="2:50" ht="14.25" hidden="1" customHeight="1" outlineLevel="1">
      <c r="B77" s="483"/>
      <c r="C77" s="203">
        <v>11</v>
      </c>
      <c r="D77" s="206"/>
      <c r="E77" s="203"/>
      <c r="F77" s="203"/>
      <c r="G77" s="208"/>
      <c r="H77" s="541"/>
      <c r="I77" s="209"/>
      <c r="J77" s="209"/>
      <c r="K77" s="210"/>
      <c r="L77" s="542"/>
      <c r="M77" s="209"/>
      <c r="N77" s="483"/>
      <c r="O77" s="483"/>
      <c r="P77" s="203"/>
      <c r="Q77" s="207"/>
      <c r="R77" s="208"/>
      <c r="S77" s="205"/>
      <c r="T77" s="541"/>
      <c r="U77" s="203"/>
      <c r="V77" s="207"/>
      <c r="W77" s="208"/>
      <c r="X77" s="205"/>
      <c r="Y77" s="541"/>
      <c r="Z77" s="203"/>
      <c r="AA77" s="207"/>
      <c r="AB77" s="208"/>
      <c r="AC77" s="205"/>
      <c r="AD77" s="541"/>
      <c r="AE77" s="203"/>
      <c r="AF77" s="207"/>
      <c r="AG77" s="208"/>
      <c r="AH77" s="205"/>
      <c r="AI77" s="541"/>
      <c r="AJ77" s="203"/>
      <c r="AK77" s="207"/>
      <c r="AL77" s="208"/>
      <c r="AM77" s="205"/>
      <c r="AN77" s="541"/>
      <c r="AO77" s="203"/>
      <c r="AP77" s="207"/>
      <c r="AQ77" s="208"/>
      <c r="AR77" s="205"/>
      <c r="AS77" s="541"/>
      <c r="AT77" s="203"/>
      <c r="AU77" s="207"/>
      <c r="AV77" s="208"/>
      <c r="AW77" s="205"/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60">U82+1</f>
        <v>45897</v>
      </c>
      <c r="AA82" s="586"/>
      <c r="AB82" s="586"/>
      <c r="AC82" s="586"/>
      <c r="AD82" s="586"/>
      <c r="AE82" s="587">
        <f t="shared" ref="AE82" si="61">Z82+1</f>
        <v>45898</v>
      </c>
      <c r="AF82" s="588"/>
      <c r="AG82" s="588"/>
      <c r="AH82" s="588"/>
      <c r="AI82" s="588"/>
      <c r="AJ82" s="589">
        <f t="shared" ref="AJ82" si="62">AE82+1</f>
        <v>45899</v>
      </c>
      <c r="AK82" s="590"/>
      <c r="AL82" s="590"/>
      <c r="AM82" s="590"/>
      <c r="AN82" s="591"/>
      <c r="AO82" s="587">
        <f t="shared" ref="AO82" si="63">AJ82+1</f>
        <v>45900</v>
      </c>
      <c r="AP82" s="588"/>
      <c r="AQ82" s="588"/>
      <c r="AR82" s="588"/>
      <c r="AS82" s="588"/>
      <c r="AT82" s="589">
        <f t="shared" ref="AT82" si="64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65">Z82</f>
        <v>45897</v>
      </c>
      <c r="AA83" s="592"/>
      <c r="AB83" s="592"/>
      <c r="AC83" s="592"/>
      <c r="AD83" s="592"/>
      <c r="AE83" s="593">
        <f t="shared" ref="AE83" si="66">AE82</f>
        <v>45898</v>
      </c>
      <c r="AF83" s="593"/>
      <c r="AG83" s="593"/>
      <c r="AH83" s="593"/>
      <c r="AI83" s="593"/>
      <c r="AJ83" s="594">
        <f t="shared" ref="AJ83" si="67">AJ82</f>
        <v>45899</v>
      </c>
      <c r="AK83" s="595"/>
      <c r="AL83" s="595"/>
      <c r="AM83" s="595"/>
      <c r="AN83" s="596"/>
      <c r="AO83" s="593">
        <f t="shared" ref="AO83" si="68">AO82</f>
        <v>45900</v>
      </c>
      <c r="AP83" s="593"/>
      <c r="AQ83" s="593"/>
      <c r="AR83" s="593"/>
      <c r="AS83" s="593"/>
      <c r="AT83" s="594">
        <f t="shared" ref="AT83" si="69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499</v>
      </c>
      <c r="C87" s="203">
        <v>1</v>
      </c>
      <c r="D87" s="206" t="s">
        <v>420</v>
      </c>
      <c r="E87" s="203">
        <v>24</v>
      </c>
      <c r="F87" s="203">
        <v>2000</v>
      </c>
      <c r="G87" s="208">
        <f t="shared" ref="G87" si="70">F87/E87</f>
        <v>83.333333333333329</v>
      </c>
      <c r="H87" s="541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42">
        <f>IFERROR(AVERAGE(K87:K101),"-")</f>
        <v>71.460148075697219</v>
      </c>
      <c r="M87" s="209">
        <f>RANK(K87, K$87:$K$101)</f>
        <v>1</v>
      </c>
      <c r="N87" s="483"/>
      <c r="O87" s="483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41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41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41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41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41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41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41">
        <f>AVERAGE(AV87:AV101)</f>
        <v>71.559322033898297</v>
      </c>
    </row>
    <row r="88" spans="2:50" ht="14.25" hidden="1" customHeight="1" outlineLevel="1">
      <c r="B88" s="483"/>
      <c r="C88" s="203">
        <v>2</v>
      </c>
      <c r="D88" s="206"/>
      <c r="E88" s="203"/>
      <c r="F88" s="203"/>
      <c r="G88" s="208"/>
      <c r="H88" s="541"/>
      <c r="I88" s="209"/>
      <c r="J88" s="209"/>
      <c r="K88" s="210"/>
      <c r="L88" s="542"/>
      <c r="M88" s="209"/>
      <c r="N88" s="483"/>
      <c r="O88" s="483"/>
      <c r="P88" s="203"/>
      <c r="Q88" s="203"/>
      <c r="R88" s="208"/>
      <c r="S88" s="205"/>
      <c r="T88" s="541"/>
      <c r="U88" s="203"/>
      <c r="V88" s="203"/>
      <c r="W88" s="208"/>
      <c r="X88" s="205"/>
      <c r="Y88" s="541"/>
      <c r="Z88" s="203"/>
      <c r="AA88" s="203"/>
      <c r="AB88" s="208"/>
      <c r="AC88" s="205"/>
      <c r="AD88" s="541"/>
      <c r="AE88" s="203"/>
      <c r="AF88" s="203"/>
      <c r="AG88" s="208"/>
      <c r="AH88" s="205"/>
      <c r="AI88" s="541"/>
      <c r="AJ88" s="203"/>
      <c r="AK88" s="203"/>
      <c r="AL88" s="208"/>
      <c r="AM88" s="205"/>
      <c r="AN88" s="541"/>
      <c r="AO88" s="203"/>
      <c r="AP88" s="203"/>
      <c r="AQ88" s="208"/>
      <c r="AR88" s="205"/>
      <c r="AS88" s="541"/>
      <c r="AT88" s="203"/>
      <c r="AU88" s="203"/>
      <c r="AV88" s="208"/>
      <c r="AW88" s="205"/>
      <c r="AX88" s="541"/>
    </row>
    <row r="89" spans="2:50" ht="14.25" hidden="1" customHeight="1" outlineLevel="1">
      <c r="B89" s="483"/>
      <c r="C89" s="203">
        <v>3</v>
      </c>
      <c r="D89" s="206"/>
      <c r="E89" s="203"/>
      <c r="F89" s="203"/>
      <c r="G89" s="208"/>
      <c r="H89" s="541"/>
      <c r="I89" s="209"/>
      <c r="J89" s="209"/>
      <c r="K89" s="210"/>
      <c r="L89" s="542"/>
      <c r="M89" s="209"/>
      <c r="N89" s="483"/>
      <c r="O89" s="483"/>
      <c r="P89" s="203"/>
      <c r="Q89" s="203"/>
      <c r="R89" s="208"/>
      <c r="S89" s="205"/>
      <c r="T89" s="541"/>
      <c r="U89" s="203"/>
      <c r="V89" s="203"/>
      <c r="W89" s="208"/>
      <c r="X89" s="205"/>
      <c r="Y89" s="541"/>
      <c r="Z89" s="203"/>
      <c r="AA89" s="203"/>
      <c r="AB89" s="208"/>
      <c r="AC89" s="205"/>
      <c r="AD89" s="541"/>
      <c r="AE89" s="203"/>
      <c r="AF89" s="203"/>
      <c r="AG89" s="208"/>
      <c r="AH89" s="205"/>
      <c r="AI89" s="541"/>
      <c r="AJ89" s="203"/>
      <c r="AK89" s="203"/>
      <c r="AL89" s="208"/>
      <c r="AM89" s="205"/>
      <c r="AN89" s="541"/>
      <c r="AO89" s="203"/>
      <c r="AP89" s="203"/>
      <c r="AQ89" s="208"/>
      <c r="AR89" s="205"/>
      <c r="AS89" s="541"/>
      <c r="AT89" s="203"/>
      <c r="AU89" s="203"/>
      <c r="AV89" s="208"/>
      <c r="AW89" s="205"/>
      <c r="AX89" s="541"/>
    </row>
    <row r="90" spans="2:50" ht="14.25" hidden="1" customHeight="1" outlineLevel="1">
      <c r="B90" s="483"/>
      <c r="C90" s="203">
        <v>4</v>
      </c>
      <c r="D90" s="206"/>
      <c r="E90" s="203"/>
      <c r="F90" s="203"/>
      <c r="G90" s="208"/>
      <c r="H90" s="541"/>
      <c r="I90" s="209"/>
      <c r="J90" s="209"/>
      <c r="K90" s="210"/>
      <c r="L90" s="542"/>
      <c r="M90" s="209"/>
      <c r="N90" s="483"/>
      <c r="O90" s="483"/>
      <c r="P90" s="203"/>
      <c r="Q90" s="203"/>
      <c r="R90" s="208"/>
      <c r="S90" s="205"/>
      <c r="T90" s="541"/>
      <c r="U90" s="203"/>
      <c r="V90" s="203"/>
      <c r="W90" s="208"/>
      <c r="X90" s="205"/>
      <c r="Y90" s="541"/>
      <c r="Z90" s="203"/>
      <c r="AA90" s="203"/>
      <c r="AB90" s="208"/>
      <c r="AC90" s="205"/>
      <c r="AD90" s="541"/>
      <c r="AE90" s="203"/>
      <c r="AF90" s="203"/>
      <c r="AG90" s="208"/>
      <c r="AH90" s="205"/>
      <c r="AI90" s="541"/>
      <c r="AJ90" s="203"/>
      <c r="AK90" s="203"/>
      <c r="AL90" s="208"/>
      <c r="AM90" s="205"/>
      <c r="AN90" s="541"/>
      <c r="AO90" s="203"/>
      <c r="AP90" s="203"/>
      <c r="AQ90" s="208"/>
      <c r="AR90" s="205"/>
      <c r="AS90" s="541"/>
      <c r="AT90" s="203"/>
      <c r="AU90" s="203"/>
      <c r="AV90" s="208"/>
      <c r="AW90" s="205"/>
      <c r="AX90" s="541"/>
    </row>
    <row r="91" spans="2:50" ht="14.25" hidden="1" customHeight="1" outlineLevel="1">
      <c r="B91" s="483"/>
      <c r="C91" s="203">
        <v>5</v>
      </c>
      <c r="D91" s="206"/>
      <c r="E91" s="203"/>
      <c r="F91" s="203"/>
      <c r="G91" s="208"/>
      <c r="H91" s="541"/>
      <c r="I91" s="209"/>
      <c r="J91" s="209"/>
      <c r="K91" s="210"/>
      <c r="L91" s="542"/>
      <c r="M91" s="209"/>
      <c r="N91" s="483"/>
      <c r="O91" s="483"/>
      <c r="P91" s="203"/>
      <c r="Q91" s="203"/>
      <c r="R91" s="208"/>
      <c r="S91" s="205"/>
      <c r="T91" s="541"/>
      <c r="U91" s="203"/>
      <c r="V91" s="203"/>
      <c r="W91" s="208"/>
      <c r="X91" s="205"/>
      <c r="Y91" s="541"/>
      <c r="Z91" s="203"/>
      <c r="AA91" s="203"/>
      <c r="AB91" s="208"/>
      <c r="AC91" s="205"/>
      <c r="AD91" s="541"/>
      <c r="AE91" s="203"/>
      <c r="AF91" s="203"/>
      <c r="AG91" s="208"/>
      <c r="AH91" s="205"/>
      <c r="AI91" s="541"/>
      <c r="AJ91" s="203"/>
      <c r="AK91" s="203"/>
      <c r="AL91" s="208"/>
      <c r="AM91" s="205"/>
      <c r="AN91" s="541"/>
      <c r="AO91" s="203"/>
      <c r="AP91" s="203"/>
      <c r="AQ91" s="208"/>
      <c r="AR91" s="205"/>
      <c r="AS91" s="541"/>
      <c r="AT91" s="203"/>
      <c r="AU91" s="203"/>
      <c r="AV91" s="208"/>
      <c r="AW91" s="205"/>
      <c r="AX91" s="541"/>
    </row>
    <row r="92" spans="2:50" ht="14.25" hidden="1" customHeight="1" outlineLevel="1">
      <c r="B92" s="483"/>
      <c r="C92" s="203">
        <v>6</v>
      </c>
      <c r="D92" s="206"/>
      <c r="E92" s="203"/>
      <c r="F92" s="203"/>
      <c r="G92" s="208"/>
      <c r="H92" s="541"/>
      <c r="I92" s="209"/>
      <c r="J92" s="209"/>
      <c r="K92" s="210"/>
      <c r="L92" s="542"/>
      <c r="M92" s="209"/>
      <c r="N92" s="483"/>
      <c r="O92" s="483"/>
      <c r="P92" s="203"/>
      <c r="Q92" s="203"/>
      <c r="R92" s="208"/>
      <c r="S92" s="205"/>
      <c r="T92" s="541"/>
      <c r="U92" s="203"/>
      <c r="V92" s="203"/>
      <c r="W92" s="208"/>
      <c r="X92" s="205"/>
      <c r="Y92" s="541"/>
      <c r="Z92" s="203"/>
      <c r="AA92" s="203"/>
      <c r="AB92" s="208"/>
      <c r="AC92" s="205"/>
      <c r="AD92" s="541"/>
      <c r="AE92" s="203"/>
      <c r="AF92" s="203"/>
      <c r="AG92" s="208"/>
      <c r="AH92" s="205"/>
      <c r="AI92" s="541"/>
      <c r="AJ92" s="203"/>
      <c r="AK92" s="203"/>
      <c r="AL92" s="208"/>
      <c r="AM92" s="205"/>
      <c r="AN92" s="541"/>
      <c r="AO92" s="203"/>
      <c r="AP92" s="203"/>
      <c r="AQ92" s="208"/>
      <c r="AR92" s="205"/>
      <c r="AS92" s="541"/>
      <c r="AT92" s="203"/>
      <c r="AU92" s="203"/>
      <c r="AV92" s="208"/>
      <c r="AW92" s="205"/>
      <c r="AX92" s="541"/>
    </row>
    <row r="93" spans="2:50" ht="14.25" hidden="1" customHeight="1" outlineLevel="1">
      <c r="B93" s="483"/>
      <c r="C93" s="203">
        <v>7</v>
      </c>
      <c r="D93" s="206"/>
      <c r="E93" s="203"/>
      <c r="F93" s="203"/>
      <c r="G93" s="208"/>
      <c r="H93" s="541"/>
      <c r="I93" s="209"/>
      <c r="J93" s="209"/>
      <c r="K93" s="210"/>
      <c r="L93" s="542"/>
      <c r="M93" s="209"/>
      <c r="N93" s="483"/>
      <c r="O93" s="483"/>
      <c r="P93" s="203"/>
      <c r="Q93" s="203"/>
      <c r="R93" s="208"/>
      <c r="S93" s="205"/>
      <c r="T93" s="541"/>
      <c r="U93" s="203"/>
      <c r="V93" s="203"/>
      <c r="W93" s="208"/>
      <c r="X93" s="205"/>
      <c r="Y93" s="541"/>
      <c r="Z93" s="203"/>
      <c r="AA93" s="203"/>
      <c r="AB93" s="208"/>
      <c r="AC93" s="205"/>
      <c r="AD93" s="541"/>
      <c r="AE93" s="203"/>
      <c r="AF93" s="203"/>
      <c r="AG93" s="208"/>
      <c r="AH93" s="205"/>
      <c r="AI93" s="541"/>
      <c r="AJ93" s="203"/>
      <c r="AK93" s="203"/>
      <c r="AL93" s="208"/>
      <c r="AM93" s="205"/>
      <c r="AN93" s="541"/>
      <c r="AO93" s="203"/>
      <c r="AP93" s="203"/>
      <c r="AQ93" s="208"/>
      <c r="AR93" s="205"/>
      <c r="AS93" s="541"/>
      <c r="AT93" s="203"/>
      <c r="AU93" s="203"/>
      <c r="AV93" s="208"/>
      <c r="AW93" s="205"/>
      <c r="AX93" s="541"/>
    </row>
    <row r="94" spans="2:50" ht="14.25" hidden="1" customHeight="1" outlineLevel="1">
      <c r="B94" s="483"/>
      <c r="C94" s="203">
        <v>8</v>
      </c>
      <c r="D94" s="206"/>
      <c r="E94" s="203"/>
      <c r="F94" s="203"/>
      <c r="G94" s="208"/>
      <c r="H94" s="541"/>
      <c r="I94" s="209"/>
      <c r="J94" s="209"/>
      <c r="K94" s="210"/>
      <c r="L94" s="542"/>
      <c r="M94" s="209"/>
      <c r="N94" s="483"/>
      <c r="O94" s="483"/>
      <c r="P94" s="203"/>
      <c r="Q94" s="203"/>
      <c r="R94" s="208"/>
      <c r="S94" s="205"/>
      <c r="T94" s="541"/>
      <c r="U94" s="203"/>
      <c r="V94" s="203"/>
      <c r="W94" s="208"/>
      <c r="X94" s="205"/>
      <c r="Y94" s="541"/>
      <c r="Z94" s="203"/>
      <c r="AA94" s="203"/>
      <c r="AB94" s="208"/>
      <c r="AC94" s="205"/>
      <c r="AD94" s="541"/>
      <c r="AE94" s="203"/>
      <c r="AF94" s="203"/>
      <c r="AG94" s="208"/>
      <c r="AH94" s="205"/>
      <c r="AI94" s="541"/>
      <c r="AJ94" s="203"/>
      <c r="AK94" s="203"/>
      <c r="AL94" s="208"/>
      <c r="AM94" s="205"/>
      <c r="AN94" s="541"/>
      <c r="AO94" s="203"/>
      <c r="AP94" s="203"/>
      <c r="AQ94" s="208"/>
      <c r="AR94" s="205"/>
      <c r="AS94" s="541"/>
      <c r="AT94" s="203"/>
      <c r="AU94" s="203"/>
      <c r="AV94" s="208"/>
      <c r="AW94" s="205"/>
      <c r="AX94" s="541"/>
    </row>
    <row r="95" spans="2:50" ht="14.25" hidden="1" customHeight="1" outlineLevel="1">
      <c r="B95" s="483"/>
      <c r="C95" s="203">
        <v>9</v>
      </c>
      <c r="D95" s="206"/>
      <c r="E95" s="203"/>
      <c r="F95" s="203"/>
      <c r="G95" s="208"/>
      <c r="H95" s="541"/>
      <c r="I95" s="209"/>
      <c r="J95" s="209"/>
      <c r="K95" s="210"/>
      <c r="L95" s="542"/>
      <c r="M95" s="209"/>
      <c r="N95" s="483"/>
      <c r="O95" s="483"/>
      <c r="P95" s="203"/>
      <c r="Q95" s="203"/>
      <c r="R95" s="208"/>
      <c r="S95" s="205"/>
      <c r="T95" s="541"/>
      <c r="U95" s="203"/>
      <c r="V95" s="203"/>
      <c r="W95" s="208"/>
      <c r="X95" s="205"/>
      <c r="Y95" s="541"/>
      <c r="Z95" s="203"/>
      <c r="AA95" s="203"/>
      <c r="AB95" s="208"/>
      <c r="AC95" s="205"/>
      <c r="AD95" s="541"/>
      <c r="AE95" s="203"/>
      <c r="AF95" s="203"/>
      <c r="AG95" s="208"/>
      <c r="AH95" s="205"/>
      <c r="AI95" s="541"/>
      <c r="AJ95" s="203"/>
      <c r="AK95" s="203"/>
      <c r="AL95" s="208"/>
      <c r="AM95" s="205"/>
      <c r="AN95" s="541"/>
      <c r="AO95" s="203"/>
      <c r="AP95" s="203"/>
      <c r="AQ95" s="208"/>
      <c r="AR95" s="205"/>
      <c r="AS95" s="541"/>
      <c r="AT95" s="203"/>
      <c r="AU95" s="203"/>
      <c r="AV95" s="208"/>
      <c r="AW95" s="205"/>
      <c r="AX95" s="541"/>
    </row>
    <row r="96" spans="2:50" ht="14.25" hidden="1" customHeight="1" outlineLevel="1">
      <c r="B96" s="483"/>
      <c r="C96" s="203">
        <v>10</v>
      </c>
      <c r="D96" s="206"/>
      <c r="E96" s="203"/>
      <c r="F96" s="203"/>
      <c r="G96" s="208"/>
      <c r="H96" s="541"/>
      <c r="I96" s="209"/>
      <c r="J96" s="209"/>
      <c r="K96" s="210"/>
      <c r="L96" s="542"/>
      <c r="M96" s="209"/>
      <c r="N96" s="483"/>
      <c r="O96" s="483"/>
      <c r="P96" s="203"/>
      <c r="Q96" s="203"/>
      <c r="R96" s="208"/>
      <c r="S96" s="205"/>
      <c r="T96" s="541"/>
      <c r="U96" s="203"/>
      <c r="V96" s="203"/>
      <c r="W96" s="208"/>
      <c r="X96" s="205"/>
      <c r="Y96" s="541"/>
      <c r="Z96" s="203"/>
      <c r="AA96" s="203"/>
      <c r="AB96" s="208"/>
      <c r="AC96" s="205"/>
      <c r="AD96" s="541"/>
      <c r="AE96" s="203"/>
      <c r="AF96" s="203"/>
      <c r="AG96" s="208"/>
      <c r="AH96" s="205"/>
      <c r="AI96" s="541"/>
      <c r="AJ96" s="203"/>
      <c r="AK96" s="203"/>
      <c r="AL96" s="208"/>
      <c r="AM96" s="205"/>
      <c r="AN96" s="541"/>
      <c r="AO96" s="203"/>
      <c r="AP96" s="203"/>
      <c r="AQ96" s="208"/>
      <c r="AR96" s="205"/>
      <c r="AS96" s="541"/>
      <c r="AT96" s="203"/>
      <c r="AU96" s="203"/>
      <c r="AV96" s="208"/>
      <c r="AW96" s="205"/>
      <c r="AX96" s="541"/>
    </row>
    <row r="97" spans="2:50" ht="14.25" hidden="1" customHeight="1" outlineLevel="1">
      <c r="B97" s="483"/>
      <c r="C97" s="203">
        <v>11</v>
      </c>
      <c r="D97" s="206"/>
      <c r="E97" s="203"/>
      <c r="F97" s="203"/>
      <c r="G97" s="208"/>
      <c r="H97" s="541"/>
      <c r="I97" s="209"/>
      <c r="J97" s="209"/>
      <c r="K97" s="210"/>
      <c r="L97" s="542"/>
      <c r="M97" s="209"/>
      <c r="N97" s="483"/>
      <c r="O97" s="483"/>
      <c r="P97" s="203"/>
      <c r="Q97" s="203"/>
      <c r="R97" s="208"/>
      <c r="S97" s="205"/>
      <c r="T97" s="541"/>
      <c r="U97" s="203"/>
      <c r="V97" s="203"/>
      <c r="W97" s="208"/>
      <c r="X97" s="205"/>
      <c r="Y97" s="541"/>
      <c r="Z97" s="203"/>
      <c r="AA97" s="203"/>
      <c r="AB97" s="208"/>
      <c r="AC97" s="205"/>
      <c r="AD97" s="541"/>
      <c r="AE97" s="203"/>
      <c r="AF97" s="203"/>
      <c r="AG97" s="208"/>
      <c r="AH97" s="205"/>
      <c r="AI97" s="541"/>
      <c r="AJ97" s="203"/>
      <c r="AK97" s="203"/>
      <c r="AL97" s="208"/>
      <c r="AM97" s="205"/>
      <c r="AN97" s="541"/>
      <c r="AO97" s="203"/>
      <c r="AP97" s="203"/>
      <c r="AQ97" s="208"/>
      <c r="AR97" s="205"/>
      <c r="AS97" s="541"/>
      <c r="AT97" s="203"/>
      <c r="AU97" s="203"/>
      <c r="AV97" s="208"/>
      <c r="AW97" s="205"/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78">U102+1</f>
        <v>45904</v>
      </c>
      <c r="AA102" s="586"/>
      <c r="AB102" s="586"/>
      <c r="AC102" s="586"/>
      <c r="AD102" s="586"/>
      <c r="AE102" s="587">
        <f t="shared" ref="AE102" si="79">Z102+1</f>
        <v>45905</v>
      </c>
      <c r="AF102" s="588"/>
      <c r="AG102" s="588"/>
      <c r="AH102" s="588"/>
      <c r="AI102" s="588"/>
      <c r="AJ102" s="589">
        <f t="shared" ref="AJ102" si="80">AE102+1</f>
        <v>45906</v>
      </c>
      <c r="AK102" s="590"/>
      <c r="AL102" s="590"/>
      <c r="AM102" s="590"/>
      <c r="AN102" s="591"/>
      <c r="AO102" s="587">
        <f t="shared" ref="AO102" si="81">AJ102+1</f>
        <v>45907</v>
      </c>
      <c r="AP102" s="588"/>
      <c r="AQ102" s="588"/>
      <c r="AR102" s="588"/>
      <c r="AS102" s="588"/>
      <c r="AT102" s="589">
        <f t="shared" ref="AT102" si="82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83">Z102</f>
        <v>45904</v>
      </c>
      <c r="AA103" s="592"/>
      <c r="AB103" s="592"/>
      <c r="AC103" s="592"/>
      <c r="AD103" s="592"/>
      <c r="AE103" s="593">
        <f t="shared" ref="AE103" si="84">AE102</f>
        <v>45905</v>
      </c>
      <c r="AF103" s="593"/>
      <c r="AG103" s="593"/>
      <c r="AH103" s="593"/>
      <c r="AI103" s="593"/>
      <c r="AJ103" s="594">
        <f t="shared" ref="AJ103" si="85">AJ102</f>
        <v>45906</v>
      </c>
      <c r="AK103" s="595"/>
      <c r="AL103" s="595"/>
      <c r="AM103" s="595"/>
      <c r="AN103" s="596"/>
      <c r="AO103" s="593">
        <f t="shared" ref="AO103" si="86">AO102</f>
        <v>45907</v>
      </c>
      <c r="AP103" s="593"/>
      <c r="AQ103" s="593"/>
      <c r="AR103" s="593"/>
      <c r="AS103" s="593"/>
      <c r="AT103" s="594">
        <f t="shared" ref="AT103" si="87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630</v>
      </c>
      <c r="C107" s="203">
        <v>1</v>
      </c>
      <c r="D107" s="206" t="s">
        <v>420</v>
      </c>
      <c r="E107" s="203">
        <v>24</v>
      </c>
      <c r="F107" s="203">
        <v>2000</v>
      </c>
      <c r="G107" s="208">
        <f t="shared" ref="G107" si="88">F107/E107</f>
        <v>83.333333333333329</v>
      </c>
      <c r="H107" s="541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42">
        <f>IFERROR(AVERAGE(K107:K121),"-")</f>
        <v>71.662847837670725</v>
      </c>
      <c r="M107" s="209">
        <f>RANK(K107, K$107:$K$121)</f>
        <v>1</v>
      </c>
      <c r="N107" s="483"/>
      <c r="O107" s="483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41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41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41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41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41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41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41">
        <f>AVERAGE(AV107:AV121)</f>
        <v>71.750841750841815</v>
      </c>
    </row>
    <row r="108" spans="2:50" ht="14.25" hidden="1" customHeight="1" outlineLevel="1">
      <c r="B108" s="483"/>
      <c r="C108" s="203">
        <v>2</v>
      </c>
      <c r="D108" s="206"/>
      <c r="E108" s="203"/>
      <c r="F108" s="203"/>
      <c r="G108" s="208"/>
      <c r="H108" s="541"/>
      <c r="I108" s="209"/>
      <c r="J108" s="209"/>
      <c r="K108" s="210"/>
      <c r="L108" s="542"/>
      <c r="M108" s="209"/>
      <c r="N108" s="483"/>
      <c r="O108" s="483"/>
      <c r="P108" s="203"/>
      <c r="Q108" s="203"/>
      <c r="R108" s="208"/>
      <c r="S108" s="205"/>
      <c r="T108" s="541"/>
      <c r="U108" s="203"/>
      <c r="V108" s="203"/>
      <c r="W108" s="208"/>
      <c r="X108" s="205"/>
      <c r="Y108" s="541"/>
      <c r="Z108" s="203"/>
      <c r="AA108" s="203"/>
      <c r="AB108" s="208"/>
      <c r="AC108" s="205"/>
      <c r="AD108" s="541"/>
      <c r="AE108" s="203"/>
      <c r="AF108" s="203"/>
      <c r="AG108" s="208"/>
      <c r="AH108" s="205"/>
      <c r="AI108" s="541"/>
      <c r="AJ108" s="203"/>
      <c r="AK108" s="203"/>
      <c r="AL108" s="208"/>
      <c r="AM108" s="205"/>
      <c r="AN108" s="541"/>
      <c r="AO108" s="203"/>
      <c r="AP108" s="203"/>
      <c r="AQ108" s="208"/>
      <c r="AR108" s="205"/>
      <c r="AS108" s="541"/>
      <c r="AT108" s="203"/>
      <c r="AU108" s="203"/>
      <c r="AV108" s="208"/>
      <c r="AW108" s="205"/>
      <c r="AX108" s="541"/>
    </row>
    <row r="109" spans="2:50" ht="14.25" hidden="1" customHeight="1" outlineLevel="1">
      <c r="B109" s="483"/>
      <c r="C109" s="203">
        <v>3</v>
      </c>
      <c r="D109" s="206"/>
      <c r="E109" s="203"/>
      <c r="F109" s="203"/>
      <c r="G109" s="208"/>
      <c r="H109" s="541"/>
      <c r="I109" s="209"/>
      <c r="J109" s="209"/>
      <c r="K109" s="210"/>
      <c r="L109" s="542"/>
      <c r="M109" s="209"/>
      <c r="N109" s="483"/>
      <c r="O109" s="483"/>
      <c r="P109" s="203"/>
      <c r="Q109" s="203"/>
      <c r="R109" s="208"/>
      <c r="S109" s="205"/>
      <c r="T109" s="541"/>
      <c r="U109" s="203"/>
      <c r="V109" s="203"/>
      <c r="W109" s="208"/>
      <c r="X109" s="205"/>
      <c r="Y109" s="541"/>
      <c r="Z109" s="203"/>
      <c r="AA109" s="203"/>
      <c r="AB109" s="208"/>
      <c r="AC109" s="205"/>
      <c r="AD109" s="541"/>
      <c r="AE109" s="203"/>
      <c r="AF109" s="203"/>
      <c r="AG109" s="208"/>
      <c r="AH109" s="205"/>
      <c r="AI109" s="541"/>
      <c r="AJ109" s="203"/>
      <c r="AK109" s="203"/>
      <c r="AL109" s="208"/>
      <c r="AM109" s="205"/>
      <c r="AN109" s="541"/>
      <c r="AO109" s="203"/>
      <c r="AP109" s="203"/>
      <c r="AQ109" s="208"/>
      <c r="AR109" s="205"/>
      <c r="AS109" s="541"/>
      <c r="AT109" s="203"/>
      <c r="AU109" s="203"/>
      <c r="AV109" s="208"/>
      <c r="AW109" s="205"/>
      <c r="AX109" s="541"/>
    </row>
    <row r="110" spans="2:50" ht="14.25" hidden="1" customHeight="1" outlineLevel="1">
      <c r="B110" s="483"/>
      <c r="C110" s="203">
        <v>4</v>
      </c>
      <c r="D110" s="206"/>
      <c r="E110" s="203"/>
      <c r="F110" s="203"/>
      <c r="G110" s="208"/>
      <c r="H110" s="541"/>
      <c r="I110" s="209"/>
      <c r="J110" s="209"/>
      <c r="K110" s="210"/>
      <c r="L110" s="542"/>
      <c r="M110" s="209"/>
      <c r="N110" s="483"/>
      <c r="O110" s="483"/>
      <c r="P110" s="203"/>
      <c r="Q110" s="203"/>
      <c r="R110" s="208"/>
      <c r="S110" s="205"/>
      <c r="T110" s="541"/>
      <c r="U110" s="203"/>
      <c r="V110" s="203"/>
      <c r="W110" s="208"/>
      <c r="X110" s="205"/>
      <c r="Y110" s="541"/>
      <c r="Z110" s="203"/>
      <c r="AA110" s="203"/>
      <c r="AB110" s="208"/>
      <c r="AC110" s="205"/>
      <c r="AD110" s="541"/>
      <c r="AE110" s="203"/>
      <c r="AF110" s="203"/>
      <c r="AG110" s="208"/>
      <c r="AH110" s="205"/>
      <c r="AI110" s="541"/>
      <c r="AJ110" s="203"/>
      <c r="AK110" s="203"/>
      <c r="AL110" s="208"/>
      <c r="AM110" s="205"/>
      <c r="AN110" s="541"/>
      <c r="AO110" s="203"/>
      <c r="AP110" s="203"/>
      <c r="AQ110" s="208"/>
      <c r="AR110" s="205"/>
      <c r="AS110" s="541"/>
      <c r="AT110" s="203"/>
      <c r="AU110" s="203"/>
      <c r="AV110" s="208"/>
      <c r="AW110" s="205"/>
      <c r="AX110" s="541"/>
    </row>
    <row r="111" spans="2:50" ht="14.25" hidden="1" customHeight="1" outlineLevel="1">
      <c r="B111" s="483"/>
      <c r="C111" s="203">
        <v>5</v>
      </c>
      <c r="D111" s="206"/>
      <c r="E111" s="203"/>
      <c r="F111" s="203"/>
      <c r="G111" s="208"/>
      <c r="H111" s="541"/>
      <c r="I111" s="209"/>
      <c r="J111" s="209"/>
      <c r="K111" s="210"/>
      <c r="L111" s="542"/>
      <c r="M111" s="209"/>
      <c r="N111" s="483"/>
      <c r="O111" s="483"/>
      <c r="P111" s="203"/>
      <c r="Q111" s="203"/>
      <c r="R111" s="208"/>
      <c r="S111" s="205"/>
      <c r="T111" s="541"/>
      <c r="U111" s="203"/>
      <c r="V111" s="203"/>
      <c r="W111" s="208"/>
      <c r="X111" s="205"/>
      <c r="Y111" s="541"/>
      <c r="Z111" s="203"/>
      <c r="AA111" s="203"/>
      <c r="AB111" s="208"/>
      <c r="AC111" s="205"/>
      <c r="AD111" s="541"/>
      <c r="AE111" s="203"/>
      <c r="AF111" s="203"/>
      <c r="AG111" s="208"/>
      <c r="AH111" s="205"/>
      <c r="AI111" s="541"/>
      <c r="AJ111" s="203"/>
      <c r="AK111" s="203"/>
      <c r="AL111" s="208"/>
      <c r="AM111" s="205"/>
      <c r="AN111" s="541"/>
      <c r="AO111" s="203"/>
      <c r="AP111" s="203"/>
      <c r="AQ111" s="208"/>
      <c r="AR111" s="205"/>
      <c r="AS111" s="541"/>
      <c r="AT111" s="203"/>
      <c r="AU111" s="203"/>
      <c r="AV111" s="208"/>
      <c r="AW111" s="205"/>
      <c r="AX111" s="541"/>
    </row>
    <row r="112" spans="2:50" ht="14.25" hidden="1" customHeight="1" outlineLevel="1">
      <c r="B112" s="483"/>
      <c r="C112" s="203">
        <v>6</v>
      </c>
      <c r="D112" s="206"/>
      <c r="E112" s="203"/>
      <c r="F112" s="203"/>
      <c r="G112" s="208"/>
      <c r="H112" s="541"/>
      <c r="I112" s="209"/>
      <c r="J112" s="209"/>
      <c r="K112" s="210"/>
      <c r="L112" s="542"/>
      <c r="M112" s="209"/>
      <c r="N112" s="483"/>
      <c r="O112" s="483"/>
      <c r="P112" s="203"/>
      <c r="Q112" s="203"/>
      <c r="R112" s="208"/>
      <c r="S112" s="205"/>
      <c r="T112" s="541"/>
      <c r="U112" s="203"/>
      <c r="V112" s="203"/>
      <c r="W112" s="208"/>
      <c r="X112" s="205"/>
      <c r="Y112" s="541"/>
      <c r="Z112" s="203"/>
      <c r="AA112" s="203"/>
      <c r="AB112" s="208"/>
      <c r="AC112" s="205"/>
      <c r="AD112" s="541"/>
      <c r="AE112" s="203"/>
      <c r="AF112" s="203"/>
      <c r="AG112" s="208"/>
      <c r="AH112" s="205"/>
      <c r="AI112" s="541"/>
      <c r="AJ112" s="203"/>
      <c r="AK112" s="203"/>
      <c r="AL112" s="208"/>
      <c r="AM112" s="205"/>
      <c r="AN112" s="541"/>
      <c r="AO112" s="203"/>
      <c r="AP112" s="203"/>
      <c r="AQ112" s="208"/>
      <c r="AR112" s="205"/>
      <c r="AS112" s="541"/>
      <c r="AT112" s="203"/>
      <c r="AU112" s="203"/>
      <c r="AV112" s="208"/>
      <c r="AW112" s="205"/>
      <c r="AX112" s="541"/>
    </row>
    <row r="113" spans="2:50" ht="14.25" hidden="1" customHeight="1" outlineLevel="1">
      <c r="B113" s="483"/>
      <c r="C113" s="203">
        <v>7</v>
      </c>
      <c r="D113" s="206"/>
      <c r="E113" s="203"/>
      <c r="F113" s="203"/>
      <c r="G113" s="208"/>
      <c r="H113" s="541"/>
      <c r="I113" s="209"/>
      <c r="J113" s="209"/>
      <c r="K113" s="210"/>
      <c r="L113" s="542"/>
      <c r="M113" s="209"/>
      <c r="N113" s="483"/>
      <c r="O113" s="483"/>
      <c r="P113" s="203"/>
      <c r="Q113" s="203"/>
      <c r="R113" s="208"/>
      <c r="S113" s="205"/>
      <c r="T113" s="541"/>
      <c r="U113" s="203"/>
      <c r="V113" s="203"/>
      <c r="W113" s="208"/>
      <c r="X113" s="205"/>
      <c r="Y113" s="541"/>
      <c r="Z113" s="203"/>
      <c r="AA113" s="203"/>
      <c r="AB113" s="208"/>
      <c r="AC113" s="205"/>
      <c r="AD113" s="541"/>
      <c r="AE113" s="203"/>
      <c r="AF113" s="203"/>
      <c r="AG113" s="208"/>
      <c r="AH113" s="205"/>
      <c r="AI113" s="541"/>
      <c r="AJ113" s="203"/>
      <c r="AK113" s="203"/>
      <c r="AL113" s="208"/>
      <c r="AM113" s="205"/>
      <c r="AN113" s="541"/>
      <c r="AO113" s="203"/>
      <c r="AP113" s="203"/>
      <c r="AQ113" s="208"/>
      <c r="AR113" s="205"/>
      <c r="AS113" s="541"/>
      <c r="AT113" s="203"/>
      <c r="AU113" s="203"/>
      <c r="AV113" s="208"/>
      <c r="AW113" s="205"/>
      <c r="AX113" s="541"/>
    </row>
    <row r="114" spans="2:50" ht="14.25" hidden="1" customHeight="1" outlineLevel="1">
      <c r="B114" s="483"/>
      <c r="C114" s="203">
        <v>8</v>
      </c>
      <c r="D114" s="206"/>
      <c r="E114" s="203"/>
      <c r="F114" s="203"/>
      <c r="G114" s="208"/>
      <c r="H114" s="541"/>
      <c r="I114" s="209"/>
      <c r="J114" s="209"/>
      <c r="K114" s="210"/>
      <c r="L114" s="542"/>
      <c r="M114" s="209"/>
      <c r="N114" s="483"/>
      <c r="O114" s="483"/>
      <c r="P114" s="203"/>
      <c r="Q114" s="203"/>
      <c r="R114" s="208"/>
      <c r="S114" s="205"/>
      <c r="T114" s="541"/>
      <c r="U114" s="203"/>
      <c r="V114" s="203"/>
      <c r="W114" s="208"/>
      <c r="X114" s="205"/>
      <c r="Y114" s="541"/>
      <c r="Z114" s="203"/>
      <c r="AA114" s="203"/>
      <c r="AB114" s="208"/>
      <c r="AC114" s="205"/>
      <c r="AD114" s="541"/>
      <c r="AE114" s="203"/>
      <c r="AF114" s="203"/>
      <c r="AG114" s="208"/>
      <c r="AH114" s="205"/>
      <c r="AI114" s="541"/>
      <c r="AJ114" s="203"/>
      <c r="AK114" s="203"/>
      <c r="AL114" s="208"/>
      <c r="AM114" s="205"/>
      <c r="AN114" s="541"/>
      <c r="AO114" s="203"/>
      <c r="AP114" s="203"/>
      <c r="AQ114" s="208"/>
      <c r="AR114" s="205"/>
      <c r="AS114" s="541"/>
      <c r="AT114" s="203"/>
      <c r="AU114" s="203"/>
      <c r="AV114" s="208"/>
      <c r="AW114" s="205"/>
      <c r="AX114" s="541"/>
    </row>
    <row r="115" spans="2:50" ht="14.25" hidden="1" customHeight="1" outlineLevel="1">
      <c r="B115" s="483"/>
      <c r="C115" s="203">
        <v>9</v>
      </c>
      <c r="D115" s="206"/>
      <c r="E115" s="203"/>
      <c r="F115" s="203"/>
      <c r="G115" s="208"/>
      <c r="H115" s="541"/>
      <c r="I115" s="209"/>
      <c r="J115" s="209"/>
      <c r="K115" s="210"/>
      <c r="L115" s="542"/>
      <c r="M115" s="209"/>
      <c r="N115" s="483"/>
      <c r="O115" s="483"/>
      <c r="P115" s="203"/>
      <c r="Q115" s="203"/>
      <c r="R115" s="208"/>
      <c r="S115" s="205"/>
      <c r="T115" s="541"/>
      <c r="U115" s="203"/>
      <c r="V115" s="203"/>
      <c r="W115" s="208"/>
      <c r="X115" s="205"/>
      <c r="Y115" s="541"/>
      <c r="Z115" s="203"/>
      <c r="AA115" s="203"/>
      <c r="AB115" s="208"/>
      <c r="AC115" s="205"/>
      <c r="AD115" s="541"/>
      <c r="AE115" s="203"/>
      <c r="AF115" s="203"/>
      <c r="AG115" s="208"/>
      <c r="AH115" s="205"/>
      <c r="AI115" s="541"/>
      <c r="AJ115" s="203"/>
      <c r="AK115" s="203"/>
      <c r="AL115" s="208"/>
      <c r="AM115" s="205"/>
      <c r="AN115" s="541"/>
      <c r="AO115" s="203"/>
      <c r="AP115" s="203"/>
      <c r="AQ115" s="208"/>
      <c r="AR115" s="205"/>
      <c r="AS115" s="541"/>
      <c r="AT115" s="203"/>
      <c r="AU115" s="203"/>
      <c r="AV115" s="208"/>
      <c r="AW115" s="205"/>
      <c r="AX115" s="541"/>
    </row>
    <row r="116" spans="2:50" ht="14.25" hidden="1" customHeight="1" outlineLevel="1">
      <c r="B116" s="483"/>
      <c r="C116" s="203">
        <v>10</v>
      </c>
      <c r="D116" s="206"/>
      <c r="E116" s="203"/>
      <c r="F116" s="203"/>
      <c r="G116" s="208"/>
      <c r="H116" s="541"/>
      <c r="I116" s="209"/>
      <c r="J116" s="209"/>
      <c r="K116" s="210"/>
      <c r="L116" s="542"/>
      <c r="M116" s="209"/>
      <c r="N116" s="483"/>
      <c r="O116" s="483"/>
      <c r="P116" s="203"/>
      <c r="Q116" s="203"/>
      <c r="R116" s="208"/>
      <c r="S116" s="205"/>
      <c r="T116" s="541"/>
      <c r="U116" s="203"/>
      <c r="V116" s="203"/>
      <c r="W116" s="208"/>
      <c r="X116" s="205"/>
      <c r="Y116" s="541"/>
      <c r="Z116" s="203"/>
      <c r="AA116" s="203"/>
      <c r="AB116" s="208"/>
      <c r="AC116" s="205"/>
      <c r="AD116" s="541"/>
      <c r="AE116" s="203"/>
      <c r="AF116" s="203"/>
      <c r="AG116" s="208"/>
      <c r="AH116" s="205"/>
      <c r="AI116" s="541"/>
      <c r="AJ116" s="203"/>
      <c r="AK116" s="203"/>
      <c r="AL116" s="208"/>
      <c r="AM116" s="205"/>
      <c r="AN116" s="541"/>
      <c r="AO116" s="203"/>
      <c r="AP116" s="203"/>
      <c r="AQ116" s="208"/>
      <c r="AR116" s="205"/>
      <c r="AS116" s="541"/>
      <c r="AT116" s="203"/>
      <c r="AU116" s="203"/>
      <c r="AV116" s="208"/>
      <c r="AW116" s="205"/>
      <c r="AX116" s="541"/>
    </row>
    <row r="117" spans="2:50" ht="14.25" hidden="1" customHeight="1" outlineLevel="1">
      <c r="B117" s="483"/>
      <c r="C117" s="203">
        <v>11</v>
      </c>
      <c r="D117" s="206"/>
      <c r="E117" s="203"/>
      <c r="F117" s="203"/>
      <c r="G117" s="208"/>
      <c r="H117" s="541"/>
      <c r="I117" s="209"/>
      <c r="J117" s="209"/>
      <c r="K117" s="210"/>
      <c r="L117" s="542"/>
      <c r="M117" s="209"/>
      <c r="N117" s="483"/>
      <c r="O117" s="483"/>
      <c r="P117" s="203"/>
      <c r="Q117" s="203"/>
      <c r="R117" s="208"/>
      <c r="S117" s="205"/>
      <c r="T117" s="541"/>
      <c r="U117" s="203"/>
      <c r="V117" s="203"/>
      <c r="W117" s="208"/>
      <c r="X117" s="205"/>
      <c r="Y117" s="541"/>
      <c r="Z117" s="203"/>
      <c r="AA117" s="203"/>
      <c r="AB117" s="208"/>
      <c r="AC117" s="205"/>
      <c r="AD117" s="541"/>
      <c r="AE117" s="203"/>
      <c r="AF117" s="203"/>
      <c r="AG117" s="208"/>
      <c r="AH117" s="205"/>
      <c r="AI117" s="541"/>
      <c r="AJ117" s="203"/>
      <c r="AK117" s="203"/>
      <c r="AL117" s="208"/>
      <c r="AM117" s="205"/>
      <c r="AN117" s="541"/>
      <c r="AO117" s="203"/>
      <c r="AP117" s="203"/>
      <c r="AQ117" s="208"/>
      <c r="AR117" s="205"/>
      <c r="AS117" s="541"/>
      <c r="AT117" s="203"/>
      <c r="AU117" s="203"/>
      <c r="AV117" s="208"/>
      <c r="AW117" s="205"/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3"/>
      <c r="W121" s="208"/>
      <c r="X121" s="205"/>
      <c r="Y121" s="541"/>
      <c r="Z121" s="203"/>
      <c r="AA121" s="203"/>
      <c r="AB121" s="208"/>
      <c r="AC121" s="205"/>
      <c r="AD121" s="541"/>
      <c r="AE121" s="203"/>
      <c r="AF121" s="203"/>
      <c r="AG121" s="208"/>
      <c r="AH121" s="205"/>
      <c r="AI121" s="541"/>
      <c r="AJ121" s="203"/>
      <c r="AK121" s="203"/>
      <c r="AL121" s="208"/>
      <c r="AM121" s="205"/>
      <c r="AN121" s="541"/>
      <c r="AO121" s="203"/>
      <c r="AP121" s="203"/>
      <c r="AQ121" s="208"/>
      <c r="AR121" s="205"/>
      <c r="AS121" s="541"/>
      <c r="AT121" s="203"/>
      <c r="AU121" s="203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96">U122+1</f>
        <v>45911</v>
      </c>
      <c r="AA122" s="586"/>
      <c r="AB122" s="586"/>
      <c r="AC122" s="586"/>
      <c r="AD122" s="586"/>
      <c r="AE122" s="587">
        <f t="shared" ref="AE122" si="97">Z122+1</f>
        <v>45912</v>
      </c>
      <c r="AF122" s="588"/>
      <c r="AG122" s="588"/>
      <c r="AH122" s="588"/>
      <c r="AI122" s="588"/>
      <c r="AJ122" s="589">
        <f t="shared" ref="AJ122" si="98">AE122+1</f>
        <v>45913</v>
      </c>
      <c r="AK122" s="590"/>
      <c r="AL122" s="590"/>
      <c r="AM122" s="590"/>
      <c r="AN122" s="591"/>
      <c r="AO122" s="587">
        <f t="shared" ref="AO122" si="99">AJ122+1</f>
        <v>45914</v>
      </c>
      <c r="AP122" s="588"/>
      <c r="AQ122" s="588"/>
      <c r="AR122" s="588"/>
      <c r="AS122" s="588"/>
      <c r="AT122" s="589">
        <f t="shared" ref="AT122" si="100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01">Z122</f>
        <v>45911</v>
      </c>
      <c r="AA123" s="592"/>
      <c r="AB123" s="592"/>
      <c r="AC123" s="592"/>
      <c r="AD123" s="592"/>
      <c r="AE123" s="593">
        <f t="shared" ref="AE123" si="102">AE122</f>
        <v>45912</v>
      </c>
      <c r="AF123" s="593"/>
      <c r="AG123" s="593"/>
      <c r="AH123" s="593"/>
      <c r="AI123" s="593"/>
      <c r="AJ123" s="594">
        <f t="shared" ref="AJ123" si="103">AJ122</f>
        <v>45913</v>
      </c>
      <c r="AK123" s="595"/>
      <c r="AL123" s="595"/>
      <c r="AM123" s="595"/>
      <c r="AN123" s="596"/>
      <c r="AO123" s="593">
        <f t="shared" ref="AO123" si="104">AO122</f>
        <v>45914</v>
      </c>
      <c r="AP123" s="593"/>
      <c r="AQ123" s="593"/>
      <c r="AR123" s="593"/>
      <c r="AS123" s="593"/>
      <c r="AT123" s="594">
        <f t="shared" ref="AT123" si="105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630</v>
      </c>
      <c r="C127" s="203">
        <v>1</v>
      </c>
      <c r="D127" s="206" t="s">
        <v>420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41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42">
        <f>IFERROR(AVERAGE(K127:K141),"-")</f>
        <v>71.887346981418489</v>
      </c>
      <c r="M127" s="209">
        <f>RANK(K127, K$127:$K$141)</f>
        <v>1</v>
      </c>
      <c r="N127" s="483"/>
      <c r="O127" s="483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41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41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41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41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41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41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41">
        <f>AVERAGE(AV127:AV141)</f>
        <v>71.927966101694963</v>
      </c>
    </row>
    <row r="128" spans="2:50" ht="14.25" hidden="1" customHeight="1" outlineLevel="1">
      <c r="B128" s="483"/>
      <c r="C128" s="203">
        <v>2</v>
      </c>
      <c r="D128" s="206"/>
      <c r="E128" s="203"/>
      <c r="F128" s="203"/>
      <c r="G128" s="208"/>
      <c r="H128" s="541"/>
      <c r="I128" s="209"/>
      <c r="J128" s="209"/>
      <c r="K128" s="210"/>
      <c r="L128" s="542"/>
      <c r="M128" s="209"/>
      <c r="N128" s="483"/>
      <c r="O128" s="483"/>
      <c r="P128" s="203"/>
      <c r="Q128" s="203"/>
      <c r="R128" s="208"/>
      <c r="S128" s="205"/>
      <c r="T128" s="541"/>
      <c r="U128" s="203"/>
      <c r="V128" s="203"/>
      <c r="W128" s="208"/>
      <c r="X128" s="205"/>
      <c r="Y128" s="541"/>
      <c r="Z128" s="203"/>
      <c r="AA128" s="203"/>
      <c r="AB128" s="208"/>
      <c r="AC128" s="205"/>
      <c r="AD128" s="541"/>
      <c r="AE128" s="203"/>
      <c r="AF128" s="203"/>
      <c r="AG128" s="208"/>
      <c r="AH128" s="205"/>
      <c r="AI128" s="541"/>
      <c r="AJ128" s="203"/>
      <c r="AK128" s="203"/>
      <c r="AL128" s="208"/>
      <c r="AM128" s="205"/>
      <c r="AN128" s="541"/>
      <c r="AO128" s="203"/>
      <c r="AP128" s="203"/>
      <c r="AQ128" s="208"/>
      <c r="AR128" s="205"/>
      <c r="AS128" s="541"/>
      <c r="AT128" s="203"/>
      <c r="AU128" s="203"/>
      <c r="AV128" s="208"/>
      <c r="AW128" s="205"/>
      <c r="AX128" s="541"/>
    </row>
    <row r="129" spans="2:50" ht="14.25" hidden="1" customHeight="1" outlineLevel="1">
      <c r="B129" s="483"/>
      <c r="C129" s="203">
        <v>3</v>
      </c>
      <c r="D129" s="206"/>
      <c r="E129" s="203"/>
      <c r="F129" s="203"/>
      <c r="G129" s="208"/>
      <c r="H129" s="541"/>
      <c r="I129" s="209"/>
      <c r="J129" s="209"/>
      <c r="K129" s="210"/>
      <c r="L129" s="542"/>
      <c r="M129" s="209"/>
      <c r="N129" s="483"/>
      <c r="O129" s="483"/>
      <c r="P129" s="203"/>
      <c r="Q129" s="203"/>
      <c r="R129" s="208"/>
      <c r="S129" s="205"/>
      <c r="T129" s="541"/>
      <c r="U129" s="203"/>
      <c r="V129" s="203"/>
      <c r="W129" s="208"/>
      <c r="X129" s="205"/>
      <c r="Y129" s="541"/>
      <c r="Z129" s="203"/>
      <c r="AA129" s="203"/>
      <c r="AB129" s="208"/>
      <c r="AC129" s="205"/>
      <c r="AD129" s="541"/>
      <c r="AE129" s="203"/>
      <c r="AF129" s="203"/>
      <c r="AG129" s="208"/>
      <c r="AH129" s="205"/>
      <c r="AI129" s="541"/>
      <c r="AJ129" s="203"/>
      <c r="AK129" s="203"/>
      <c r="AL129" s="208"/>
      <c r="AM129" s="205"/>
      <c r="AN129" s="541"/>
      <c r="AO129" s="203"/>
      <c r="AP129" s="203"/>
      <c r="AQ129" s="208"/>
      <c r="AR129" s="205"/>
      <c r="AS129" s="541"/>
      <c r="AT129" s="203"/>
      <c r="AU129" s="203"/>
      <c r="AV129" s="208"/>
      <c r="AW129" s="205"/>
      <c r="AX129" s="541"/>
    </row>
    <row r="130" spans="2:50" ht="14.25" hidden="1" customHeight="1" outlineLevel="1">
      <c r="B130" s="483"/>
      <c r="C130" s="203">
        <v>4</v>
      </c>
      <c r="D130" s="206"/>
      <c r="E130" s="203"/>
      <c r="F130" s="203"/>
      <c r="G130" s="208"/>
      <c r="H130" s="541"/>
      <c r="I130" s="209"/>
      <c r="J130" s="209"/>
      <c r="K130" s="210"/>
      <c r="L130" s="542"/>
      <c r="M130" s="209"/>
      <c r="N130" s="483"/>
      <c r="O130" s="483"/>
      <c r="P130" s="203"/>
      <c r="Q130" s="203"/>
      <c r="R130" s="208"/>
      <c r="S130" s="205"/>
      <c r="T130" s="541"/>
      <c r="U130" s="203"/>
      <c r="V130" s="203"/>
      <c r="W130" s="208"/>
      <c r="X130" s="205"/>
      <c r="Y130" s="541"/>
      <c r="Z130" s="203"/>
      <c r="AA130" s="203"/>
      <c r="AB130" s="208"/>
      <c r="AC130" s="205"/>
      <c r="AD130" s="541"/>
      <c r="AE130" s="203"/>
      <c r="AF130" s="203"/>
      <c r="AG130" s="208"/>
      <c r="AH130" s="205"/>
      <c r="AI130" s="541"/>
      <c r="AJ130" s="203"/>
      <c r="AK130" s="203"/>
      <c r="AL130" s="208"/>
      <c r="AM130" s="205"/>
      <c r="AN130" s="541"/>
      <c r="AO130" s="203"/>
      <c r="AP130" s="203"/>
      <c r="AQ130" s="208"/>
      <c r="AR130" s="205"/>
      <c r="AS130" s="541"/>
      <c r="AT130" s="203"/>
      <c r="AU130" s="203"/>
      <c r="AV130" s="208"/>
      <c r="AW130" s="205"/>
      <c r="AX130" s="541"/>
    </row>
    <row r="131" spans="2:50" ht="14.25" hidden="1" customHeight="1" outlineLevel="1">
      <c r="B131" s="483"/>
      <c r="C131" s="203">
        <v>5</v>
      </c>
      <c r="D131" s="206"/>
      <c r="E131" s="203"/>
      <c r="F131" s="203"/>
      <c r="G131" s="208"/>
      <c r="H131" s="541"/>
      <c r="I131" s="209"/>
      <c r="J131" s="209"/>
      <c r="K131" s="210"/>
      <c r="L131" s="542"/>
      <c r="M131" s="209"/>
      <c r="N131" s="483"/>
      <c r="O131" s="483"/>
      <c r="P131" s="203"/>
      <c r="Q131" s="203"/>
      <c r="R131" s="208"/>
      <c r="S131" s="205"/>
      <c r="T131" s="541"/>
      <c r="U131" s="203"/>
      <c r="V131" s="203"/>
      <c r="W131" s="208"/>
      <c r="X131" s="205"/>
      <c r="Y131" s="541"/>
      <c r="Z131" s="203"/>
      <c r="AA131" s="203"/>
      <c r="AB131" s="208"/>
      <c r="AC131" s="205"/>
      <c r="AD131" s="541"/>
      <c r="AE131" s="203"/>
      <c r="AF131" s="203"/>
      <c r="AG131" s="208"/>
      <c r="AH131" s="205"/>
      <c r="AI131" s="541"/>
      <c r="AJ131" s="203"/>
      <c r="AK131" s="203"/>
      <c r="AL131" s="208"/>
      <c r="AM131" s="205"/>
      <c r="AN131" s="541"/>
      <c r="AO131" s="203"/>
      <c r="AP131" s="203"/>
      <c r="AQ131" s="208"/>
      <c r="AR131" s="205"/>
      <c r="AS131" s="541"/>
      <c r="AT131" s="203"/>
      <c r="AU131" s="203"/>
      <c r="AV131" s="208"/>
      <c r="AW131" s="205"/>
      <c r="AX131" s="541"/>
    </row>
    <row r="132" spans="2:50" ht="14.25" hidden="1" customHeight="1" outlineLevel="1">
      <c r="B132" s="483"/>
      <c r="C132" s="203">
        <v>6</v>
      </c>
      <c r="D132" s="206"/>
      <c r="E132" s="203"/>
      <c r="F132" s="203"/>
      <c r="G132" s="208"/>
      <c r="H132" s="541"/>
      <c r="I132" s="209"/>
      <c r="J132" s="209"/>
      <c r="K132" s="210"/>
      <c r="L132" s="542"/>
      <c r="M132" s="209"/>
      <c r="N132" s="483"/>
      <c r="O132" s="483"/>
      <c r="P132" s="203"/>
      <c r="Q132" s="203"/>
      <c r="R132" s="208"/>
      <c r="S132" s="205"/>
      <c r="T132" s="541"/>
      <c r="U132" s="203"/>
      <c r="V132" s="203"/>
      <c r="W132" s="208"/>
      <c r="X132" s="205"/>
      <c r="Y132" s="541"/>
      <c r="Z132" s="203"/>
      <c r="AA132" s="203"/>
      <c r="AB132" s="208"/>
      <c r="AC132" s="205"/>
      <c r="AD132" s="541"/>
      <c r="AE132" s="203"/>
      <c r="AF132" s="203"/>
      <c r="AG132" s="208"/>
      <c r="AH132" s="205"/>
      <c r="AI132" s="541"/>
      <c r="AJ132" s="203"/>
      <c r="AK132" s="203"/>
      <c r="AL132" s="208"/>
      <c r="AM132" s="205"/>
      <c r="AN132" s="541"/>
      <c r="AO132" s="203"/>
      <c r="AP132" s="203"/>
      <c r="AQ132" s="208"/>
      <c r="AR132" s="205"/>
      <c r="AS132" s="541"/>
      <c r="AT132" s="203"/>
      <c r="AU132" s="203"/>
      <c r="AV132" s="208"/>
      <c r="AW132" s="205"/>
      <c r="AX132" s="541"/>
    </row>
    <row r="133" spans="2:50" ht="14.25" hidden="1" customHeight="1" outlineLevel="1">
      <c r="B133" s="483"/>
      <c r="C133" s="203">
        <v>7</v>
      </c>
      <c r="D133" s="206"/>
      <c r="E133" s="203"/>
      <c r="F133" s="203"/>
      <c r="G133" s="208"/>
      <c r="H133" s="541"/>
      <c r="I133" s="209"/>
      <c r="J133" s="209"/>
      <c r="K133" s="210"/>
      <c r="L133" s="542"/>
      <c r="M133" s="209"/>
      <c r="N133" s="483"/>
      <c r="O133" s="483"/>
      <c r="P133" s="203"/>
      <c r="Q133" s="203"/>
      <c r="R133" s="208"/>
      <c r="S133" s="205"/>
      <c r="T133" s="541"/>
      <c r="U133" s="203"/>
      <c r="V133" s="203"/>
      <c r="W133" s="208"/>
      <c r="X133" s="205"/>
      <c r="Y133" s="541"/>
      <c r="Z133" s="203"/>
      <c r="AA133" s="203"/>
      <c r="AB133" s="208"/>
      <c r="AC133" s="205"/>
      <c r="AD133" s="541"/>
      <c r="AE133" s="203"/>
      <c r="AF133" s="203"/>
      <c r="AG133" s="208"/>
      <c r="AH133" s="205"/>
      <c r="AI133" s="541"/>
      <c r="AJ133" s="203"/>
      <c r="AK133" s="203"/>
      <c r="AL133" s="208"/>
      <c r="AM133" s="205"/>
      <c r="AN133" s="541"/>
      <c r="AO133" s="203"/>
      <c r="AP133" s="203"/>
      <c r="AQ133" s="208"/>
      <c r="AR133" s="205"/>
      <c r="AS133" s="541"/>
      <c r="AT133" s="203"/>
      <c r="AU133" s="203"/>
      <c r="AV133" s="208"/>
      <c r="AW133" s="205"/>
      <c r="AX133" s="541"/>
    </row>
    <row r="134" spans="2:50" ht="14.25" hidden="1" customHeight="1" outlineLevel="1">
      <c r="B134" s="483"/>
      <c r="C134" s="203">
        <v>8</v>
      </c>
      <c r="D134" s="206"/>
      <c r="E134" s="203"/>
      <c r="F134" s="203"/>
      <c r="G134" s="208"/>
      <c r="H134" s="541"/>
      <c r="I134" s="209"/>
      <c r="J134" s="209"/>
      <c r="K134" s="210"/>
      <c r="L134" s="542"/>
      <c r="M134" s="209"/>
      <c r="N134" s="483"/>
      <c r="O134" s="483"/>
      <c r="P134" s="203"/>
      <c r="Q134" s="203"/>
      <c r="R134" s="208"/>
      <c r="S134" s="205"/>
      <c r="T134" s="541"/>
      <c r="U134" s="203"/>
      <c r="V134" s="203"/>
      <c r="W134" s="208"/>
      <c r="X134" s="205"/>
      <c r="Y134" s="541"/>
      <c r="Z134" s="203"/>
      <c r="AA134" s="203"/>
      <c r="AB134" s="208"/>
      <c r="AC134" s="205"/>
      <c r="AD134" s="541"/>
      <c r="AE134" s="203"/>
      <c r="AF134" s="203"/>
      <c r="AG134" s="208"/>
      <c r="AH134" s="205"/>
      <c r="AI134" s="541"/>
      <c r="AJ134" s="203"/>
      <c r="AK134" s="203"/>
      <c r="AL134" s="208"/>
      <c r="AM134" s="205"/>
      <c r="AN134" s="541"/>
      <c r="AO134" s="203"/>
      <c r="AP134" s="203"/>
      <c r="AQ134" s="208"/>
      <c r="AR134" s="205"/>
      <c r="AS134" s="541"/>
      <c r="AT134" s="203"/>
      <c r="AU134" s="203"/>
      <c r="AV134" s="208"/>
      <c r="AW134" s="205"/>
      <c r="AX134" s="541"/>
    </row>
    <row r="135" spans="2:50" ht="14.25" hidden="1" customHeight="1" outlineLevel="1">
      <c r="B135" s="483"/>
      <c r="C135" s="203">
        <v>9</v>
      </c>
      <c r="D135" s="206"/>
      <c r="E135" s="203"/>
      <c r="F135" s="203"/>
      <c r="G135" s="208"/>
      <c r="H135" s="541"/>
      <c r="I135" s="209"/>
      <c r="J135" s="209"/>
      <c r="K135" s="210"/>
      <c r="L135" s="542"/>
      <c r="M135" s="209"/>
      <c r="N135" s="483"/>
      <c r="O135" s="483"/>
      <c r="P135" s="203"/>
      <c r="Q135" s="203"/>
      <c r="R135" s="208"/>
      <c r="S135" s="205"/>
      <c r="T135" s="541"/>
      <c r="U135" s="203"/>
      <c r="V135" s="203"/>
      <c r="W135" s="208"/>
      <c r="X135" s="205"/>
      <c r="Y135" s="541"/>
      <c r="Z135" s="203"/>
      <c r="AA135" s="203"/>
      <c r="AB135" s="208"/>
      <c r="AC135" s="205"/>
      <c r="AD135" s="541"/>
      <c r="AE135" s="203"/>
      <c r="AF135" s="203"/>
      <c r="AG135" s="208"/>
      <c r="AH135" s="205"/>
      <c r="AI135" s="541"/>
      <c r="AJ135" s="203"/>
      <c r="AK135" s="203"/>
      <c r="AL135" s="208"/>
      <c r="AM135" s="205"/>
      <c r="AN135" s="541"/>
      <c r="AO135" s="203"/>
      <c r="AP135" s="203"/>
      <c r="AQ135" s="208"/>
      <c r="AR135" s="205"/>
      <c r="AS135" s="541"/>
      <c r="AT135" s="203"/>
      <c r="AU135" s="203"/>
      <c r="AV135" s="208"/>
      <c r="AW135" s="205"/>
      <c r="AX135" s="541"/>
    </row>
    <row r="136" spans="2:50" ht="14.25" hidden="1" customHeight="1" outlineLevel="1">
      <c r="B136" s="483"/>
      <c r="C136" s="203">
        <v>10</v>
      </c>
      <c r="D136" s="206"/>
      <c r="E136" s="203"/>
      <c r="F136" s="203"/>
      <c r="G136" s="208"/>
      <c r="H136" s="541"/>
      <c r="I136" s="209"/>
      <c r="J136" s="209"/>
      <c r="K136" s="210"/>
      <c r="L136" s="542"/>
      <c r="M136" s="209"/>
      <c r="N136" s="483"/>
      <c r="O136" s="483"/>
      <c r="P136" s="203"/>
      <c r="Q136" s="203"/>
      <c r="R136" s="208"/>
      <c r="S136" s="205"/>
      <c r="T136" s="541"/>
      <c r="U136" s="203"/>
      <c r="V136" s="203"/>
      <c r="W136" s="208"/>
      <c r="X136" s="205"/>
      <c r="Y136" s="541"/>
      <c r="Z136" s="203"/>
      <c r="AA136" s="203"/>
      <c r="AB136" s="208"/>
      <c r="AC136" s="205"/>
      <c r="AD136" s="541"/>
      <c r="AE136" s="203"/>
      <c r="AF136" s="203"/>
      <c r="AG136" s="208"/>
      <c r="AH136" s="205"/>
      <c r="AI136" s="541"/>
      <c r="AJ136" s="203"/>
      <c r="AK136" s="203"/>
      <c r="AL136" s="208"/>
      <c r="AM136" s="205"/>
      <c r="AN136" s="541"/>
      <c r="AO136" s="203"/>
      <c r="AP136" s="203"/>
      <c r="AQ136" s="208"/>
      <c r="AR136" s="205"/>
      <c r="AS136" s="541"/>
      <c r="AT136" s="203"/>
      <c r="AU136" s="203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14">U142+1</f>
        <v>45918</v>
      </c>
      <c r="AA142" s="586"/>
      <c r="AB142" s="586"/>
      <c r="AC142" s="586"/>
      <c r="AD142" s="586"/>
      <c r="AE142" s="587">
        <f t="shared" ref="AE142" si="115">Z142+1</f>
        <v>45919</v>
      </c>
      <c r="AF142" s="588"/>
      <c r="AG142" s="588"/>
      <c r="AH142" s="588"/>
      <c r="AI142" s="588"/>
      <c r="AJ142" s="589">
        <f t="shared" ref="AJ142" si="116">AE142+1</f>
        <v>45920</v>
      </c>
      <c r="AK142" s="590"/>
      <c r="AL142" s="590"/>
      <c r="AM142" s="590"/>
      <c r="AN142" s="591"/>
      <c r="AO142" s="587">
        <f t="shared" ref="AO142" si="117">AJ142+1</f>
        <v>45921</v>
      </c>
      <c r="AP142" s="588"/>
      <c r="AQ142" s="588"/>
      <c r="AR142" s="588"/>
      <c r="AS142" s="588"/>
      <c r="AT142" s="589">
        <f t="shared" ref="AT142" si="118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19">Z142</f>
        <v>45918</v>
      </c>
      <c r="AA143" s="592"/>
      <c r="AB143" s="592"/>
      <c r="AC143" s="592"/>
      <c r="AD143" s="592"/>
      <c r="AE143" s="593">
        <f t="shared" ref="AE143" si="120">AE142</f>
        <v>45919</v>
      </c>
      <c r="AF143" s="593"/>
      <c r="AG143" s="593"/>
      <c r="AH143" s="593"/>
      <c r="AI143" s="593"/>
      <c r="AJ143" s="594">
        <f t="shared" ref="AJ143" si="121">AJ142</f>
        <v>45920</v>
      </c>
      <c r="AK143" s="595"/>
      <c r="AL143" s="595"/>
      <c r="AM143" s="595"/>
      <c r="AN143" s="596"/>
      <c r="AO143" s="593">
        <f t="shared" ref="AO143" si="122">AO142</f>
        <v>45921</v>
      </c>
      <c r="AP143" s="593"/>
      <c r="AQ143" s="593"/>
      <c r="AR143" s="593"/>
      <c r="AS143" s="593"/>
      <c r="AT143" s="594">
        <f t="shared" ref="AT143" si="123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630</v>
      </c>
      <c r="C147" s="203">
        <v>1</v>
      </c>
      <c r="D147" s="206" t="s">
        <v>420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41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42">
        <f>IFERROR(AVERAGE(K147:K161),"-")</f>
        <v>72.090401275609466</v>
      </c>
      <c r="M147" s="209">
        <f>RANK(K147, K$147:$K$161)</f>
        <v>1</v>
      </c>
      <c r="N147" s="483"/>
      <c r="O147" s="483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41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41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41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41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41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41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41">
        <f>AVERAGE(AV147:AV161)</f>
        <v>72.103321033210378</v>
      </c>
    </row>
    <row r="148" spans="2:50" ht="14.25" hidden="1" customHeight="1" outlineLevel="1">
      <c r="B148" s="483"/>
      <c r="C148" s="203">
        <v>2</v>
      </c>
      <c r="D148" s="206"/>
      <c r="E148" s="203"/>
      <c r="F148" s="203"/>
      <c r="G148" s="208"/>
      <c r="H148" s="541"/>
      <c r="I148" s="209"/>
      <c r="J148" s="209"/>
      <c r="K148" s="210"/>
      <c r="L148" s="542"/>
      <c r="M148" s="209"/>
      <c r="N148" s="483"/>
      <c r="O148" s="483"/>
      <c r="P148" s="203"/>
      <c r="Q148" s="203"/>
      <c r="R148" s="208"/>
      <c r="S148" s="205"/>
      <c r="T148" s="541"/>
      <c r="U148" s="203"/>
      <c r="V148" s="203"/>
      <c r="W148" s="208"/>
      <c r="X148" s="205"/>
      <c r="Y148" s="541"/>
      <c r="Z148" s="203"/>
      <c r="AA148" s="203"/>
      <c r="AB148" s="208"/>
      <c r="AC148" s="205"/>
      <c r="AD148" s="541"/>
      <c r="AE148" s="203"/>
      <c r="AF148" s="203"/>
      <c r="AG148" s="208"/>
      <c r="AH148" s="205"/>
      <c r="AI148" s="541"/>
      <c r="AJ148" s="203"/>
      <c r="AK148" s="203"/>
      <c r="AL148" s="208"/>
      <c r="AM148" s="205"/>
      <c r="AN148" s="541"/>
      <c r="AO148" s="203"/>
      <c r="AP148" s="203"/>
      <c r="AQ148" s="208"/>
      <c r="AR148" s="205"/>
      <c r="AS148" s="541"/>
      <c r="AT148" s="203"/>
      <c r="AU148" s="203"/>
      <c r="AV148" s="208"/>
      <c r="AW148" s="205"/>
      <c r="AX148" s="541"/>
    </row>
    <row r="149" spans="2:50" ht="14.25" hidden="1" customHeight="1" outlineLevel="1">
      <c r="B149" s="483"/>
      <c r="C149" s="203">
        <v>3</v>
      </c>
      <c r="D149" s="206"/>
      <c r="E149" s="203"/>
      <c r="F149" s="203"/>
      <c r="G149" s="208"/>
      <c r="H149" s="541"/>
      <c r="I149" s="209"/>
      <c r="J149" s="209"/>
      <c r="K149" s="210"/>
      <c r="L149" s="542"/>
      <c r="M149" s="209"/>
      <c r="N149" s="483"/>
      <c r="O149" s="483"/>
      <c r="P149" s="203"/>
      <c r="Q149" s="203"/>
      <c r="R149" s="208"/>
      <c r="S149" s="205"/>
      <c r="T149" s="541"/>
      <c r="U149" s="203"/>
      <c r="V149" s="203"/>
      <c r="W149" s="208"/>
      <c r="X149" s="205"/>
      <c r="Y149" s="541"/>
      <c r="Z149" s="203"/>
      <c r="AA149" s="203"/>
      <c r="AB149" s="208"/>
      <c r="AC149" s="205"/>
      <c r="AD149" s="541"/>
      <c r="AE149" s="203"/>
      <c r="AF149" s="203"/>
      <c r="AG149" s="208"/>
      <c r="AH149" s="205"/>
      <c r="AI149" s="541"/>
      <c r="AJ149" s="203"/>
      <c r="AK149" s="203"/>
      <c r="AL149" s="208"/>
      <c r="AM149" s="205"/>
      <c r="AN149" s="541"/>
      <c r="AO149" s="203"/>
      <c r="AP149" s="203"/>
      <c r="AQ149" s="208"/>
      <c r="AR149" s="205"/>
      <c r="AS149" s="541"/>
      <c r="AT149" s="203"/>
      <c r="AU149" s="203"/>
      <c r="AV149" s="208"/>
      <c r="AW149" s="205"/>
      <c r="AX149" s="541"/>
    </row>
    <row r="150" spans="2:50" ht="14.25" hidden="1" customHeight="1" outlineLevel="1">
      <c r="B150" s="483"/>
      <c r="C150" s="203">
        <v>4</v>
      </c>
      <c r="D150" s="206"/>
      <c r="E150" s="203"/>
      <c r="F150" s="203"/>
      <c r="G150" s="208"/>
      <c r="H150" s="541"/>
      <c r="I150" s="209"/>
      <c r="J150" s="209"/>
      <c r="K150" s="210"/>
      <c r="L150" s="542"/>
      <c r="M150" s="209"/>
      <c r="N150" s="483"/>
      <c r="O150" s="483"/>
      <c r="P150" s="203"/>
      <c r="Q150" s="203"/>
      <c r="R150" s="208"/>
      <c r="S150" s="205"/>
      <c r="T150" s="541"/>
      <c r="U150" s="203"/>
      <c r="V150" s="203"/>
      <c r="W150" s="208"/>
      <c r="X150" s="205"/>
      <c r="Y150" s="541"/>
      <c r="Z150" s="203"/>
      <c r="AA150" s="203"/>
      <c r="AB150" s="208"/>
      <c r="AC150" s="205"/>
      <c r="AD150" s="541"/>
      <c r="AE150" s="203"/>
      <c r="AF150" s="203"/>
      <c r="AG150" s="208"/>
      <c r="AH150" s="205"/>
      <c r="AI150" s="541"/>
      <c r="AJ150" s="203"/>
      <c r="AK150" s="203"/>
      <c r="AL150" s="208"/>
      <c r="AM150" s="205"/>
      <c r="AN150" s="541"/>
      <c r="AO150" s="203"/>
      <c r="AP150" s="203"/>
      <c r="AQ150" s="208"/>
      <c r="AR150" s="205"/>
      <c r="AS150" s="541"/>
      <c r="AT150" s="203"/>
      <c r="AU150" s="203"/>
      <c r="AV150" s="208"/>
      <c r="AW150" s="205"/>
      <c r="AX150" s="541"/>
    </row>
    <row r="151" spans="2:50" ht="14.25" hidden="1" customHeight="1" outlineLevel="1">
      <c r="B151" s="483"/>
      <c r="C151" s="203">
        <v>5</v>
      </c>
      <c r="D151" s="206"/>
      <c r="E151" s="203"/>
      <c r="F151" s="203"/>
      <c r="G151" s="208"/>
      <c r="H151" s="541"/>
      <c r="I151" s="209"/>
      <c r="J151" s="209"/>
      <c r="K151" s="210"/>
      <c r="L151" s="542"/>
      <c r="M151" s="209"/>
      <c r="N151" s="483"/>
      <c r="O151" s="483"/>
      <c r="P151" s="203"/>
      <c r="Q151" s="203"/>
      <c r="R151" s="208"/>
      <c r="S151" s="205"/>
      <c r="T151" s="541"/>
      <c r="U151" s="203"/>
      <c r="V151" s="203"/>
      <c r="W151" s="208"/>
      <c r="X151" s="205"/>
      <c r="Y151" s="541"/>
      <c r="Z151" s="203"/>
      <c r="AA151" s="203"/>
      <c r="AB151" s="208"/>
      <c r="AC151" s="205"/>
      <c r="AD151" s="541"/>
      <c r="AE151" s="203"/>
      <c r="AF151" s="203"/>
      <c r="AG151" s="208"/>
      <c r="AH151" s="205"/>
      <c r="AI151" s="541"/>
      <c r="AJ151" s="203"/>
      <c r="AK151" s="203"/>
      <c r="AL151" s="208"/>
      <c r="AM151" s="205"/>
      <c r="AN151" s="541"/>
      <c r="AO151" s="203"/>
      <c r="AP151" s="203"/>
      <c r="AQ151" s="208"/>
      <c r="AR151" s="205"/>
      <c r="AS151" s="541"/>
      <c r="AT151" s="203"/>
      <c r="AU151" s="203"/>
      <c r="AV151" s="208"/>
      <c r="AW151" s="205"/>
      <c r="AX151" s="541"/>
    </row>
    <row r="152" spans="2:50" ht="14.25" hidden="1" customHeight="1" outlineLevel="1">
      <c r="B152" s="483"/>
      <c r="C152" s="203">
        <v>6</v>
      </c>
      <c r="D152" s="206"/>
      <c r="E152" s="203"/>
      <c r="F152" s="203"/>
      <c r="G152" s="208"/>
      <c r="H152" s="541"/>
      <c r="I152" s="209"/>
      <c r="J152" s="209"/>
      <c r="K152" s="210"/>
      <c r="L152" s="542"/>
      <c r="M152" s="209"/>
      <c r="N152" s="483"/>
      <c r="O152" s="483"/>
      <c r="P152" s="203"/>
      <c r="Q152" s="203"/>
      <c r="R152" s="208"/>
      <c r="S152" s="205"/>
      <c r="T152" s="541"/>
      <c r="U152" s="203"/>
      <c r="V152" s="203"/>
      <c r="W152" s="208"/>
      <c r="X152" s="205"/>
      <c r="Y152" s="541"/>
      <c r="Z152" s="203"/>
      <c r="AA152" s="203"/>
      <c r="AB152" s="208"/>
      <c r="AC152" s="205"/>
      <c r="AD152" s="541"/>
      <c r="AE152" s="203"/>
      <c r="AF152" s="203"/>
      <c r="AG152" s="208"/>
      <c r="AH152" s="205"/>
      <c r="AI152" s="541"/>
      <c r="AJ152" s="203"/>
      <c r="AK152" s="203"/>
      <c r="AL152" s="208"/>
      <c r="AM152" s="205"/>
      <c r="AN152" s="541"/>
      <c r="AO152" s="203"/>
      <c r="AP152" s="203"/>
      <c r="AQ152" s="208"/>
      <c r="AR152" s="205"/>
      <c r="AS152" s="541"/>
      <c r="AT152" s="203"/>
      <c r="AU152" s="203"/>
      <c r="AV152" s="208"/>
      <c r="AW152" s="205"/>
      <c r="AX152" s="541"/>
    </row>
    <row r="153" spans="2:50" ht="14.25" hidden="1" customHeight="1" outlineLevel="1">
      <c r="B153" s="483"/>
      <c r="C153" s="203">
        <v>7</v>
      </c>
      <c r="D153" s="206"/>
      <c r="E153" s="203"/>
      <c r="F153" s="203"/>
      <c r="G153" s="208"/>
      <c r="H153" s="541"/>
      <c r="I153" s="209"/>
      <c r="J153" s="209"/>
      <c r="K153" s="210"/>
      <c r="L153" s="542"/>
      <c r="M153" s="209"/>
      <c r="N153" s="483"/>
      <c r="O153" s="483"/>
      <c r="P153" s="203"/>
      <c r="Q153" s="203"/>
      <c r="R153" s="208"/>
      <c r="S153" s="205"/>
      <c r="T153" s="541"/>
      <c r="U153" s="203"/>
      <c r="V153" s="203"/>
      <c r="W153" s="208"/>
      <c r="X153" s="205"/>
      <c r="Y153" s="541"/>
      <c r="Z153" s="203"/>
      <c r="AA153" s="203"/>
      <c r="AB153" s="208"/>
      <c r="AC153" s="205"/>
      <c r="AD153" s="541"/>
      <c r="AE153" s="203"/>
      <c r="AF153" s="203"/>
      <c r="AG153" s="208"/>
      <c r="AH153" s="205"/>
      <c r="AI153" s="541"/>
      <c r="AJ153" s="203"/>
      <c r="AK153" s="203"/>
      <c r="AL153" s="208"/>
      <c r="AM153" s="205"/>
      <c r="AN153" s="541"/>
      <c r="AO153" s="203"/>
      <c r="AP153" s="203"/>
      <c r="AQ153" s="208"/>
      <c r="AR153" s="205"/>
      <c r="AS153" s="541"/>
      <c r="AT153" s="203"/>
      <c r="AU153" s="203"/>
      <c r="AV153" s="208"/>
      <c r="AW153" s="205"/>
      <c r="AX153" s="541"/>
    </row>
    <row r="154" spans="2:50" ht="14.25" hidden="1" customHeight="1" outlineLevel="1">
      <c r="B154" s="483"/>
      <c r="C154" s="203">
        <v>8</v>
      </c>
      <c r="D154" s="206"/>
      <c r="E154" s="203"/>
      <c r="F154" s="203"/>
      <c r="G154" s="208"/>
      <c r="H154" s="541"/>
      <c r="I154" s="209"/>
      <c r="J154" s="209"/>
      <c r="K154" s="210"/>
      <c r="L154" s="542"/>
      <c r="M154" s="209"/>
      <c r="N154" s="483"/>
      <c r="O154" s="483"/>
      <c r="P154" s="203"/>
      <c r="Q154" s="203"/>
      <c r="R154" s="208"/>
      <c r="S154" s="205"/>
      <c r="T154" s="541"/>
      <c r="U154" s="203"/>
      <c r="V154" s="203"/>
      <c r="W154" s="208"/>
      <c r="X154" s="205"/>
      <c r="Y154" s="541"/>
      <c r="Z154" s="203"/>
      <c r="AA154" s="203"/>
      <c r="AB154" s="208"/>
      <c r="AC154" s="205"/>
      <c r="AD154" s="541"/>
      <c r="AE154" s="203"/>
      <c r="AF154" s="203"/>
      <c r="AG154" s="208"/>
      <c r="AH154" s="205"/>
      <c r="AI154" s="541"/>
      <c r="AJ154" s="203"/>
      <c r="AK154" s="203"/>
      <c r="AL154" s="208"/>
      <c r="AM154" s="205"/>
      <c r="AN154" s="541"/>
      <c r="AO154" s="203"/>
      <c r="AP154" s="203"/>
      <c r="AQ154" s="208"/>
      <c r="AR154" s="205"/>
      <c r="AS154" s="541"/>
      <c r="AT154" s="203"/>
      <c r="AU154" s="203"/>
      <c r="AV154" s="208"/>
      <c r="AW154" s="205"/>
      <c r="AX154" s="541"/>
    </row>
    <row r="155" spans="2:50" ht="14.25" hidden="1" customHeight="1" outlineLevel="1">
      <c r="B155" s="483"/>
      <c r="C155" s="203">
        <v>9</v>
      </c>
      <c r="D155" s="206"/>
      <c r="E155" s="203"/>
      <c r="F155" s="203"/>
      <c r="G155" s="208"/>
      <c r="H155" s="541"/>
      <c r="I155" s="209"/>
      <c r="J155" s="209"/>
      <c r="K155" s="210"/>
      <c r="L155" s="542"/>
      <c r="M155" s="209"/>
      <c r="N155" s="483"/>
      <c r="O155" s="483"/>
      <c r="P155" s="203"/>
      <c r="Q155" s="203"/>
      <c r="R155" s="208"/>
      <c r="S155" s="205"/>
      <c r="T155" s="541"/>
      <c r="U155" s="203"/>
      <c r="V155" s="203"/>
      <c r="W155" s="208"/>
      <c r="X155" s="205"/>
      <c r="Y155" s="541"/>
      <c r="Z155" s="203"/>
      <c r="AA155" s="203"/>
      <c r="AB155" s="208"/>
      <c r="AC155" s="205"/>
      <c r="AD155" s="541"/>
      <c r="AE155" s="203"/>
      <c r="AF155" s="203"/>
      <c r="AG155" s="208"/>
      <c r="AH155" s="205"/>
      <c r="AI155" s="541"/>
      <c r="AJ155" s="203"/>
      <c r="AK155" s="203"/>
      <c r="AL155" s="208"/>
      <c r="AM155" s="205"/>
      <c r="AN155" s="541"/>
      <c r="AO155" s="203"/>
      <c r="AP155" s="203"/>
      <c r="AQ155" s="208"/>
      <c r="AR155" s="205"/>
      <c r="AS155" s="541"/>
      <c r="AT155" s="203"/>
      <c r="AU155" s="203"/>
      <c r="AV155" s="208"/>
      <c r="AW155" s="205"/>
      <c r="AX155" s="541"/>
    </row>
    <row r="156" spans="2:50" ht="14.25" hidden="1" customHeight="1" outlineLevel="1">
      <c r="B156" s="483"/>
      <c r="C156" s="203">
        <v>10</v>
      </c>
      <c r="D156" s="206"/>
      <c r="E156" s="203"/>
      <c r="F156" s="203"/>
      <c r="G156" s="208"/>
      <c r="H156" s="541"/>
      <c r="I156" s="209"/>
      <c r="J156" s="209"/>
      <c r="K156" s="210"/>
      <c r="L156" s="542"/>
      <c r="M156" s="209"/>
      <c r="N156" s="483"/>
      <c r="O156" s="483"/>
      <c r="P156" s="203"/>
      <c r="Q156" s="203"/>
      <c r="R156" s="208"/>
      <c r="S156" s="205"/>
      <c r="T156" s="541"/>
      <c r="U156" s="203"/>
      <c r="V156" s="203"/>
      <c r="W156" s="208"/>
      <c r="X156" s="205"/>
      <c r="Y156" s="541"/>
      <c r="Z156" s="203"/>
      <c r="AA156" s="203"/>
      <c r="AB156" s="208"/>
      <c r="AC156" s="205"/>
      <c r="AD156" s="541"/>
      <c r="AE156" s="203"/>
      <c r="AF156" s="203"/>
      <c r="AG156" s="208"/>
      <c r="AH156" s="205"/>
      <c r="AI156" s="541"/>
      <c r="AJ156" s="203"/>
      <c r="AK156" s="203"/>
      <c r="AL156" s="208"/>
      <c r="AM156" s="205"/>
      <c r="AN156" s="541"/>
      <c r="AO156" s="203"/>
      <c r="AP156" s="203"/>
      <c r="AQ156" s="208"/>
      <c r="AR156" s="205"/>
      <c r="AS156" s="541"/>
      <c r="AT156" s="203"/>
      <c r="AU156" s="203"/>
      <c r="AV156" s="208"/>
      <c r="AW156" s="205"/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3"/>
      <c r="Q157" s="203"/>
      <c r="R157" s="208"/>
      <c r="S157" s="205"/>
      <c r="T157" s="541"/>
      <c r="U157" s="203"/>
      <c r="V157" s="203"/>
      <c r="W157" s="208"/>
      <c r="X157" s="205"/>
      <c r="Y157" s="541"/>
      <c r="Z157" s="203"/>
      <c r="AA157" s="203"/>
      <c r="AB157" s="208"/>
      <c r="AC157" s="205"/>
      <c r="AD157" s="541"/>
      <c r="AE157" s="203"/>
      <c r="AF157" s="203"/>
      <c r="AG157" s="208"/>
      <c r="AH157" s="205"/>
      <c r="AI157" s="541"/>
      <c r="AJ157" s="203"/>
      <c r="AK157" s="203"/>
      <c r="AL157" s="208"/>
      <c r="AM157" s="205"/>
      <c r="AN157" s="541"/>
      <c r="AO157" s="203"/>
      <c r="AP157" s="203"/>
      <c r="AQ157" s="208"/>
      <c r="AR157" s="205"/>
      <c r="AS157" s="541"/>
      <c r="AT157" s="203"/>
      <c r="AU157" s="203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32">U162+1</f>
        <v>45925</v>
      </c>
      <c r="AA162" s="586"/>
      <c r="AB162" s="586"/>
      <c r="AC162" s="586"/>
      <c r="AD162" s="586"/>
      <c r="AE162" s="587">
        <f t="shared" ref="AE162" si="133">Z162+1</f>
        <v>45926</v>
      </c>
      <c r="AF162" s="588"/>
      <c r="AG162" s="588"/>
      <c r="AH162" s="588"/>
      <c r="AI162" s="588"/>
      <c r="AJ162" s="589">
        <f t="shared" ref="AJ162" si="134">AE162+1</f>
        <v>45927</v>
      </c>
      <c r="AK162" s="590"/>
      <c r="AL162" s="590"/>
      <c r="AM162" s="590"/>
      <c r="AN162" s="591"/>
      <c r="AO162" s="587">
        <f t="shared" ref="AO162" si="135">AJ162+1</f>
        <v>45928</v>
      </c>
      <c r="AP162" s="588"/>
      <c r="AQ162" s="588"/>
      <c r="AR162" s="588"/>
      <c r="AS162" s="588"/>
      <c r="AT162" s="589">
        <f t="shared" ref="AT162" si="136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137">Z162</f>
        <v>45925</v>
      </c>
      <c r="AA163" s="592"/>
      <c r="AB163" s="592"/>
      <c r="AC163" s="592"/>
      <c r="AD163" s="592"/>
      <c r="AE163" s="593">
        <f t="shared" ref="AE163" si="138">AE162</f>
        <v>45926</v>
      </c>
      <c r="AF163" s="593"/>
      <c r="AG163" s="593"/>
      <c r="AH163" s="593"/>
      <c r="AI163" s="593"/>
      <c r="AJ163" s="594">
        <f t="shared" ref="AJ163" si="139">AJ162</f>
        <v>45927</v>
      </c>
      <c r="AK163" s="595"/>
      <c r="AL163" s="595"/>
      <c r="AM163" s="595"/>
      <c r="AN163" s="596"/>
      <c r="AO163" s="593">
        <f t="shared" ref="AO163" si="140">AO162</f>
        <v>45928</v>
      </c>
      <c r="AP163" s="593"/>
      <c r="AQ163" s="593"/>
      <c r="AR163" s="593"/>
      <c r="AS163" s="593"/>
      <c r="AT163" s="594">
        <f t="shared" ref="AT163" si="141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630</v>
      </c>
      <c r="C167" s="203">
        <v>1</v>
      </c>
      <c r="D167" s="206" t="s">
        <v>420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41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42">
        <f>IFERROR(AVERAGE(K167:K181),"-")</f>
        <v>72.198554945882563</v>
      </c>
      <c r="M167" s="209">
        <f>RANK(K167, K$167:$K$181)</f>
        <v>1</v>
      </c>
      <c r="N167" s="483"/>
      <c r="O167" s="483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41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41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41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41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41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41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41">
        <f>AVERAGE(AV167:AV181)</f>
        <v>72.296490809262352</v>
      </c>
    </row>
    <row r="168" spans="2:50" ht="14.25" hidden="1" customHeight="1" outlineLevel="1">
      <c r="B168" s="483"/>
      <c r="C168" s="203">
        <v>2</v>
      </c>
      <c r="D168" s="206"/>
      <c r="E168" s="203"/>
      <c r="F168" s="203"/>
      <c r="G168" s="208"/>
      <c r="H168" s="541"/>
      <c r="I168" s="209"/>
      <c r="J168" s="209"/>
      <c r="K168" s="210"/>
      <c r="L168" s="542"/>
      <c r="M168" s="209"/>
      <c r="N168" s="483"/>
      <c r="O168" s="483"/>
      <c r="P168" s="203"/>
      <c r="Q168" s="203"/>
      <c r="R168" s="208"/>
      <c r="S168" s="205"/>
      <c r="T168" s="541"/>
      <c r="U168" s="203"/>
      <c r="V168" s="203"/>
      <c r="W168" s="208"/>
      <c r="X168" s="205"/>
      <c r="Y168" s="541"/>
      <c r="Z168" s="203"/>
      <c r="AA168" s="203"/>
      <c r="AB168" s="208"/>
      <c r="AC168" s="205"/>
      <c r="AD168" s="541"/>
      <c r="AE168" s="203"/>
      <c r="AF168" s="203"/>
      <c r="AG168" s="208"/>
      <c r="AH168" s="205"/>
      <c r="AI168" s="541"/>
      <c r="AJ168" s="203"/>
      <c r="AK168" s="203"/>
      <c r="AL168" s="208"/>
      <c r="AM168" s="205"/>
      <c r="AN168" s="541"/>
      <c r="AO168" s="203"/>
      <c r="AP168" s="203"/>
      <c r="AQ168" s="208"/>
      <c r="AR168" s="205"/>
      <c r="AS168" s="541"/>
      <c r="AT168" s="203"/>
      <c r="AU168" s="203"/>
      <c r="AV168" s="208"/>
      <c r="AW168" s="205"/>
      <c r="AX168" s="541"/>
    </row>
    <row r="169" spans="2:50" ht="14.25" hidden="1" customHeight="1" outlineLevel="1">
      <c r="B169" s="483"/>
      <c r="C169" s="203">
        <v>3</v>
      </c>
      <c r="D169" s="206"/>
      <c r="E169" s="203"/>
      <c r="F169" s="203"/>
      <c r="G169" s="208"/>
      <c r="H169" s="541"/>
      <c r="I169" s="209"/>
      <c r="J169" s="209"/>
      <c r="K169" s="210"/>
      <c r="L169" s="542"/>
      <c r="M169" s="209"/>
      <c r="N169" s="483"/>
      <c r="O169" s="483"/>
      <c r="P169" s="203"/>
      <c r="Q169" s="203"/>
      <c r="R169" s="208"/>
      <c r="S169" s="205"/>
      <c r="T169" s="541"/>
      <c r="U169" s="203"/>
      <c r="V169" s="203"/>
      <c r="W169" s="208"/>
      <c r="X169" s="205"/>
      <c r="Y169" s="541"/>
      <c r="Z169" s="203"/>
      <c r="AA169" s="203"/>
      <c r="AB169" s="208"/>
      <c r="AC169" s="205"/>
      <c r="AD169" s="541"/>
      <c r="AE169" s="203"/>
      <c r="AF169" s="203"/>
      <c r="AG169" s="208"/>
      <c r="AH169" s="205"/>
      <c r="AI169" s="541"/>
      <c r="AJ169" s="203"/>
      <c r="AK169" s="203"/>
      <c r="AL169" s="208"/>
      <c r="AM169" s="205"/>
      <c r="AN169" s="541"/>
      <c r="AO169" s="203"/>
      <c r="AP169" s="203"/>
      <c r="AQ169" s="208"/>
      <c r="AR169" s="205"/>
      <c r="AS169" s="541"/>
      <c r="AT169" s="203"/>
      <c r="AU169" s="203"/>
      <c r="AV169" s="208"/>
      <c r="AW169" s="205"/>
      <c r="AX169" s="541"/>
    </row>
    <row r="170" spans="2:50" ht="14.25" hidden="1" customHeight="1" outlineLevel="1">
      <c r="B170" s="483"/>
      <c r="C170" s="203">
        <v>4</v>
      </c>
      <c r="D170" s="206"/>
      <c r="E170" s="203"/>
      <c r="F170" s="203"/>
      <c r="G170" s="208"/>
      <c r="H170" s="541"/>
      <c r="I170" s="209"/>
      <c r="J170" s="209"/>
      <c r="K170" s="210"/>
      <c r="L170" s="542"/>
      <c r="M170" s="209"/>
      <c r="N170" s="483"/>
      <c r="O170" s="483"/>
      <c r="P170" s="203"/>
      <c r="Q170" s="203"/>
      <c r="R170" s="208"/>
      <c r="S170" s="205"/>
      <c r="T170" s="541"/>
      <c r="U170" s="203"/>
      <c r="V170" s="203"/>
      <c r="W170" s="208"/>
      <c r="X170" s="205"/>
      <c r="Y170" s="541"/>
      <c r="Z170" s="203"/>
      <c r="AA170" s="203"/>
      <c r="AB170" s="208"/>
      <c r="AC170" s="205"/>
      <c r="AD170" s="541"/>
      <c r="AE170" s="203"/>
      <c r="AF170" s="203"/>
      <c r="AG170" s="208"/>
      <c r="AH170" s="205"/>
      <c r="AI170" s="541"/>
      <c r="AJ170" s="203"/>
      <c r="AK170" s="203"/>
      <c r="AL170" s="208"/>
      <c r="AM170" s="205"/>
      <c r="AN170" s="541"/>
      <c r="AO170" s="203"/>
      <c r="AP170" s="203"/>
      <c r="AQ170" s="208"/>
      <c r="AR170" s="205"/>
      <c r="AS170" s="541"/>
      <c r="AT170" s="203"/>
      <c r="AU170" s="203"/>
      <c r="AV170" s="208"/>
      <c r="AW170" s="205"/>
      <c r="AX170" s="541"/>
    </row>
    <row r="171" spans="2:50" ht="14.25" hidden="1" customHeight="1" outlineLevel="1">
      <c r="B171" s="483"/>
      <c r="C171" s="203">
        <v>5</v>
      </c>
      <c r="D171" s="206"/>
      <c r="E171" s="203"/>
      <c r="F171" s="203"/>
      <c r="G171" s="208"/>
      <c r="H171" s="541"/>
      <c r="I171" s="209"/>
      <c r="J171" s="209"/>
      <c r="K171" s="210"/>
      <c r="L171" s="542"/>
      <c r="M171" s="209"/>
      <c r="N171" s="483"/>
      <c r="O171" s="483"/>
      <c r="P171" s="203"/>
      <c r="Q171" s="203"/>
      <c r="R171" s="208"/>
      <c r="S171" s="205"/>
      <c r="T171" s="541"/>
      <c r="U171" s="203"/>
      <c r="V171" s="203"/>
      <c r="W171" s="208"/>
      <c r="X171" s="205"/>
      <c r="Y171" s="541"/>
      <c r="Z171" s="203"/>
      <c r="AA171" s="203"/>
      <c r="AB171" s="208"/>
      <c r="AC171" s="205"/>
      <c r="AD171" s="541"/>
      <c r="AE171" s="203"/>
      <c r="AF171" s="203"/>
      <c r="AG171" s="208"/>
      <c r="AH171" s="205"/>
      <c r="AI171" s="541"/>
      <c r="AJ171" s="203"/>
      <c r="AK171" s="203"/>
      <c r="AL171" s="208"/>
      <c r="AM171" s="205"/>
      <c r="AN171" s="541"/>
      <c r="AO171" s="203"/>
      <c r="AP171" s="203"/>
      <c r="AQ171" s="208"/>
      <c r="AR171" s="205"/>
      <c r="AS171" s="541"/>
      <c r="AT171" s="203"/>
      <c r="AU171" s="203"/>
      <c r="AV171" s="208"/>
      <c r="AW171" s="205"/>
      <c r="AX171" s="541"/>
    </row>
    <row r="172" spans="2:50" ht="14.25" hidden="1" customHeight="1" outlineLevel="1">
      <c r="B172" s="483"/>
      <c r="C172" s="203">
        <v>6</v>
      </c>
      <c r="D172" s="206"/>
      <c r="E172" s="203"/>
      <c r="F172" s="203"/>
      <c r="G172" s="208"/>
      <c r="H172" s="541"/>
      <c r="I172" s="209"/>
      <c r="J172" s="209"/>
      <c r="K172" s="210"/>
      <c r="L172" s="542"/>
      <c r="M172" s="209"/>
      <c r="N172" s="483"/>
      <c r="O172" s="483"/>
      <c r="P172" s="203"/>
      <c r="Q172" s="203"/>
      <c r="R172" s="208"/>
      <c r="S172" s="205"/>
      <c r="T172" s="541"/>
      <c r="U172" s="203"/>
      <c r="V172" s="203"/>
      <c r="W172" s="208"/>
      <c r="X172" s="205"/>
      <c r="Y172" s="541"/>
      <c r="Z172" s="203"/>
      <c r="AA172" s="203"/>
      <c r="AB172" s="208"/>
      <c r="AC172" s="205"/>
      <c r="AD172" s="541"/>
      <c r="AE172" s="203"/>
      <c r="AF172" s="203"/>
      <c r="AG172" s="208"/>
      <c r="AH172" s="205"/>
      <c r="AI172" s="541"/>
      <c r="AJ172" s="203"/>
      <c r="AK172" s="203"/>
      <c r="AL172" s="208"/>
      <c r="AM172" s="205"/>
      <c r="AN172" s="541"/>
      <c r="AO172" s="203"/>
      <c r="AP172" s="203"/>
      <c r="AQ172" s="208"/>
      <c r="AR172" s="205"/>
      <c r="AS172" s="541"/>
      <c r="AT172" s="203"/>
      <c r="AU172" s="203"/>
      <c r="AV172" s="208"/>
      <c r="AW172" s="205"/>
      <c r="AX172" s="541"/>
    </row>
    <row r="173" spans="2:50" ht="14.25" hidden="1" customHeight="1" outlineLevel="1">
      <c r="B173" s="483"/>
      <c r="C173" s="203">
        <v>7</v>
      </c>
      <c r="D173" s="206"/>
      <c r="E173" s="203"/>
      <c r="F173" s="203"/>
      <c r="G173" s="208"/>
      <c r="H173" s="541"/>
      <c r="I173" s="209"/>
      <c r="J173" s="209"/>
      <c r="K173" s="210"/>
      <c r="L173" s="542"/>
      <c r="M173" s="209"/>
      <c r="N173" s="483"/>
      <c r="O173" s="483"/>
      <c r="P173" s="203"/>
      <c r="Q173" s="203"/>
      <c r="R173" s="208"/>
      <c r="S173" s="205"/>
      <c r="T173" s="541"/>
      <c r="U173" s="203"/>
      <c r="V173" s="203"/>
      <c r="W173" s="208"/>
      <c r="X173" s="205"/>
      <c r="Y173" s="541"/>
      <c r="Z173" s="203"/>
      <c r="AA173" s="203"/>
      <c r="AB173" s="208"/>
      <c r="AC173" s="205"/>
      <c r="AD173" s="541"/>
      <c r="AE173" s="203"/>
      <c r="AF173" s="203"/>
      <c r="AG173" s="208"/>
      <c r="AH173" s="205"/>
      <c r="AI173" s="541"/>
      <c r="AJ173" s="203"/>
      <c r="AK173" s="203"/>
      <c r="AL173" s="208"/>
      <c r="AM173" s="205"/>
      <c r="AN173" s="541"/>
      <c r="AO173" s="203"/>
      <c r="AP173" s="203"/>
      <c r="AQ173" s="208"/>
      <c r="AR173" s="205"/>
      <c r="AS173" s="541"/>
      <c r="AT173" s="203"/>
      <c r="AU173" s="203"/>
      <c r="AV173" s="208"/>
      <c r="AW173" s="205"/>
      <c r="AX173" s="541"/>
    </row>
    <row r="174" spans="2:50" ht="14.25" hidden="1" customHeight="1" outlineLevel="1">
      <c r="B174" s="483"/>
      <c r="C174" s="203">
        <v>8</v>
      </c>
      <c r="D174" s="206"/>
      <c r="E174" s="203"/>
      <c r="F174" s="203"/>
      <c r="G174" s="208"/>
      <c r="H174" s="541"/>
      <c r="I174" s="209"/>
      <c r="J174" s="209"/>
      <c r="K174" s="210"/>
      <c r="L174" s="542"/>
      <c r="M174" s="209"/>
      <c r="N174" s="483"/>
      <c r="O174" s="483"/>
      <c r="P174" s="203"/>
      <c r="Q174" s="203"/>
      <c r="R174" s="208"/>
      <c r="S174" s="205"/>
      <c r="T174" s="541"/>
      <c r="U174" s="203"/>
      <c r="V174" s="203"/>
      <c r="W174" s="208"/>
      <c r="X174" s="205"/>
      <c r="Y174" s="541"/>
      <c r="Z174" s="203"/>
      <c r="AA174" s="203"/>
      <c r="AB174" s="208"/>
      <c r="AC174" s="205"/>
      <c r="AD174" s="541"/>
      <c r="AE174" s="203"/>
      <c r="AF174" s="203"/>
      <c r="AG174" s="208"/>
      <c r="AH174" s="205"/>
      <c r="AI174" s="541"/>
      <c r="AJ174" s="203"/>
      <c r="AK174" s="203"/>
      <c r="AL174" s="208"/>
      <c r="AM174" s="205"/>
      <c r="AN174" s="541"/>
      <c r="AO174" s="203"/>
      <c r="AP174" s="203"/>
      <c r="AQ174" s="208"/>
      <c r="AR174" s="205"/>
      <c r="AS174" s="541"/>
      <c r="AT174" s="203"/>
      <c r="AU174" s="203"/>
      <c r="AV174" s="208"/>
      <c r="AW174" s="205"/>
      <c r="AX174" s="541"/>
    </row>
    <row r="175" spans="2:50" ht="14.25" hidden="1" customHeight="1" outlineLevel="1">
      <c r="B175" s="483"/>
      <c r="C175" s="203">
        <v>9</v>
      </c>
      <c r="D175" s="206"/>
      <c r="E175" s="203"/>
      <c r="F175" s="203"/>
      <c r="G175" s="208"/>
      <c r="H175" s="541"/>
      <c r="I175" s="209"/>
      <c r="J175" s="209"/>
      <c r="K175" s="210"/>
      <c r="L175" s="542"/>
      <c r="M175" s="209"/>
      <c r="N175" s="483"/>
      <c r="O175" s="483"/>
      <c r="P175" s="203"/>
      <c r="Q175" s="203"/>
      <c r="R175" s="208"/>
      <c r="S175" s="205"/>
      <c r="T175" s="541"/>
      <c r="U175" s="203"/>
      <c r="V175" s="203"/>
      <c r="W175" s="208"/>
      <c r="X175" s="205"/>
      <c r="Y175" s="541"/>
      <c r="Z175" s="203"/>
      <c r="AA175" s="203"/>
      <c r="AB175" s="208"/>
      <c r="AC175" s="205"/>
      <c r="AD175" s="541"/>
      <c r="AE175" s="203"/>
      <c r="AF175" s="203"/>
      <c r="AG175" s="208"/>
      <c r="AH175" s="205"/>
      <c r="AI175" s="541"/>
      <c r="AJ175" s="203"/>
      <c r="AK175" s="203"/>
      <c r="AL175" s="208"/>
      <c r="AM175" s="205"/>
      <c r="AN175" s="541"/>
      <c r="AO175" s="203"/>
      <c r="AP175" s="203"/>
      <c r="AQ175" s="208"/>
      <c r="AR175" s="205"/>
      <c r="AS175" s="541"/>
      <c r="AT175" s="203"/>
      <c r="AU175" s="203"/>
      <c r="AV175" s="208"/>
      <c r="AW175" s="205"/>
      <c r="AX175" s="541"/>
    </row>
    <row r="176" spans="2:50" ht="14.25" hidden="1" customHeight="1" outlineLevel="1">
      <c r="B176" s="483"/>
      <c r="C176" s="203">
        <v>10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483"/>
      <c r="O176" s="483"/>
      <c r="P176" s="203"/>
      <c r="Q176" s="203"/>
      <c r="R176" s="208"/>
      <c r="S176" s="205"/>
      <c r="T176" s="541"/>
      <c r="U176" s="203"/>
      <c r="V176" s="203"/>
      <c r="W176" s="208"/>
      <c r="X176" s="205"/>
      <c r="Y176" s="541"/>
      <c r="Z176" s="203"/>
      <c r="AA176" s="203"/>
      <c r="AB176" s="208"/>
      <c r="AC176" s="205"/>
      <c r="AD176" s="541"/>
      <c r="AE176" s="203"/>
      <c r="AF176" s="203"/>
      <c r="AG176" s="208"/>
      <c r="AH176" s="205"/>
      <c r="AI176" s="541"/>
      <c r="AJ176" s="203"/>
      <c r="AK176" s="203"/>
      <c r="AL176" s="208"/>
      <c r="AM176" s="205"/>
      <c r="AN176" s="541"/>
      <c r="AO176" s="203"/>
      <c r="AP176" s="203"/>
      <c r="AQ176" s="208"/>
      <c r="AR176" s="205"/>
      <c r="AS176" s="541"/>
      <c r="AT176" s="203"/>
      <c r="AU176" s="203"/>
      <c r="AV176" s="208"/>
      <c r="AW176" s="205"/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3"/>
      <c r="W181" s="208"/>
      <c r="X181" s="205"/>
      <c r="Y181" s="541"/>
      <c r="Z181" s="203"/>
      <c r="AA181" s="203"/>
      <c r="AB181" s="208"/>
      <c r="AC181" s="205"/>
      <c r="AD181" s="541"/>
      <c r="AE181" s="203"/>
      <c r="AF181" s="203"/>
      <c r="AG181" s="208"/>
      <c r="AH181" s="205"/>
      <c r="AI181" s="541"/>
      <c r="AJ181" s="203"/>
      <c r="AK181" s="203"/>
      <c r="AL181" s="208"/>
      <c r="AM181" s="205"/>
      <c r="AN181" s="541"/>
      <c r="AO181" s="203"/>
      <c r="AP181" s="203"/>
      <c r="AQ181" s="208"/>
      <c r="AR181" s="205"/>
      <c r="AS181" s="541"/>
      <c r="AT181" s="203"/>
      <c r="AU181" s="203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150">U182+1</f>
        <v>45932</v>
      </c>
      <c r="AA182" s="586"/>
      <c r="AB182" s="586"/>
      <c r="AC182" s="586"/>
      <c r="AD182" s="586"/>
      <c r="AE182" s="587">
        <f t="shared" ref="AE182" si="151">Z182+1</f>
        <v>45933</v>
      </c>
      <c r="AF182" s="588"/>
      <c r="AG182" s="588"/>
      <c r="AH182" s="588"/>
      <c r="AI182" s="588"/>
      <c r="AJ182" s="589">
        <f t="shared" ref="AJ182" si="152">AE182+1</f>
        <v>45934</v>
      </c>
      <c r="AK182" s="590"/>
      <c r="AL182" s="590"/>
      <c r="AM182" s="590"/>
      <c r="AN182" s="591"/>
      <c r="AO182" s="587">
        <f t="shared" ref="AO182" si="153">AJ182+1</f>
        <v>45935</v>
      </c>
      <c r="AP182" s="588"/>
      <c r="AQ182" s="588"/>
      <c r="AR182" s="588"/>
      <c r="AS182" s="588"/>
      <c r="AT182" s="589">
        <f t="shared" ref="AT182" si="154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155">Z182</f>
        <v>45932</v>
      </c>
      <c r="AA183" s="592"/>
      <c r="AB183" s="592"/>
      <c r="AC183" s="592"/>
      <c r="AD183" s="592"/>
      <c r="AE183" s="593">
        <f t="shared" ref="AE183" si="156">AE182</f>
        <v>45933</v>
      </c>
      <c r="AF183" s="593"/>
      <c r="AG183" s="593"/>
      <c r="AH183" s="593"/>
      <c r="AI183" s="593"/>
      <c r="AJ183" s="594">
        <f t="shared" ref="AJ183" si="157">AJ182</f>
        <v>45934</v>
      </c>
      <c r="AK183" s="595"/>
      <c r="AL183" s="595"/>
      <c r="AM183" s="595"/>
      <c r="AN183" s="596"/>
      <c r="AO183" s="593">
        <f t="shared" ref="AO183" si="158">AO182</f>
        <v>45935</v>
      </c>
      <c r="AP183" s="593"/>
      <c r="AQ183" s="593"/>
      <c r="AR183" s="593"/>
      <c r="AS183" s="593"/>
      <c r="AT183" s="594">
        <f t="shared" ref="AT183" si="159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630</v>
      </c>
      <c r="C187" s="203">
        <v>1</v>
      </c>
      <c r="D187" s="206" t="s">
        <v>420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41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42">
        <f>IFERROR(AVERAGE(K187:K201),"-")</f>
        <v>72.472493939567443</v>
      </c>
      <c r="M187" s="209">
        <f>RANK(K187, K$187:$K$201)</f>
        <v>1</v>
      </c>
      <c r="N187" s="483"/>
      <c r="O187" s="483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41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41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41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41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41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41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41">
        <f>AVERAGE(AV187:AV201)</f>
        <v>72.7428722280887</v>
      </c>
    </row>
    <row r="188" spans="2:50" ht="14.25" hidden="1" customHeight="1" outlineLevel="1">
      <c r="B188" s="483"/>
      <c r="C188" s="203">
        <v>2</v>
      </c>
      <c r="D188" s="206"/>
      <c r="E188" s="203"/>
      <c r="F188" s="203"/>
      <c r="G188" s="208"/>
      <c r="H188" s="541"/>
      <c r="I188" s="209"/>
      <c r="J188" s="209"/>
      <c r="K188" s="210"/>
      <c r="L188" s="542"/>
      <c r="M188" s="209"/>
      <c r="N188" s="483"/>
      <c r="O188" s="483"/>
      <c r="P188" s="203"/>
      <c r="Q188" s="203"/>
      <c r="R188" s="208"/>
      <c r="S188" s="205"/>
      <c r="T188" s="541"/>
      <c r="U188" s="203"/>
      <c r="V188" s="203"/>
      <c r="W188" s="208"/>
      <c r="X188" s="205"/>
      <c r="Y188" s="541"/>
      <c r="Z188" s="203"/>
      <c r="AA188" s="203"/>
      <c r="AB188" s="208"/>
      <c r="AC188" s="205"/>
      <c r="AD188" s="541"/>
      <c r="AE188" s="203"/>
      <c r="AF188" s="203"/>
      <c r="AG188" s="208"/>
      <c r="AH188" s="205"/>
      <c r="AI188" s="541"/>
      <c r="AJ188" s="203"/>
      <c r="AK188" s="203"/>
      <c r="AL188" s="208"/>
      <c r="AM188" s="205"/>
      <c r="AN188" s="541"/>
      <c r="AO188" s="203"/>
      <c r="AP188" s="203"/>
      <c r="AQ188" s="208"/>
      <c r="AR188" s="205"/>
      <c r="AS188" s="541"/>
      <c r="AT188" s="203"/>
      <c r="AU188" s="203"/>
      <c r="AV188" s="208"/>
      <c r="AW188" s="205"/>
      <c r="AX188" s="541"/>
    </row>
    <row r="189" spans="2:50" ht="14.25" hidden="1" customHeight="1" outlineLevel="1">
      <c r="B189" s="483"/>
      <c r="C189" s="203">
        <v>3</v>
      </c>
      <c r="D189" s="206"/>
      <c r="E189" s="203"/>
      <c r="F189" s="203"/>
      <c r="G189" s="208"/>
      <c r="H189" s="541"/>
      <c r="I189" s="209"/>
      <c r="J189" s="209"/>
      <c r="K189" s="210"/>
      <c r="L189" s="542"/>
      <c r="M189" s="209"/>
      <c r="N189" s="483"/>
      <c r="O189" s="483"/>
      <c r="P189" s="203"/>
      <c r="Q189" s="203"/>
      <c r="R189" s="208"/>
      <c r="S189" s="205"/>
      <c r="T189" s="541"/>
      <c r="U189" s="203"/>
      <c r="V189" s="203"/>
      <c r="W189" s="208"/>
      <c r="X189" s="205"/>
      <c r="Y189" s="541"/>
      <c r="Z189" s="203"/>
      <c r="AA189" s="203"/>
      <c r="AB189" s="208"/>
      <c r="AC189" s="205"/>
      <c r="AD189" s="541"/>
      <c r="AE189" s="203"/>
      <c r="AF189" s="203"/>
      <c r="AG189" s="208"/>
      <c r="AH189" s="205"/>
      <c r="AI189" s="541"/>
      <c r="AJ189" s="203"/>
      <c r="AK189" s="203"/>
      <c r="AL189" s="208"/>
      <c r="AM189" s="205"/>
      <c r="AN189" s="541"/>
      <c r="AO189" s="203"/>
      <c r="AP189" s="203"/>
      <c r="AQ189" s="208"/>
      <c r="AR189" s="205"/>
      <c r="AS189" s="541"/>
      <c r="AT189" s="203"/>
      <c r="AU189" s="203"/>
      <c r="AV189" s="208"/>
      <c r="AW189" s="205"/>
      <c r="AX189" s="541"/>
    </row>
    <row r="190" spans="2:50" ht="14.25" hidden="1" customHeight="1" outlineLevel="1">
      <c r="B190" s="483"/>
      <c r="C190" s="203">
        <v>4</v>
      </c>
      <c r="D190" s="206"/>
      <c r="E190" s="203"/>
      <c r="F190" s="203"/>
      <c r="G190" s="208"/>
      <c r="H190" s="541"/>
      <c r="I190" s="209"/>
      <c r="J190" s="209"/>
      <c r="K190" s="210"/>
      <c r="L190" s="542"/>
      <c r="M190" s="209"/>
      <c r="N190" s="483"/>
      <c r="O190" s="483"/>
      <c r="P190" s="203"/>
      <c r="Q190" s="203"/>
      <c r="R190" s="208"/>
      <c r="S190" s="205"/>
      <c r="T190" s="541"/>
      <c r="U190" s="203"/>
      <c r="V190" s="203"/>
      <c r="W190" s="208"/>
      <c r="X190" s="205"/>
      <c r="Y190" s="541"/>
      <c r="Z190" s="203"/>
      <c r="AA190" s="203"/>
      <c r="AB190" s="208"/>
      <c r="AC190" s="205"/>
      <c r="AD190" s="541"/>
      <c r="AE190" s="203"/>
      <c r="AF190" s="203"/>
      <c r="AG190" s="208"/>
      <c r="AH190" s="205"/>
      <c r="AI190" s="541"/>
      <c r="AJ190" s="203"/>
      <c r="AK190" s="203"/>
      <c r="AL190" s="208"/>
      <c r="AM190" s="205"/>
      <c r="AN190" s="541"/>
      <c r="AO190" s="203"/>
      <c r="AP190" s="203"/>
      <c r="AQ190" s="208"/>
      <c r="AR190" s="205"/>
      <c r="AS190" s="541"/>
      <c r="AT190" s="203"/>
      <c r="AU190" s="203"/>
      <c r="AV190" s="208"/>
      <c r="AW190" s="205"/>
      <c r="AX190" s="541"/>
    </row>
    <row r="191" spans="2:50" ht="14.25" hidden="1" customHeight="1" outlineLevel="1">
      <c r="B191" s="483"/>
      <c r="C191" s="203">
        <v>5</v>
      </c>
      <c r="D191" s="206"/>
      <c r="E191" s="203"/>
      <c r="F191" s="203"/>
      <c r="G191" s="208"/>
      <c r="H191" s="541"/>
      <c r="I191" s="209"/>
      <c r="J191" s="209"/>
      <c r="K191" s="210"/>
      <c r="L191" s="542"/>
      <c r="M191" s="209"/>
      <c r="N191" s="483"/>
      <c r="O191" s="483"/>
      <c r="P191" s="203"/>
      <c r="Q191" s="203"/>
      <c r="R191" s="208"/>
      <c r="S191" s="205"/>
      <c r="T191" s="541"/>
      <c r="U191" s="203"/>
      <c r="V191" s="203"/>
      <c r="W191" s="208"/>
      <c r="X191" s="205"/>
      <c r="Y191" s="541"/>
      <c r="Z191" s="203"/>
      <c r="AA191" s="203"/>
      <c r="AB191" s="208"/>
      <c r="AC191" s="205"/>
      <c r="AD191" s="541"/>
      <c r="AE191" s="203"/>
      <c r="AF191" s="203"/>
      <c r="AG191" s="208"/>
      <c r="AH191" s="205"/>
      <c r="AI191" s="541"/>
      <c r="AJ191" s="203"/>
      <c r="AK191" s="203"/>
      <c r="AL191" s="208"/>
      <c r="AM191" s="205"/>
      <c r="AN191" s="541"/>
      <c r="AO191" s="203"/>
      <c r="AP191" s="203"/>
      <c r="AQ191" s="208"/>
      <c r="AR191" s="205"/>
      <c r="AS191" s="541"/>
      <c r="AT191" s="203"/>
      <c r="AU191" s="203"/>
      <c r="AV191" s="208"/>
      <c r="AW191" s="205"/>
      <c r="AX191" s="541"/>
    </row>
    <row r="192" spans="2:50" ht="14.25" hidden="1" customHeight="1" outlineLevel="1">
      <c r="B192" s="483"/>
      <c r="C192" s="203">
        <v>6</v>
      </c>
      <c r="D192" s="206"/>
      <c r="E192" s="203"/>
      <c r="F192" s="203"/>
      <c r="G192" s="208"/>
      <c r="H192" s="541"/>
      <c r="I192" s="209"/>
      <c r="J192" s="209"/>
      <c r="K192" s="210"/>
      <c r="L192" s="542"/>
      <c r="M192" s="209"/>
      <c r="N192" s="483"/>
      <c r="O192" s="483"/>
      <c r="P192" s="203"/>
      <c r="Q192" s="203"/>
      <c r="R192" s="208"/>
      <c r="S192" s="205"/>
      <c r="T192" s="541"/>
      <c r="U192" s="203"/>
      <c r="V192" s="203"/>
      <c r="W192" s="208"/>
      <c r="X192" s="205"/>
      <c r="Y192" s="541"/>
      <c r="Z192" s="203"/>
      <c r="AA192" s="203"/>
      <c r="AB192" s="208"/>
      <c r="AC192" s="205"/>
      <c r="AD192" s="541"/>
      <c r="AE192" s="203"/>
      <c r="AF192" s="203"/>
      <c r="AG192" s="208"/>
      <c r="AH192" s="205"/>
      <c r="AI192" s="541"/>
      <c r="AJ192" s="203"/>
      <c r="AK192" s="203"/>
      <c r="AL192" s="208"/>
      <c r="AM192" s="205"/>
      <c r="AN192" s="541"/>
      <c r="AO192" s="203"/>
      <c r="AP192" s="203"/>
      <c r="AQ192" s="208"/>
      <c r="AR192" s="205"/>
      <c r="AS192" s="541"/>
      <c r="AT192" s="203"/>
      <c r="AU192" s="203"/>
      <c r="AV192" s="208"/>
      <c r="AW192" s="205"/>
      <c r="AX192" s="541"/>
    </row>
    <row r="193" spans="2:50" ht="14.25" hidden="1" customHeight="1" outlineLevel="1">
      <c r="B193" s="483"/>
      <c r="C193" s="203">
        <v>7</v>
      </c>
      <c r="D193" s="206"/>
      <c r="E193" s="203"/>
      <c r="F193" s="203"/>
      <c r="G193" s="208"/>
      <c r="H193" s="541"/>
      <c r="I193" s="209"/>
      <c r="J193" s="209"/>
      <c r="K193" s="210"/>
      <c r="L193" s="542"/>
      <c r="M193" s="209"/>
      <c r="N193" s="483"/>
      <c r="O193" s="483"/>
      <c r="P193" s="203"/>
      <c r="Q193" s="203"/>
      <c r="R193" s="208"/>
      <c r="S193" s="205"/>
      <c r="T193" s="541"/>
      <c r="U193" s="203"/>
      <c r="V193" s="203"/>
      <c r="W193" s="208"/>
      <c r="X193" s="205"/>
      <c r="Y193" s="541"/>
      <c r="Z193" s="203"/>
      <c r="AA193" s="203"/>
      <c r="AB193" s="208"/>
      <c r="AC193" s="205"/>
      <c r="AD193" s="541"/>
      <c r="AE193" s="203"/>
      <c r="AF193" s="203"/>
      <c r="AG193" s="208"/>
      <c r="AH193" s="205"/>
      <c r="AI193" s="541"/>
      <c r="AJ193" s="203"/>
      <c r="AK193" s="203"/>
      <c r="AL193" s="208"/>
      <c r="AM193" s="205"/>
      <c r="AN193" s="541"/>
      <c r="AO193" s="203"/>
      <c r="AP193" s="203"/>
      <c r="AQ193" s="208"/>
      <c r="AR193" s="205"/>
      <c r="AS193" s="541"/>
      <c r="AT193" s="203"/>
      <c r="AU193" s="203"/>
      <c r="AV193" s="208"/>
      <c r="AW193" s="205"/>
      <c r="AX193" s="541"/>
    </row>
    <row r="194" spans="2:50" ht="14.25" hidden="1" customHeight="1" outlineLevel="1">
      <c r="B194" s="483"/>
      <c r="C194" s="203">
        <v>8</v>
      </c>
      <c r="D194" s="206"/>
      <c r="E194" s="203"/>
      <c r="F194" s="203"/>
      <c r="G194" s="208"/>
      <c r="H194" s="541"/>
      <c r="I194" s="209"/>
      <c r="J194" s="209"/>
      <c r="K194" s="210"/>
      <c r="L194" s="542"/>
      <c r="M194" s="209"/>
      <c r="N194" s="483"/>
      <c r="O194" s="483"/>
      <c r="P194" s="203"/>
      <c r="Q194" s="203"/>
      <c r="R194" s="208"/>
      <c r="S194" s="205"/>
      <c r="T194" s="541"/>
      <c r="U194" s="203"/>
      <c r="V194" s="203"/>
      <c r="W194" s="208"/>
      <c r="X194" s="205"/>
      <c r="Y194" s="541"/>
      <c r="Z194" s="203"/>
      <c r="AA194" s="203"/>
      <c r="AB194" s="208"/>
      <c r="AC194" s="205"/>
      <c r="AD194" s="541"/>
      <c r="AE194" s="203"/>
      <c r="AF194" s="203"/>
      <c r="AG194" s="208"/>
      <c r="AH194" s="205"/>
      <c r="AI194" s="541"/>
      <c r="AJ194" s="203"/>
      <c r="AK194" s="203"/>
      <c r="AL194" s="208"/>
      <c r="AM194" s="205"/>
      <c r="AN194" s="541"/>
      <c r="AO194" s="203"/>
      <c r="AP194" s="203"/>
      <c r="AQ194" s="208"/>
      <c r="AR194" s="205"/>
      <c r="AS194" s="541"/>
      <c r="AT194" s="203"/>
      <c r="AU194" s="203"/>
      <c r="AV194" s="208"/>
      <c r="AW194" s="205"/>
      <c r="AX194" s="541"/>
    </row>
    <row r="195" spans="2:50" ht="14.25" hidden="1" customHeight="1" outlineLevel="1">
      <c r="B195" s="483"/>
      <c r="C195" s="203">
        <v>9</v>
      </c>
      <c r="D195" s="206"/>
      <c r="E195" s="203"/>
      <c r="F195" s="203"/>
      <c r="G195" s="208"/>
      <c r="H195" s="541"/>
      <c r="I195" s="209"/>
      <c r="J195" s="209"/>
      <c r="K195" s="210"/>
      <c r="L195" s="542"/>
      <c r="M195" s="209"/>
      <c r="N195" s="483"/>
      <c r="O195" s="483"/>
      <c r="P195" s="203"/>
      <c r="Q195" s="203"/>
      <c r="R195" s="208"/>
      <c r="S195" s="205"/>
      <c r="T195" s="541"/>
      <c r="U195" s="203"/>
      <c r="V195" s="203"/>
      <c r="W195" s="208"/>
      <c r="X195" s="205"/>
      <c r="Y195" s="541"/>
      <c r="Z195" s="203"/>
      <c r="AA195" s="203"/>
      <c r="AB195" s="208"/>
      <c r="AC195" s="205"/>
      <c r="AD195" s="541"/>
      <c r="AE195" s="203"/>
      <c r="AF195" s="203"/>
      <c r="AG195" s="208"/>
      <c r="AH195" s="205"/>
      <c r="AI195" s="541"/>
      <c r="AJ195" s="203"/>
      <c r="AK195" s="203"/>
      <c r="AL195" s="208"/>
      <c r="AM195" s="205"/>
      <c r="AN195" s="541"/>
      <c r="AO195" s="203"/>
      <c r="AP195" s="203"/>
      <c r="AQ195" s="208"/>
      <c r="AR195" s="205"/>
      <c r="AS195" s="541"/>
      <c r="AT195" s="203"/>
      <c r="AU195" s="203"/>
      <c r="AV195" s="208"/>
      <c r="AW195" s="205"/>
      <c r="AX195" s="541"/>
    </row>
    <row r="196" spans="2:50" ht="14.25" hidden="1" customHeight="1" outlineLevel="1">
      <c r="B196" s="483"/>
      <c r="C196" s="203">
        <v>10</v>
      </c>
      <c r="D196" s="206"/>
      <c r="E196" s="203"/>
      <c r="F196" s="203"/>
      <c r="G196" s="208"/>
      <c r="H196" s="541"/>
      <c r="I196" s="209"/>
      <c r="J196" s="209"/>
      <c r="K196" s="210"/>
      <c r="L196" s="542"/>
      <c r="M196" s="209"/>
      <c r="N196" s="483"/>
      <c r="O196" s="483"/>
      <c r="P196" s="203"/>
      <c r="Q196" s="203"/>
      <c r="R196" s="208"/>
      <c r="S196" s="205"/>
      <c r="T196" s="541"/>
      <c r="U196" s="203"/>
      <c r="V196" s="203"/>
      <c r="W196" s="208"/>
      <c r="X196" s="205"/>
      <c r="Y196" s="541"/>
      <c r="Z196" s="203"/>
      <c r="AA196" s="203"/>
      <c r="AB196" s="208"/>
      <c r="AC196" s="205"/>
      <c r="AD196" s="541"/>
      <c r="AE196" s="203"/>
      <c r="AF196" s="203"/>
      <c r="AG196" s="208"/>
      <c r="AH196" s="205"/>
      <c r="AI196" s="541"/>
      <c r="AJ196" s="203"/>
      <c r="AK196" s="203"/>
      <c r="AL196" s="208"/>
      <c r="AM196" s="205"/>
      <c r="AN196" s="541"/>
      <c r="AO196" s="203"/>
      <c r="AP196" s="203"/>
      <c r="AQ196" s="208"/>
      <c r="AR196" s="205"/>
      <c r="AS196" s="541"/>
      <c r="AT196" s="203"/>
      <c r="AU196" s="203"/>
      <c r="AV196" s="208"/>
      <c r="AW196" s="205"/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3"/>
      <c r="Q197" s="203"/>
      <c r="R197" s="208"/>
      <c r="S197" s="205"/>
      <c r="T197" s="541"/>
      <c r="U197" s="203"/>
      <c r="V197" s="203"/>
      <c r="W197" s="208"/>
      <c r="X197" s="205"/>
      <c r="Y197" s="541"/>
      <c r="Z197" s="203"/>
      <c r="AA197" s="203"/>
      <c r="AB197" s="208"/>
      <c r="AC197" s="205"/>
      <c r="AD197" s="541"/>
      <c r="AE197" s="203"/>
      <c r="AF197" s="203"/>
      <c r="AG197" s="208"/>
      <c r="AH197" s="205"/>
      <c r="AI197" s="541"/>
      <c r="AJ197" s="203"/>
      <c r="AK197" s="203"/>
      <c r="AL197" s="208"/>
      <c r="AM197" s="205"/>
      <c r="AN197" s="541"/>
      <c r="AO197" s="203"/>
      <c r="AP197" s="203"/>
      <c r="AQ197" s="208"/>
      <c r="AR197" s="205"/>
      <c r="AS197" s="541"/>
      <c r="AT197" s="203"/>
      <c r="AU197" s="203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3"/>
      <c r="Q198" s="203"/>
      <c r="R198" s="208"/>
      <c r="S198" s="205"/>
      <c r="T198" s="541"/>
      <c r="U198" s="203"/>
      <c r="V198" s="203"/>
      <c r="W198" s="208"/>
      <c r="X198" s="205"/>
      <c r="Y198" s="541"/>
      <c r="Z198" s="203"/>
      <c r="AA198" s="203"/>
      <c r="AB198" s="208"/>
      <c r="AC198" s="205"/>
      <c r="AD198" s="541"/>
      <c r="AE198" s="203"/>
      <c r="AF198" s="203"/>
      <c r="AG198" s="208"/>
      <c r="AH198" s="205"/>
      <c r="AI198" s="541"/>
      <c r="AJ198" s="203"/>
      <c r="AK198" s="203"/>
      <c r="AL198" s="208"/>
      <c r="AM198" s="205"/>
      <c r="AN198" s="541"/>
      <c r="AO198" s="203"/>
      <c r="AP198" s="203"/>
      <c r="AQ198" s="208"/>
      <c r="AR198" s="205"/>
      <c r="AS198" s="541"/>
      <c r="AT198" s="203"/>
      <c r="AU198" s="203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3"/>
      <c r="Q199" s="203"/>
      <c r="R199" s="208"/>
      <c r="S199" s="205"/>
      <c r="T199" s="541"/>
      <c r="U199" s="203"/>
      <c r="V199" s="203"/>
      <c r="W199" s="208"/>
      <c r="X199" s="205"/>
      <c r="Y199" s="541"/>
      <c r="Z199" s="203"/>
      <c r="AA199" s="203"/>
      <c r="AB199" s="208"/>
      <c r="AC199" s="205"/>
      <c r="AD199" s="541"/>
      <c r="AE199" s="203"/>
      <c r="AF199" s="203"/>
      <c r="AG199" s="208"/>
      <c r="AH199" s="205"/>
      <c r="AI199" s="541"/>
      <c r="AJ199" s="203"/>
      <c r="AK199" s="203"/>
      <c r="AL199" s="208"/>
      <c r="AM199" s="205"/>
      <c r="AN199" s="541"/>
      <c r="AO199" s="203"/>
      <c r="AP199" s="203"/>
      <c r="AQ199" s="208"/>
      <c r="AR199" s="205"/>
      <c r="AS199" s="541"/>
      <c r="AT199" s="203"/>
      <c r="AU199" s="203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3"/>
      <c r="W201" s="208"/>
      <c r="X201" s="205"/>
      <c r="Y201" s="541"/>
      <c r="Z201" s="203"/>
      <c r="AA201" s="203"/>
      <c r="AB201" s="208"/>
      <c r="AC201" s="205"/>
      <c r="AD201" s="541"/>
      <c r="AE201" s="203"/>
      <c r="AF201" s="203"/>
      <c r="AG201" s="208"/>
      <c r="AH201" s="205"/>
      <c r="AI201" s="541"/>
      <c r="AJ201" s="203"/>
      <c r="AK201" s="203"/>
      <c r="AL201" s="208"/>
      <c r="AM201" s="205"/>
      <c r="AN201" s="541"/>
      <c r="AO201" s="203"/>
      <c r="AP201" s="203"/>
      <c r="AQ201" s="208"/>
      <c r="AR201" s="205"/>
      <c r="AS201" s="541"/>
      <c r="AT201" s="203"/>
      <c r="AU201" s="203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168">U202+1</f>
        <v>45939</v>
      </c>
      <c r="AA202" s="586"/>
      <c r="AB202" s="586"/>
      <c r="AC202" s="586"/>
      <c r="AD202" s="586"/>
      <c r="AE202" s="587">
        <f t="shared" ref="AE202" si="169">Z202+1</f>
        <v>45940</v>
      </c>
      <c r="AF202" s="588"/>
      <c r="AG202" s="588"/>
      <c r="AH202" s="588"/>
      <c r="AI202" s="588"/>
      <c r="AJ202" s="589">
        <f t="shared" ref="AJ202" si="170">AE202+1</f>
        <v>45941</v>
      </c>
      <c r="AK202" s="590"/>
      <c r="AL202" s="590"/>
      <c r="AM202" s="590"/>
      <c r="AN202" s="591"/>
      <c r="AO202" s="587">
        <f t="shared" ref="AO202" si="171">AJ202+1</f>
        <v>45942</v>
      </c>
      <c r="AP202" s="588"/>
      <c r="AQ202" s="588"/>
      <c r="AR202" s="588"/>
      <c r="AS202" s="588"/>
      <c r="AT202" s="589">
        <f t="shared" ref="AT202" si="172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173">Z202</f>
        <v>45939</v>
      </c>
      <c r="AA203" s="592"/>
      <c r="AB203" s="592"/>
      <c r="AC203" s="592"/>
      <c r="AD203" s="592"/>
      <c r="AE203" s="593">
        <f t="shared" ref="AE203" si="174">AE202</f>
        <v>45940</v>
      </c>
      <c r="AF203" s="593"/>
      <c r="AG203" s="593"/>
      <c r="AH203" s="593"/>
      <c r="AI203" s="593"/>
      <c r="AJ203" s="594">
        <f t="shared" ref="AJ203" si="175">AJ202</f>
        <v>45941</v>
      </c>
      <c r="AK203" s="595"/>
      <c r="AL203" s="595"/>
      <c r="AM203" s="595"/>
      <c r="AN203" s="596"/>
      <c r="AO203" s="593">
        <f t="shared" ref="AO203" si="176">AO202</f>
        <v>45942</v>
      </c>
      <c r="AP203" s="593"/>
      <c r="AQ203" s="593"/>
      <c r="AR203" s="593"/>
      <c r="AS203" s="593"/>
      <c r="AT203" s="594">
        <f t="shared" ref="AT203" si="177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630</v>
      </c>
      <c r="C207" s="203">
        <v>1</v>
      </c>
      <c r="D207" s="206" t="s">
        <v>420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41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42">
        <f>IFERROR(AVERAGE(K207:K221),"-")</f>
        <v>73.223585638586059</v>
      </c>
      <c r="M207" s="209">
        <f>RANK(K207, K$207:$K$221)</f>
        <v>1</v>
      </c>
      <c r="N207" s="483"/>
      <c r="O207" s="483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41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41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41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41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41">
        <f>AVERAGE(AL207:AL221)</f>
        <v>73.429054054054049</v>
      </c>
      <c r="AO207" s="207"/>
      <c r="AP207" s="207"/>
      <c r="AQ207" s="208"/>
      <c r="AR207" s="205"/>
      <c r="AS207" s="541" t="e">
        <f>AVERAGE(AQ207:AQ221)</f>
        <v>#DIV/0!</v>
      </c>
      <c r="AT207" s="207"/>
      <c r="AU207" s="207"/>
      <c r="AV207" s="208"/>
      <c r="AW207" s="205"/>
      <c r="AX207" s="541" t="e">
        <f>AVERAGE(AV207:AV221)</f>
        <v>#DIV/0!</v>
      </c>
    </row>
    <row r="208" spans="2:50" ht="14.25" hidden="1" customHeight="1" outlineLevel="1">
      <c r="B208" s="483"/>
      <c r="C208" s="203">
        <v>2</v>
      </c>
      <c r="D208" s="206"/>
      <c r="E208" s="203"/>
      <c r="F208" s="203"/>
      <c r="G208" s="208"/>
      <c r="H208" s="541"/>
      <c r="I208" s="209"/>
      <c r="J208" s="209"/>
      <c r="K208" s="210"/>
      <c r="L208" s="542"/>
      <c r="M208" s="209"/>
      <c r="N208" s="483"/>
      <c r="O208" s="483"/>
      <c r="P208" s="203"/>
      <c r="Q208" s="203"/>
      <c r="R208" s="208"/>
      <c r="S208" s="205"/>
      <c r="T208" s="541"/>
      <c r="U208" s="203"/>
      <c r="V208" s="203"/>
      <c r="W208" s="208"/>
      <c r="X208" s="205"/>
      <c r="Y208" s="541"/>
      <c r="Z208" s="203"/>
      <c r="AA208" s="203"/>
      <c r="AB208" s="208"/>
      <c r="AC208" s="205"/>
      <c r="AD208" s="541"/>
      <c r="AE208" s="203"/>
      <c r="AF208" s="203"/>
      <c r="AG208" s="208"/>
      <c r="AH208" s="205"/>
      <c r="AI208" s="541"/>
      <c r="AJ208" s="203"/>
      <c r="AK208" s="203"/>
      <c r="AL208" s="208"/>
      <c r="AM208" s="205"/>
      <c r="AN208" s="541"/>
      <c r="AO208" s="203"/>
      <c r="AP208" s="203"/>
      <c r="AQ208" s="208"/>
      <c r="AR208" s="205"/>
      <c r="AS208" s="541"/>
      <c r="AT208" s="203"/>
      <c r="AU208" s="203"/>
      <c r="AV208" s="208"/>
      <c r="AW208" s="205"/>
      <c r="AX208" s="541"/>
    </row>
    <row r="209" spans="2:50" ht="14.25" hidden="1" customHeight="1" outlineLevel="1">
      <c r="B209" s="483"/>
      <c r="C209" s="203">
        <v>3</v>
      </c>
      <c r="D209" s="206"/>
      <c r="E209" s="203"/>
      <c r="F209" s="203"/>
      <c r="G209" s="208"/>
      <c r="H209" s="541"/>
      <c r="I209" s="209"/>
      <c r="J209" s="209"/>
      <c r="K209" s="210"/>
      <c r="L209" s="542"/>
      <c r="M209" s="209"/>
      <c r="N209" s="483"/>
      <c r="O209" s="483"/>
      <c r="P209" s="203"/>
      <c r="Q209" s="203"/>
      <c r="R209" s="208"/>
      <c r="S209" s="205"/>
      <c r="T209" s="541"/>
      <c r="U209" s="203"/>
      <c r="V209" s="203"/>
      <c r="W209" s="208"/>
      <c r="X209" s="205"/>
      <c r="Y209" s="541"/>
      <c r="Z209" s="203"/>
      <c r="AA209" s="203"/>
      <c r="AB209" s="208"/>
      <c r="AC209" s="205"/>
      <c r="AD209" s="541"/>
      <c r="AE209" s="203"/>
      <c r="AF209" s="203"/>
      <c r="AG209" s="208"/>
      <c r="AH209" s="205"/>
      <c r="AI209" s="541"/>
      <c r="AJ209" s="203"/>
      <c r="AK209" s="203"/>
      <c r="AL209" s="208"/>
      <c r="AM209" s="205"/>
      <c r="AN209" s="541"/>
      <c r="AO209" s="203"/>
      <c r="AP209" s="203"/>
      <c r="AQ209" s="208"/>
      <c r="AR209" s="205"/>
      <c r="AS209" s="541"/>
      <c r="AT209" s="203"/>
      <c r="AU209" s="203"/>
      <c r="AV209" s="208"/>
      <c r="AW209" s="205"/>
      <c r="AX209" s="541"/>
    </row>
    <row r="210" spans="2:50" ht="14.25" hidden="1" customHeight="1" outlineLevel="1">
      <c r="B210" s="483"/>
      <c r="C210" s="203">
        <v>4</v>
      </c>
      <c r="D210" s="206"/>
      <c r="E210" s="203"/>
      <c r="F210" s="203"/>
      <c r="G210" s="208"/>
      <c r="H210" s="541"/>
      <c r="I210" s="209"/>
      <c r="J210" s="209"/>
      <c r="K210" s="210"/>
      <c r="L210" s="542"/>
      <c r="M210" s="209"/>
      <c r="N210" s="483"/>
      <c r="O210" s="483"/>
      <c r="P210" s="203"/>
      <c r="Q210" s="203"/>
      <c r="R210" s="208"/>
      <c r="S210" s="205"/>
      <c r="T210" s="541"/>
      <c r="U210" s="203"/>
      <c r="V210" s="203"/>
      <c r="W210" s="208"/>
      <c r="X210" s="205"/>
      <c r="Y210" s="541"/>
      <c r="Z210" s="203"/>
      <c r="AA210" s="203"/>
      <c r="AB210" s="208"/>
      <c r="AC210" s="205"/>
      <c r="AD210" s="541"/>
      <c r="AE210" s="203"/>
      <c r="AF210" s="203"/>
      <c r="AG210" s="208"/>
      <c r="AH210" s="205"/>
      <c r="AI210" s="541"/>
      <c r="AJ210" s="203"/>
      <c r="AK210" s="203"/>
      <c r="AL210" s="208"/>
      <c r="AM210" s="205"/>
      <c r="AN210" s="541"/>
      <c r="AO210" s="203"/>
      <c r="AP210" s="203"/>
      <c r="AQ210" s="208"/>
      <c r="AR210" s="205"/>
      <c r="AS210" s="541"/>
      <c r="AT210" s="203"/>
      <c r="AU210" s="203"/>
      <c r="AV210" s="208"/>
      <c r="AW210" s="205"/>
      <c r="AX210" s="541"/>
    </row>
    <row r="211" spans="2:50" ht="14.25" hidden="1" customHeight="1" outlineLevel="1">
      <c r="B211" s="483"/>
      <c r="C211" s="203">
        <v>5</v>
      </c>
      <c r="D211" s="206"/>
      <c r="E211" s="203"/>
      <c r="F211" s="203"/>
      <c r="G211" s="208"/>
      <c r="H211" s="541"/>
      <c r="I211" s="209"/>
      <c r="J211" s="209"/>
      <c r="K211" s="210"/>
      <c r="L211" s="542"/>
      <c r="M211" s="209"/>
      <c r="N211" s="483"/>
      <c r="O211" s="483"/>
      <c r="P211" s="203"/>
      <c r="Q211" s="203"/>
      <c r="R211" s="208"/>
      <c r="S211" s="205"/>
      <c r="T211" s="541"/>
      <c r="U211" s="203"/>
      <c r="V211" s="203"/>
      <c r="W211" s="208"/>
      <c r="X211" s="205"/>
      <c r="Y211" s="541"/>
      <c r="Z211" s="203"/>
      <c r="AA211" s="203"/>
      <c r="AB211" s="208"/>
      <c r="AC211" s="205"/>
      <c r="AD211" s="541"/>
      <c r="AE211" s="203"/>
      <c r="AF211" s="203"/>
      <c r="AG211" s="208"/>
      <c r="AH211" s="205"/>
      <c r="AI211" s="541"/>
      <c r="AJ211" s="203"/>
      <c r="AK211" s="203"/>
      <c r="AL211" s="208"/>
      <c r="AM211" s="205"/>
      <c r="AN211" s="541"/>
      <c r="AO211" s="203"/>
      <c r="AP211" s="203"/>
      <c r="AQ211" s="208"/>
      <c r="AR211" s="205"/>
      <c r="AS211" s="541"/>
      <c r="AT211" s="203"/>
      <c r="AU211" s="203"/>
      <c r="AV211" s="208"/>
      <c r="AW211" s="205"/>
      <c r="AX211" s="541"/>
    </row>
    <row r="212" spans="2:50" ht="14.25" hidden="1" customHeight="1" outlineLevel="1">
      <c r="B212" s="483"/>
      <c r="C212" s="203">
        <v>6</v>
      </c>
      <c r="D212" s="206"/>
      <c r="E212" s="203"/>
      <c r="F212" s="203"/>
      <c r="G212" s="208"/>
      <c r="H212" s="541"/>
      <c r="I212" s="209"/>
      <c r="J212" s="209"/>
      <c r="K212" s="210"/>
      <c r="L212" s="542"/>
      <c r="M212" s="209"/>
      <c r="N212" s="483"/>
      <c r="O212" s="483"/>
      <c r="P212" s="203"/>
      <c r="Q212" s="203"/>
      <c r="R212" s="208"/>
      <c r="S212" s="205"/>
      <c r="T212" s="541"/>
      <c r="U212" s="203"/>
      <c r="V212" s="203"/>
      <c r="W212" s="208"/>
      <c r="X212" s="205"/>
      <c r="Y212" s="541"/>
      <c r="Z212" s="203"/>
      <c r="AA212" s="203"/>
      <c r="AB212" s="208"/>
      <c r="AC212" s="205"/>
      <c r="AD212" s="541"/>
      <c r="AE212" s="203"/>
      <c r="AF212" s="203"/>
      <c r="AG212" s="208"/>
      <c r="AH212" s="205"/>
      <c r="AI212" s="541"/>
      <c r="AJ212" s="203"/>
      <c r="AK212" s="203"/>
      <c r="AL212" s="208"/>
      <c r="AM212" s="205"/>
      <c r="AN212" s="541"/>
      <c r="AO212" s="203"/>
      <c r="AP212" s="203"/>
      <c r="AQ212" s="208"/>
      <c r="AR212" s="205"/>
      <c r="AS212" s="541"/>
      <c r="AT212" s="203"/>
      <c r="AU212" s="203"/>
      <c r="AV212" s="208"/>
      <c r="AW212" s="205"/>
      <c r="AX212" s="541"/>
    </row>
    <row r="213" spans="2:50" ht="14.25" hidden="1" customHeight="1" outlineLevel="1">
      <c r="B213" s="483"/>
      <c r="C213" s="203">
        <v>7</v>
      </c>
      <c r="D213" s="206"/>
      <c r="E213" s="203"/>
      <c r="F213" s="203"/>
      <c r="G213" s="208"/>
      <c r="H213" s="541"/>
      <c r="I213" s="209"/>
      <c r="J213" s="209"/>
      <c r="K213" s="210"/>
      <c r="L213" s="542"/>
      <c r="M213" s="209"/>
      <c r="N213" s="483"/>
      <c r="O213" s="483"/>
      <c r="P213" s="203"/>
      <c r="Q213" s="203"/>
      <c r="R213" s="208"/>
      <c r="S213" s="205"/>
      <c r="T213" s="541"/>
      <c r="U213" s="203"/>
      <c r="V213" s="203"/>
      <c r="W213" s="208"/>
      <c r="X213" s="205"/>
      <c r="Y213" s="541"/>
      <c r="Z213" s="203"/>
      <c r="AA213" s="203"/>
      <c r="AB213" s="208"/>
      <c r="AC213" s="205"/>
      <c r="AD213" s="541"/>
      <c r="AE213" s="203"/>
      <c r="AF213" s="203"/>
      <c r="AG213" s="208"/>
      <c r="AH213" s="205"/>
      <c r="AI213" s="541"/>
      <c r="AJ213" s="203"/>
      <c r="AK213" s="203"/>
      <c r="AL213" s="208"/>
      <c r="AM213" s="205"/>
      <c r="AN213" s="541"/>
      <c r="AO213" s="203"/>
      <c r="AP213" s="203"/>
      <c r="AQ213" s="208"/>
      <c r="AR213" s="205"/>
      <c r="AS213" s="541"/>
      <c r="AT213" s="203"/>
      <c r="AU213" s="203"/>
      <c r="AV213" s="208"/>
      <c r="AW213" s="205"/>
      <c r="AX213" s="541"/>
    </row>
    <row r="214" spans="2:50" ht="14.25" hidden="1" customHeight="1" outlineLevel="1">
      <c r="B214" s="483"/>
      <c r="C214" s="203">
        <v>8</v>
      </c>
      <c r="D214" s="206"/>
      <c r="E214" s="203"/>
      <c r="F214" s="203"/>
      <c r="G214" s="208"/>
      <c r="H214" s="541"/>
      <c r="I214" s="209"/>
      <c r="J214" s="209"/>
      <c r="K214" s="210"/>
      <c r="L214" s="542"/>
      <c r="M214" s="209"/>
      <c r="N214" s="483"/>
      <c r="O214" s="483"/>
      <c r="P214" s="203"/>
      <c r="Q214" s="203"/>
      <c r="R214" s="208"/>
      <c r="S214" s="205"/>
      <c r="T214" s="541"/>
      <c r="U214" s="203"/>
      <c r="V214" s="203"/>
      <c r="W214" s="208"/>
      <c r="X214" s="205"/>
      <c r="Y214" s="541"/>
      <c r="Z214" s="203"/>
      <c r="AA214" s="203"/>
      <c r="AB214" s="208"/>
      <c r="AC214" s="205"/>
      <c r="AD214" s="541"/>
      <c r="AE214" s="203"/>
      <c r="AF214" s="203"/>
      <c r="AG214" s="208"/>
      <c r="AH214" s="205"/>
      <c r="AI214" s="541"/>
      <c r="AJ214" s="203"/>
      <c r="AK214" s="203"/>
      <c r="AL214" s="208"/>
      <c r="AM214" s="205"/>
      <c r="AN214" s="541"/>
      <c r="AO214" s="203"/>
      <c r="AP214" s="203"/>
      <c r="AQ214" s="208"/>
      <c r="AR214" s="205"/>
      <c r="AS214" s="541"/>
      <c r="AT214" s="203"/>
      <c r="AU214" s="203"/>
      <c r="AV214" s="208"/>
      <c r="AW214" s="205"/>
      <c r="AX214" s="541"/>
    </row>
    <row r="215" spans="2:50" ht="14.25" hidden="1" customHeight="1" outlineLevel="1">
      <c r="B215" s="483"/>
      <c r="C215" s="203">
        <v>9</v>
      </c>
      <c r="D215" s="206"/>
      <c r="E215" s="203"/>
      <c r="F215" s="203"/>
      <c r="G215" s="208"/>
      <c r="H215" s="541"/>
      <c r="I215" s="209"/>
      <c r="J215" s="209"/>
      <c r="K215" s="210"/>
      <c r="L215" s="542"/>
      <c r="M215" s="209"/>
      <c r="N215" s="483"/>
      <c r="O215" s="483"/>
      <c r="P215" s="203"/>
      <c r="Q215" s="203"/>
      <c r="R215" s="208"/>
      <c r="S215" s="205"/>
      <c r="T215" s="541"/>
      <c r="U215" s="203"/>
      <c r="V215" s="203"/>
      <c r="W215" s="208"/>
      <c r="X215" s="205"/>
      <c r="Y215" s="541"/>
      <c r="Z215" s="203"/>
      <c r="AA215" s="203"/>
      <c r="AB215" s="208"/>
      <c r="AC215" s="205"/>
      <c r="AD215" s="541"/>
      <c r="AE215" s="203"/>
      <c r="AF215" s="203"/>
      <c r="AG215" s="208"/>
      <c r="AH215" s="205"/>
      <c r="AI215" s="541"/>
      <c r="AJ215" s="203"/>
      <c r="AK215" s="203"/>
      <c r="AL215" s="208"/>
      <c r="AM215" s="205"/>
      <c r="AN215" s="541"/>
      <c r="AO215" s="203"/>
      <c r="AP215" s="203"/>
      <c r="AQ215" s="208"/>
      <c r="AR215" s="205"/>
      <c r="AS215" s="541"/>
      <c r="AT215" s="203"/>
      <c r="AU215" s="203"/>
      <c r="AV215" s="208"/>
      <c r="AW215" s="205"/>
      <c r="AX215" s="541"/>
    </row>
    <row r="216" spans="2:50" ht="14.25" hidden="1" customHeight="1" outlineLevel="1">
      <c r="B216" s="483"/>
      <c r="C216" s="203">
        <v>10</v>
      </c>
      <c r="D216" s="206"/>
      <c r="E216" s="203"/>
      <c r="F216" s="203"/>
      <c r="G216" s="208"/>
      <c r="H216" s="541"/>
      <c r="I216" s="209"/>
      <c r="J216" s="209"/>
      <c r="K216" s="210"/>
      <c r="L216" s="542"/>
      <c r="M216" s="209"/>
      <c r="N216" s="483"/>
      <c r="O216" s="483"/>
      <c r="P216" s="203"/>
      <c r="Q216" s="203"/>
      <c r="R216" s="208"/>
      <c r="S216" s="205"/>
      <c r="T216" s="541"/>
      <c r="U216" s="203"/>
      <c r="V216" s="203"/>
      <c r="W216" s="208"/>
      <c r="X216" s="205"/>
      <c r="Y216" s="541"/>
      <c r="Z216" s="203"/>
      <c r="AA216" s="203"/>
      <c r="AB216" s="208"/>
      <c r="AC216" s="205"/>
      <c r="AD216" s="541"/>
      <c r="AE216" s="203"/>
      <c r="AF216" s="203"/>
      <c r="AG216" s="208"/>
      <c r="AH216" s="205"/>
      <c r="AI216" s="541"/>
      <c r="AJ216" s="203"/>
      <c r="AK216" s="203"/>
      <c r="AL216" s="208"/>
      <c r="AM216" s="205"/>
      <c r="AN216" s="541"/>
      <c r="AO216" s="203"/>
      <c r="AP216" s="203"/>
      <c r="AQ216" s="208"/>
      <c r="AR216" s="205"/>
      <c r="AS216" s="541"/>
      <c r="AT216" s="203"/>
      <c r="AU216" s="203"/>
      <c r="AV216" s="208"/>
      <c r="AW216" s="205"/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3"/>
      <c r="W221" s="208"/>
      <c r="X221" s="205"/>
      <c r="Y221" s="541"/>
      <c r="Z221" s="203"/>
      <c r="AA221" s="203"/>
      <c r="AB221" s="208"/>
      <c r="AC221" s="205"/>
      <c r="AD221" s="541"/>
      <c r="AE221" s="203"/>
      <c r="AF221" s="203"/>
      <c r="AG221" s="208"/>
      <c r="AH221" s="205"/>
      <c r="AI221" s="541"/>
      <c r="AJ221" s="203"/>
      <c r="AK221" s="203"/>
      <c r="AL221" s="208"/>
      <c r="AM221" s="205"/>
      <c r="AN221" s="541"/>
      <c r="AO221" s="203"/>
      <c r="AP221" s="203"/>
      <c r="AQ221" s="208"/>
      <c r="AR221" s="205"/>
      <c r="AS221" s="541"/>
      <c r="AT221" s="203"/>
      <c r="AU221" s="203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4"/>
      <c r="D222" s="524"/>
      <c r="E222" s="524"/>
      <c r="F222" s="524"/>
      <c r="G222" s="524"/>
      <c r="H222" s="524"/>
      <c r="I222" s="524"/>
      <c r="J222" s="524"/>
      <c r="K222" s="524"/>
      <c r="L222" s="524"/>
      <c r="M222" s="599"/>
      <c r="N222" s="576" t="s">
        <v>445</v>
      </c>
      <c r="O222" s="576" t="s">
        <v>105</v>
      </c>
      <c r="P222" s="589">
        <f>AT202+1</f>
        <v>45944</v>
      </c>
      <c r="Q222" s="590"/>
      <c r="R222" s="590"/>
      <c r="S222" s="590"/>
      <c r="T222" s="591"/>
      <c r="U222" s="602">
        <f>P222+1</f>
        <v>45945</v>
      </c>
      <c r="V222" s="603"/>
      <c r="W222" s="603"/>
      <c r="X222" s="603"/>
      <c r="Y222" s="604"/>
      <c r="Z222" s="589">
        <f t="shared" ref="Z222" si="184">U222+1</f>
        <v>45946</v>
      </c>
      <c r="AA222" s="590"/>
      <c r="AB222" s="590"/>
      <c r="AC222" s="590"/>
      <c r="AD222" s="591"/>
      <c r="AE222" s="602">
        <f t="shared" ref="AE222" si="185">Z222+1</f>
        <v>45947</v>
      </c>
      <c r="AF222" s="603"/>
      <c r="AG222" s="603"/>
      <c r="AH222" s="603"/>
      <c r="AI222" s="604"/>
      <c r="AJ222" s="589">
        <f t="shared" ref="AJ222" si="186">AE222+1</f>
        <v>45948</v>
      </c>
      <c r="AK222" s="590"/>
      <c r="AL222" s="590"/>
      <c r="AM222" s="590"/>
      <c r="AN222" s="591"/>
      <c r="AO222" s="602">
        <f t="shared" ref="AO222" si="187">AJ222+1</f>
        <v>45949</v>
      </c>
      <c r="AP222" s="603"/>
      <c r="AQ222" s="603"/>
      <c r="AR222" s="603"/>
      <c r="AS222" s="604"/>
      <c r="AT222" s="589">
        <f t="shared" ref="AT222" si="188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1"/>
      <c r="N223" s="578"/>
      <c r="O223" s="578"/>
      <c r="P223" s="594">
        <f>P222</f>
        <v>45944</v>
      </c>
      <c r="Q223" s="595"/>
      <c r="R223" s="595"/>
      <c r="S223" s="595"/>
      <c r="T223" s="596"/>
      <c r="U223" s="605">
        <f>U222</f>
        <v>45945</v>
      </c>
      <c r="V223" s="606"/>
      <c r="W223" s="606"/>
      <c r="X223" s="606"/>
      <c r="Y223" s="607"/>
      <c r="Z223" s="594">
        <f t="shared" ref="Z223" si="189">Z222</f>
        <v>45946</v>
      </c>
      <c r="AA223" s="595"/>
      <c r="AB223" s="595"/>
      <c r="AC223" s="595"/>
      <c r="AD223" s="596"/>
      <c r="AE223" s="605">
        <f t="shared" ref="AE223" si="190">AE222</f>
        <v>45947</v>
      </c>
      <c r="AF223" s="606"/>
      <c r="AG223" s="606"/>
      <c r="AH223" s="606"/>
      <c r="AI223" s="607"/>
      <c r="AJ223" s="594">
        <f t="shared" ref="AJ223" si="191">AJ222</f>
        <v>45948</v>
      </c>
      <c r="AK223" s="595"/>
      <c r="AL223" s="595"/>
      <c r="AM223" s="595"/>
      <c r="AN223" s="596"/>
      <c r="AO223" s="605">
        <f t="shared" ref="AO223" si="192">AO222</f>
        <v>45949</v>
      </c>
      <c r="AP223" s="606"/>
      <c r="AQ223" s="606"/>
      <c r="AR223" s="606"/>
      <c r="AS223" s="607"/>
      <c r="AT223" s="594">
        <f t="shared" ref="AT223" si="193">AT222</f>
        <v>45950</v>
      </c>
      <c r="AU223" s="595"/>
      <c r="AV223" s="595"/>
      <c r="AW223" s="595"/>
      <c r="AX223" s="596"/>
    </row>
    <row r="224" spans="2:50" ht="14.25" hidden="1" customHeight="1" outlineLevel="1">
      <c r="B224" s="576" t="s">
        <v>165</v>
      </c>
      <c r="C224" s="579" t="s">
        <v>160</v>
      </c>
      <c r="D224" s="580"/>
      <c r="E224" s="552" t="s">
        <v>161</v>
      </c>
      <c r="F224" s="553"/>
      <c r="G224" s="554"/>
      <c r="H224" s="576" t="s">
        <v>166</v>
      </c>
      <c r="I224" s="555" t="s">
        <v>446</v>
      </c>
      <c r="J224" s="556"/>
      <c r="K224" s="557"/>
      <c r="L224" s="558" t="s">
        <v>166</v>
      </c>
      <c r="M224" s="558" t="s">
        <v>168</v>
      </c>
      <c r="N224" s="576"/>
      <c r="O224" s="576" t="s">
        <v>167</v>
      </c>
      <c r="P224" s="552" t="s">
        <v>163</v>
      </c>
      <c r="Q224" s="553"/>
      <c r="R224" s="553"/>
      <c r="S224" s="554"/>
      <c r="T224" s="576" t="s">
        <v>166</v>
      </c>
      <c r="U224" s="552" t="s">
        <v>163</v>
      </c>
      <c r="V224" s="553"/>
      <c r="W224" s="553"/>
      <c r="X224" s="554"/>
      <c r="Y224" s="576" t="s">
        <v>166</v>
      </c>
      <c r="Z224" s="552" t="s">
        <v>163</v>
      </c>
      <c r="AA224" s="553"/>
      <c r="AB224" s="553"/>
      <c r="AC224" s="554"/>
      <c r="AD224" s="576" t="s">
        <v>166</v>
      </c>
      <c r="AE224" s="552" t="s">
        <v>163</v>
      </c>
      <c r="AF224" s="553"/>
      <c r="AG224" s="553"/>
      <c r="AH224" s="554"/>
      <c r="AI224" s="576" t="s">
        <v>166</v>
      </c>
      <c r="AJ224" s="552" t="s">
        <v>163</v>
      </c>
      <c r="AK224" s="553"/>
      <c r="AL224" s="553"/>
      <c r="AM224" s="554"/>
      <c r="AN224" s="576" t="s">
        <v>166</v>
      </c>
      <c r="AO224" s="552" t="s">
        <v>163</v>
      </c>
      <c r="AP224" s="553"/>
      <c r="AQ224" s="553"/>
      <c r="AR224" s="554"/>
      <c r="AS224" s="576" t="s">
        <v>166</v>
      </c>
      <c r="AT224" s="552" t="s">
        <v>163</v>
      </c>
      <c r="AU224" s="553"/>
      <c r="AV224" s="553"/>
      <c r="AW224" s="554"/>
      <c r="AX224" s="576" t="s">
        <v>166</v>
      </c>
    </row>
    <row r="225" spans="2:50" ht="14.25" hidden="1" customHeight="1" outlineLevel="1">
      <c r="B225" s="577"/>
      <c r="C225" s="581"/>
      <c r="D225" s="582"/>
      <c r="E225" s="552" t="s">
        <v>447</v>
      </c>
      <c r="F225" s="553"/>
      <c r="G225" s="554"/>
      <c r="H225" s="577"/>
      <c r="I225" s="555" t="s">
        <v>447</v>
      </c>
      <c r="J225" s="556"/>
      <c r="K225" s="557"/>
      <c r="L225" s="559"/>
      <c r="M225" s="559"/>
      <c r="N225" s="577"/>
      <c r="O225" s="577"/>
      <c r="P225" s="552" t="s">
        <v>448</v>
      </c>
      <c r="Q225" s="553"/>
      <c r="R225" s="553"/>
      <c r="S225" s="554"/>
      <c r="T225" s="577"/>
      <c r="U225" s="552" t="s">
        <v>448</v>
      </c>
      <c r="V225" s="553"/>
      <c r="W225" s="553"/>
      <c r="X225" s="554"/>
      <c r="Y225" s="577"/>
      <c r="Z225" s="552" t="s">
        <v>448</v>
      </c>
      <c r="AA225" s="553"/>
      <c r="AB225" s="553"/>
      <c r="AC225" s="554"/>
      <c r="AD225" s="577"/>
      <c r="AE225" s="552" t="s">
        <v>448</v>
      </c>
      <c r="AF225" s="553"/>
      <c r="AG225" s="553"/>
      <c r="AH225" s="554"/>
      <c r="AI225" s="577"/>
      <c r="AJ225" s="552" t="s">
        <v>448</v>
      </c>
      <c r="AK225" s="553"/>
      <c r="AL225" s="553"/>
      <c r="AM225" s="554"/>
      <c r="AN225" s="577"/>
      <c r="AO225" s="552" t="s">
        <v>448</v>
      </c>
      <c r="AP225" s="553"/>
      <c r="AQ225" s="553"/>
      <c r="AR225" s="554"/>
      <c r="AS225" s="577"/>
      <c r="AT225" s="552" t="s">
        <v>448</v>
      </c>
      <c r="AU225" s="553"/>
      <c r="AV225" s="553"/>
      <c r="AW225" s="554"/>
      <c r="AX225" s="577"/>
    </row>
    <row r="226" spans="2:50" ht="14.25" hidden="1" customHeight="1" outlineLevel="1">
      <c r="B226" s="578"/>
      <c r="C226" s="583"/>
      <c r="D226" s="584"/>
      <c r="E226" s="203" t="s">
        <v>162</v>
      </c>
      <c r="F226" s="203" t="s">
        <v>449</v>
      </c>
      <c r="G226" s="203" t="s">
        <v>164</v>
      </c>
      <c r="H226" s="578"/>
      <c r="I226" s="204" t="s">
        <v>162</v>
      </c>
      <c r="J226" s="204" t="s">
        <v>449</v>
      </c>
      <c r="K226" s="204" t="s">
        <v>164</v>
      </c>
      <c r="L226" s="560"/>
      <c r="M226" s="560"/>
      <c r="N226" s="577"/>
      <c r="O226" s="577"/>
      <c r="P226" s="203" t="s">
        <v>162</v>
      </c>
      <c r="Q226" s="203" t="s">
        <v>449</v>
      </c>
      <c r="R226" s="203" t="s">
        <v>164</v>
      </c>
      <c r="S226" s="205" t="s">
        <v>168</v>
      </c>
      <c r="T226" s="578"/>
      <c r="U226" s="203" t="s">
        <v>162</v>
      </c>
      <c r="V226" s="203" t="s">
        <v>449</v>
      </c>
      <c r="W226" s="203" t="s">
        <v>164</v>
      </c>
      <c r="X226" s="205" t="s">
        <v>168</v>
      </c>
      <c r="Y226" s="578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578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578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578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578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578"/>
    </row>
    <row r="227" spans="2:50" ht="14.25" hidden="1" customHeight="1" outlineLevel="1">
      <c r="B227" s="576" t="s">
        <v>630</v>
      </c>
      <c r="C227" s="203">
        <v>1</v>
      </c>
      <c r="D227" s="206" t="s">
        <v>703</v>
      </c>
      <c r="E227" s="203">
        <v>25</v>
      </c>
      <c r="F227" s="203">
        <v>1800</v>
      </c>
      <c r="G227" s="208">
        <f t="shared" ref="G227" si="194">F227/E227</f>
        <v>72</v>
      </c>
      <c r="H227" s="570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73">
        <f>IFERROR(AVERAGE(K227:K241),"-")</f>
        <v>61.40107413552191</v>
      </c>
      <c r="M227" s="209">
        <f>RANK(K227, K$227:$K$241)</f>
        <v>1</v>
      </c>
      <c r="N227" s="577"/>
      <c r="O227" s="577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70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70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70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70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70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70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70">
        <f>AVERAGE(AV227:AV241)</f>
        <v>63.561713655420292</v>
      </c>
    </row>
    <row r="228" spans="2:50" ht="14.25" hidden="1" customHeight="1" outlineLevel="1">
      <c r="B228" s="577"/>
      <c r="C228" s="203">
        <v>2</v>
      </c>
      <c r="D228" s="206"/>
      <c r="E228" s="203"/>
      <c r="F228" s="203"/>
      <c r="G228" s="208"/>
      <c r="H228" s="571"/>
      <c r="I228" s="209"/>
      <c r="J228" s="209"/>
      <c r="K228" s="210"/>
      <c r="L228" s="574"/>
      <c r="M228" s="209"/>
      <c r="N228" s="577"/>
      <c r="O228" s="577"/>
      <c r="P228" s="203"/>
      <c r="Q228" s="203"/>
      <c r="R228" s="208"/>
      <c r="S228" s="205"/>
      <c r="T228" s="571"/>
      <c r="U228" s="203"/>
      <c r="V228" s="203"/>
      <c r="W228" s="208"/>
      <c r="X228" s="205"/>
      <c r="Y228" s="571"/>
      <c r="Z228" s="203"/>
      <c r="AA228" s="203"/>
      <c r="AB228" s="208"/>
      <c r="AC228" s="205"/>
      <c r="AD228" s="571"/>
      <c r="AE228" s="203"/>
      <c r="AF228" s="203"/>
      <c r="AG228" s="208"/>
      <c r="AH228" s="205"/>
      <c r="AI228" s="571"/>
      <c r="AJ228" s="203"/>
      <c r="AK228" s="203"/>
      <c r="AL228" s="208"/>
      <c r="AM228" s="205"/>
      <c r="AN228" s="571"/>
      <c r="AO228" s="203"/>
      <c r="AP228" s="203"/>
      <c r="AQ228" s="208"/>
      <c r="AR228" s="205"/>
      <c r="AS228" s="571"/>
      <c r="AT228" s="203"/>
      <c r="AU228" s="203"/>
      <c r="AV228" s="208"/>
      <c r="AW228" s="205"/>
      <c r="AX228" s="571"/>
    </row>
    <row r="229" spans="2:50" ht="14.25" hidden="1" customHeight="1" outlineLevel="1">
      <c r="B229" s="577"/>
      <c r="C229" s="203">
        <v>3</v>
      </c>
      <c r="D229" s="206"/>
      <c r="E229" s="203"/>
      <c r="F229" s="203"/>
      <c r="G229" s="208"/>
      <c r="H229" s="571"/>
      <c r="I229" s="209"/>
      <c r="J229" s="209"/>
      <c r="K229" s="210"/>
      <c r="L229" s="574"/>
      <c r="M229" s="209"/>
      <c r="N229" s="577"/>
      <c r="O229" s="577"/>
      <c r="P229" s="203"/>
      <c r="Q229" s="203"/>
      <c r="R229" s="208"/>
      <c r="S229" s="205"/>
      <c r="T229" s="571"/>
      <c r="U229" s="203"/>
      <c r="V229" s="203"/>
      <c r="W229" s="208"/>
      <c r="X229" s="205"/>
      <c r="Y229" s="571"/>
      <c r="Z229" s="203"/>
      <c r="AA229" s="203"/>
      <c r="AB229" s="208"/>
      <c r="AC229" s="205"/>
      <c r="AD229" s="571"/>
      <c r="AE229" s="203"/>
      <c r="AF229" s="203"/>
      <c r="AG229" s="208"/>
      <c r="AH229" s="205"/>
      <c r="AI229" s="571"/>
      <c r="AJ229" s="203"/>
      <c r="AK229" s="203"/>
      <c r="AL229" s="208"/>
      <c r="AM229" s="205"/>
      <c r="AN229" s="571"/>
      <c r="AO229" s="203"/>
      <c r="AP229" s="203"/>
      <c r="AQ229" s="208"/>
      <c r="AR229" s="205"/>
      <c r="AS229" s="571"/>
      <c r="AT229" s="203"/>
      <c r="AU229" s="203"/>
      <c r="AV229" s="208"/>
      <c r="AW229" s="205"/>
      <c r="AX229" s="571"/>
    </row>
    <row r="230" spans="2:50" ht="14.25" hidden="1" customHeight="1" outlineLevel="1">
      <c r="B230" s="577"/>
      <c r="C230" s="203">
        <v>4</v>
      </c>
      <c r="D230" s="206"/>
      <c r="E230" s="203"/>
      <c r="F230" s="203"/>
      <c r="G230" s="208"/>
      <c r="H230" s="571"/>
      <c r="I230" s="209"/>
      <c r="J230" s="209"/>
      <c r="K230" s="210"/>
      <c r="L230" s="574"/>
      <c r="M230" s="209"/>
      <c r="N230" s="577"/>
      <c r="O230" s="577"/>
      <c r="P230" s="203"/>
      <c r="Q230" s="203"/>
      <c r="R230" s="208"/>
      <c r="S230" s="205"/>
      <c r="T230" s="571"/>
      <c r="U230" s="203"/>
      <c r="V230" s="203"/>
      <c r="W230" s="208"/>
      <c r="X230" s="205"/>
      <c r="Y230" s="571"/>
      <c r="Z230" s="203"/>
      <c r="AA230" s="203"/>
      <c r="AB230" s="208"/>
      <c r="AC230" s="205"/>
      <c r="AD230" s="571"/>
      <c r="AE230" s="203"/>
      <c r="AF230" s="203"/>
      <c r="AG230" s="208"/>
      <c r="AH230" s="205"/>
      <c r="AI230" s="571"/>
      <c r="AJ230" s="203"/>
      <c r="AK230" s="203"/>
      <c r="AL230" s="208"/>
      <c r="AM230" s="205"/>
      <c r="AN230" s="571"/>
      <c r="AO230" s="203"/>
      <c r="AP230" s="203"/>
      <c r="AQ230" s="208"/>
      <c r="AR230" s="205"/>
      <c r="AS230" s="571"/>
      <c r="AT230" s="203"/>
      <c r="AU230" s="203"/>
      <c r="AV230" s="208"/>
      <c r="AW230" s="205"/>
      <c r="AX230" s="571"/>
    </row>
    <row r="231" spans="2:50" ht="14.25" hidden="1" customHeight="1" outlineLevel="1">
      <c r="B231" s="577"/>
      <c r="C231" s="203">
        <v>5</v>
      </c>
      <c r="D231" s="206"/>
      <c r="E231" s="203"/>
      <c r="F231" s="203"/>
      <c r="G231" s="208"/>
      <c r="H231" s="571"/>
      <c r="I231" s="209"/>
      <c r="J231" s="209"/>
      <c r="K231" s="210"/>
      <c r="L231" s="574"/>
      <c r="M231" s="209"/>
      <c r="N231" s="577"/>
      <c r="O231" s="577"/>
      <c r="P231" s="203"/>
      <c r="Q231" s="203"/>
      <c r="R231" s="208"/>
      <c r="S231" s="205"/>
      <c r="T231" s="571"/>
      <c r="U231" s="203"/>
      <c r="V231" s="203"/>
      <c r="W231" s="208"/>
      <c r="X231" s="205"/>
      <c r="Y231" s="571"/>
      <c r="Z231" s="203"/>
      <c r="AA231" s="203"/>
      <c r="AB231" s="208"/>
      <c r="AC231" s="205"/>
      <c r="AD231" s="571"/>
      <c r="AE231" s="203"/>
      <c r="AF231" s="203"/>
      <c r="AG231" s="208"/>
      <c r="AH231" s="205"/>
      <c r="AI231" s="571"/>
      <c r="AJ231" s="203"/>
      <c r="AK231" s="203"/>
      <c r="AL231" s="208"/>
      <c r="AM231" s="205"/>
      <c r="AN231" s="571"/>
      <c r="AO231" s="203"/>
      <c r="AP231" s="203"/>
      <c r="AQ231" s="208"/>
      <c r="AR231" s="205"/>
      <c r="AS231" s="571"/>
      <c r="AT231" s="203"/>
      <c r="AU231" s="203"/>
      <c r="AV231" s="208"/>
      <c r="AW231" s="205"/>
      <c r="AX231" s="571"/>
    </row>
    <row r="232" spans="2:50" ht="14.25" hidden="1" customHeight="1" outlineLevel="1">
      <c r="B232" s="577"/>
      <c r="C232" s="203">
        <v>6</v>
      </c>
      <c r="D232" s="206"/>
      <c r="E232" s="203"/>
      <c r="F232" s="203"/>
      <c r="G232" s="208"/>
      <c r="H232" s="571"/>
      <c r="I232" s="209"/>
      <c r="J232" s="209"/>
      <c r="K232" s="210"/>
      <c r="L232" s="574"/>
      <c r="M232" s="209"/>
      <c r="N232" s="577"/>
      <c r="O232" s="577"/>
      <c r="P232" s="203"/>
      <c r="Q232" s="203"/>
      <c r="R232" s="208"/>
      <c r="S232" s="205"/>
      <c r="T232" s="571"/>
      <c r="U232" s="203"/>
      <c r="V232" s="203"/>
      <c r="W232" s="208"/>
      <c r="X232" s="205"/>
      <c r="Y232" s="571"/>
      <c r="Z232" s="203"/>
      <c r="AA232" s="203"/>
      <c r="AB232" s="208"/>
      <c r="AC232" s="205"/>
      <c r="AD232" s="571"/>
      <c r="AE232" s="203"/>
      <c r="AF232" s="203"/>
      <c r="AG232" s="208"/>
      <c r="AH232" s="205"/>
      <c r="AI232" s="571"/>
      <c r="AJ232" s="203"/>
      <c r="AK232" s="203"/>
      <c r="AL232" s="208"/>
      <c r="AM232" s="205"/>
      <c r="AN232" s="571"/>
      <c r="AO232" s="203"/>
      <c r="AP232" s="203"/>
      <c r="AQ232" s="208"/>
      <c r="AR232" s="205"/>
      <c r="AS232" s="571"/>
      <c r="AT232" s="203"/>
      <c r="AU232" s="203"/>
      <c r="AV232" s="208"/>
      <c r="AW232" s="205"/>
      <c r="AX232" s="571"/>
    </row>
    <row r="233" spans="2:50" ht="14.25" hidden="1" customHeight="1" outlineLevel="1">
      <c r="B233" s="577"/>
      <c r="C233" s="203">
        <v>7</v>
      </c>
      <c r="D233" s="206"/>
      <c r="E233" s="203"/>
      <c r="F233" s="203"/>
      <c r="G233" s="208"/>
      <c r="H233" s="571"/>
      <c r="I233" s="209"/>
      <c r="J233" s="209"/>
      <c r="K233" s="210"/>
      <c r="L233" s="574"/>
      <c r="M233" s="209"/>
      <c r="N233" s="577"/>
      <c r="O233" s="577"/>
      <c r="P233" s="203"/>
      <c r="Q233" s="203"/>
      <c r="R233" s="208"/>
      <c r="S233" s="205"/>
      <c r="T233" s="571"/>
      <c r="U233" s="203"/>
      <c r="V233" s="203"/>
      <c r="W233" s="208"/>
      <c r="X233" s="205"/>
      <c r="Y233" s="571"/>
      <c r="Z233" s="203"/>
      <c r="AA233" s="203"/>
      <c r="AB233" s="208"/>
      <c r="AC233" s="205"/>
      <c r="AD233" s="571"/>
      <c r="AE233" s="203"/>
      <c r="AF233" s="203"/>
      <c r="AG233" s="208"/>
      <c r="AH233" s="205"/>
      <c r="AI233" s="571"/>
      <c r="AJ233" s="203"/>
      <c r="AK233" s="203"/>
      <c r="AL233" s="208"/>
      <c r="AM233" s="205"/>
      <c r="AN233" s="571"/>
      <c r="AO233" s="203"/>
      <c r="AP233" s="203"/>
      <c r="AQ233" s="208"/>
      <c r="AR233" s="205"/>
      <c r="AS233" s="571"/>
      <c r="AT233" s="203"/>
      <c r="AU233" s="203"/>
      <c r="AV233" s="208"/>
      <c r="AW233" s="205"/>
      <c r="AX233" s="571"/>
    </row>
    <row r="234" spans="2:50" ht="14.25" hidden="1" customHeight="1" outlineLevel="1">
      <c r="B234" s="577"/>
      <c r="C234" s="203">
        <v>8</v>
      </c>
      <c r="D234" s="206"/>
      <c r="E234" s="203"/>
      <c r="F234" s="203"/>
      <c r="G234" s="208"/>
      <c r="H234" s="571"/>
      <c r="I234" s="209"/>
      <c r="J234" s="209"/>
      <c r="K234" s="210"/>
      <c r="L234" s="574"/>
      <c r="M234" s="209"/>
      <c r="N234" s="577"/>
      <c r="O234" s="577"/>
      <c r="P234" s="203"/>
      <c r="Q234" s="203"/>
      <c r="R234" s="208"/>
      <c r="S234" s="205"/>
      <c r="T234" s="571"/>
      <c r="U234" s="203"/>
      <c r="V234" s="203"/>
      <c r="W234" s="208"/>
      <c r="X234" s="205"/>
      <c r="Y234" s="571"/>
      <c r="Z234" s="203"/>
      <c r="AA234" s="203"/>
      <c r="AB234" s="208"/>
      <c r="AC234" s="205"/>
      <c r="AD234" s="571"/>
      <c r="AE234" s="203"/>
      <c r="AF234" s="203"/>
      <c r="AG234" s="208"/>
      <c r="AH234" s="205"/>
      <c r="AI234" s="571"/>
      <c r="AJ234" s="203"/>
      <c r="AK234" s="203"/>
      <c r="AL234" s="208"/>
      <c r="AM234" s="205"/>
      <c r="AN234" s="571"/>
      <c r="AO234" s="203"/>
      <c r="AP234" s="203"/>
      <c r="AQ234" s="208"/>
      <c r="AR234" s="205"/>
      <c r="AS234" s="571"/>
      <c r="AT234" s="203"/>
      <c r="AU234" s="203"/>
      <c r="AV234" s="208"/>
      <c r="AW234" s="205"/>
      <c r="AX234" s="571"/>
    </row>
    <row r="235" spans="2:50" ht="14.25" hidden="1" customHeight="1" outlineLevel="1">
      <c r="B235" s="577"/>
      <c r="C235" s="203">
        <v>9</v>
      </c>
      <c r="D235" s="206"/>
      <c r="E235" s="203"/>
      <c r="F235" s="203"/>
      <c r="G235" s="208"/>
      <c r="H235" s="571"/>
      <c r="I235" s="209"/>
      <c r="J235" s="209"/>
      <c r="K235" s="210"/>
      <c r="L235" s="574"/>
      <c r="M235" s="209"/>
      <c r="N235" s="577"/>
      <c r="O235" s="577"/>
      <c r="P235" s="203"/>
      <c r="Q235" s="203"/>
      <c r="R235" s="208"/>
      <c r="S235" s="205"/>
      <c r="T235" s="571"/>
      <c r="U235" s="203"/>
      <c r="V235" s="203"/>
      <c r="W235" s="208"/>
      <c r="X235" s="205"/>
      <c r="Y235" s="571"/>
      <c r="Z235" s="203"/>
      <c r="AA235" s="203"/>
      <c r="AB235" s="208"/>
      <c r="AC235" s="205"/>
      <c r="AD235" s="571"/>
      <c r="AE235" s="203"/>
      <c r="AF235" s="203"/>
      <c r="AG235" s="208"/>
      <c r="AH235" s="205"/>
      <c r="AI235" s="571"/>
      <c r="AJ235" s="203"/>
      <c r="AK235" s="203"/>
      <c r="AL235" s="208"/>
      <c r="AM235" s="205"/>
      <c r="AN235" s="571"/>
      <c r="AO235" s="203"/>
      <c r="AP235" s="203"/>
      <c r="AQ235" s="208"/>
      <c r="AR235" s="205"/>
      <c r="AS235" s="571"/>
      <c r="AT235" s="203"/>
      <c r="AU235" s="203"/>
      <c r="AV235" s="208"/>
      <c r="AW235" s="205"/>
      <c r="AX235" s="571"/>
    </row>
    <row r="236" spans="2:50" ht="14.25" hidden="1" customHeight="1" outlineLevel="1">
      <c r="B236" s="577"/>
      <c r="C236" s="203">
        <v>10</v>
      </c>
      <c r="D236" s="206"/>
      <c r="E236" s="203"/>
      <c r="F236" s="203"/>
      <c r="G236" s="208"/>
      <c r="H236" s="571"/>
      <c r="I236" s="209"/>
      <c r="J236" s="209"/>
      <c r="K236" s="210"/>
      <c r="L236" s="574"/>
      <c r="M236" s="209"/>
      <c r="N236" s="577"/>
      <c r="O236" s="577"/>
      <c r="P236" s="203"/>
      <c r="Q236" s="203"/>
      <c r="R236" s="208"/>
      <c r="S236" s="205"/>
      <c r="T236" s="571"/>
      <c r="U236" s="203"/>
      <c r="V236" s="203"/>
      <c r="W236" s="208"/>
      <c r="X236" s="205"/>
      <c r="Y236" s="571"/>
      <c r="Z236" s="203"/>
      <c r="AA236" s="203"/>
      <c r="AB236" s="208"/>
      <c r="AC236" s="205"/>
      <c r="AD236" s="571"/>
      <c r="AE236" s="203"/>
      <c r="AF236" s="203"/>
      <c r="AG236" s="208"/>
      <c r="AH236" s="205"/>
      <c r="AI236" s="571"/>
      <c r="AJ236" s="203"/>
      <c r="AK236" s="203"/>
      <c r="AL236" s="208"/>
      <c r="AM236" s="205"/>
      <c r="AN236" s="571"/>
      <c r="AO236" s="203"/>
      <c r="AP236" s="203"/>
      <c r="AQ236" s="208"/>
      <c r="AR236" s="205"/>
      <c r="AS236" s="571"/>
      <c r="AT236" s="203"/>
      <c r="AU236" s="203"/>
      <c r="AV236" s="208"/>
      <c r="AW236" s="205"/>
      <c r="AX236" s="571"/>
    </row>
    <row r="237" spans="2:50" ht="14.25" hidden="1" customHeight="1" outlineLevel="1">
      <c r="B237" s="577"/>
      <c r="C237" s="203">
        <v>11</v>
      </c>
      <c r="D237" s="206"/>
      <c r="E237" s="203"/>
      <c r="F237" s="203"/>
      <c r="G237" s="208"/>
      <c r="H237" s="571"/>
      <c r="I237" s="209"/>
      <c r="J237" s="209"/>
      <c r="K237" s="210"/>
      <c r="L237" s="574"/>
      <c r="M237" s="209"/>
      <c r="N237" s="577"/>
      <c r="O237" s="577"/>
      <c r="P237" s="203"/>
      <c r="Q237" s="203"/>
      <c r="R237" s="208"/>
      <c r="S237" s="205"/>
      <c r="T237" s="571"/>
      <c r="U237" s="203"/>
      <c r="V237" s="203"/>
      <c r="W237" s="208"/>
      <c r="X237" s="205"/>
      <c r="Y237" s="571"/>
      <c r="Z237" s="203"/>
      <c r="AA237" s="203"/>
      <c r="AB237" s="208"/>
      <c r="AC237" s="205"/>
      <c r="AD237" s="571"/>
      <c r="AE237" s="203"/>
      <c r="AF237" s="203"/>
      <c r="AG237" s="208"/>
      <c r="AH237" s="205"/>
      <c r="AI237" s="571"/>
      <c r="AJ237" s="203"/>
      <c r="AK237" s="203"/>
      <c r="AL237" s="208"/>
      <c r="AM237" s="205"/>
      <c r="AN237" s="571"/>
      <c r="AO237" s="203"/>
      <c r="AP237" s="203"/>
      <c r="AQ237" s="208"/>
      <c r="AR237" s="205"/>
      <c r="AS237" s="571"/>
      <c r="AT237" s="203"/>
      <c r="AU237" s="203"/>
      <c r="AV237" s="208"/>
      <c r="AW237" s="205"/>
      <c r="AX237" s="571"/>
    </row>
    <row r="238" spans="2:50" ht="14.25" hidden="1" customHeight="1" outlineLevel="1">
      <c r="B238" s="577"/>
      <c r="C238" s="203">
        <v>12</v>
      </c>
      <c r="D238" s="206"/>
      <c r="E238" s="203"/>
      <c r="F238" s="203"/>
      <c r="G238" s="208"/>
      <c r="H238" s="571"/>
      <c r="I238" s="209"/>
      <c r="J238" s="209"/>
      <c r="K238" s="210"/>
      <c r="L238" s="574"/>
      <c r="M238" s="209"/>
      <c r="N238" s="577"/>
      <c r="O238" s="577"/>
      <c r="P238" s="203"/>
      <c r="Q238" s="203"/>
      <c r="R238" s="208"/>
      <c r="S238" s="205"/>
      <c r="T238" s="571"/>
      <c r="U238" s="203"/>
      <c r="V238" s="203"/>
      <c r="W238" s="208"/>
      <c r="X238" s="205"/>
      <c r="Y238" s="571"/>
      <c r="Z238" s="203"/>
      <c r="AA238" s="203"/>
      <c r="AB238" s="208"/>
      <c r="AC238" s="205"/>
      <c r="AD238" s="571"/>
      <c r="AE238" s="203"/>
      <c r="AF238" s="203"/>
      <c r="AG238" s="208"/>
      <c r="AH238" s="205"/>
      <c r="AI238" s="571"/>
      <c r="AJ238" s="203"/>
      <c r="AK238" s="203"/>
      <c r="AL238" s="208"/>
      <c r="AM238" s="205"/>
      <c r="AN238" s="571"/>
      <c r="AO238" s="203"/>
      <c r="AP238" s="203"/>
      <c r="AQ238" s="208"/>
      <c r="AR238" s="205"/>
      <c r="AS238" s="571"/>
      <c r="AT238" s="203"/>
      <c r="AU238" s="203"/>
      <c r="AV238" s="208"/>
      <c r="AW238" s="205"/>
      <c r="AX238" s="571"/>
    </row>
    <row r="239" spans="2:50" ht="14.25" hidden="1" customHeight="1" outlineLevel="1">
      <c r="B239" s="577"/>
      <c r="C239" s="203">
        <v>13</v>
      </c>
      <c r="D239" s="206"/>
      <c r="E239" s="203"/>
      <c r="F239" s="203"/>
      <c r="G239" s="208"/>
      <c r="H239" s="571"/>
      <c r="I239" s="209"/>
      <c r="J239" s="209"/>
      <c r="K239" s="210"/>
      <c r="L239" s="574"/>
      <c r="M239" s="209"/>
      <c r="N239" s="577"/>
      <c r="O239" s="577"/>
      <c r="P239" s="203"/>
      <c r="Q239" s="203"/>
      <c r="R239" s="208"/>
      <c r="S239" s="205"/>
      <c r="T239" s="571"/>
      <c r="U239" s="203"/>
      <c r="V239" s="203"/>
      <c r="W239" s="208"/>
      <c r="X239" s="205"/>
      <c r="Y239" s="571"/>
      <c r="Z239" s="203"/>
      <c r="AA239" s="203"/>
      <c r="AB239" s="208"/>
      <c r="AC239" s="205"/>
      <c r="AD239" s="571"/>
      <c r="AE239" s="203"/>
      <c r="AF239" s="203"/>
      <c r="AG239" s="208"/>
      <c r="AH239" s="205"/>
      <c r="AI239" s="571"/>
      <c r="AJ239" s="203"/>
      <c r="AK239" s="203"/>
      <c r="AL239" s="208"/>
      <c r="AM239" s="205"/>
      <c r="AN239" s="571"/>
      <c r="AO239" s="203"/>
      <c r="AP239" s="203"/>
      <c r="AQ239" s="208"/>
      <c r="AR239" s="205"/>
      <c r="AS239" s="571"/>
      <c r="AT239" s="203"/>
      <c r="AU239" s="203"/>
      <c r="AV239" s="208"/>
      <c r="AW239" s="205"/>
      <c r="AX239" s="571"/>
    </row>
    <row r="240" spans="2:50" ht="14.25" hidden="1" customHeight="1" outlineLevel="1">
      <c r="B240" s="577"/>
      <c r="C240" s="203">
        <v>14</v>
      </c>
      <c r="D240" s="206"/>
      <c r="E240" s="203"/>
      <c r="F240" s="203"/>
      <c r="G240" s="208"/>
      <c r="H240" s="571"/>
      <c r="I240" s="209"/>
      <c r="J240" s="209"/>
      <c r="K240" s="210"/>
      <c r="L240" s="574"/>
      <c r="M240" s="209"/>
      <c r="N240" s="577"/>
      <c r="O240" s="577"/>
      <c r="P240" s="203"/>
      <c r="Q240" s="203"/>
      <c r="R240" s="208"/>
      <c r="S240" s="205"/>
      <c r="T240" s="571"/>
      <c r="U240" s="203"/>
      <c r="V240" s="203"/>
      <c r="W240" s="208"/>
      <c r="X240" s="205"/>
      <c r="Y240" s="571"/>
      <c r="Z240" s="203"/>
      <c r="AA240" s="203"/>
      <c r="AB240" s="208"/>
      <c r="AC240" s="205"/>
      <c r="AD240" s="571"/>
      <c r="AE240" s="203"/>
      <c r="AF240" s="203"/>
      <c r="AG240" s="208"/>
      <c r="AH240" s="205"/>
      <c r="AI240" s="571"/>
      <c r="AJ240" s="203"/>
      <c r="AK240" s="203"/>
      <c r="AL240" s="208"/>
      <c r="AM240" s="205"/>
      <c r="AN240" s="571"/>
      <c r="AO240" s="203"/>
      <c r="AP240" s="203"/>
      <c r="AQ240" s="208"/>
      <c r="AR240" s="205"/>
      <c r="AS240" s="571"/>
      <c r="AT240" s="203"/>
      <c r="AU240" s="203"/>
      <c r="AV240" s="208"/>
      <c r="AW240" s="205"/>
      <c r="AX240" s="571"/>
    </row>
    <row r="241" spans="2:50" ht="14.25" hidden="1" customHeight="1" outlineLevel="1">
      <c r="B241" s="578"/>
      <c r="C241" s="203">
        <v>15</v>
      </c>
      <c r="D241" s="206"/>
      <c r="E241" s="203"/>
      <c r="F241" s="203"/>
      <c r="G241" s="208"/>
      <c r="H241" s="572"/>
      <c r="I241" s="209"/>
      <c r="J241" s="209"/>
      <c r="K241" s="210"/>
      <c r="L241" s="575"/>
      <c r="M241" s="209"/>
      <c r="N241" s="578"/>
      <c r="O241" s="578"/>
      <c r="P241" s="203"/>
      <c r="Q241" s="207"/>
      <c r="R241" s="208"/>
      <c r="S241" s="205"/>
      <c r="T241" s="572"/>
      <c r="U241" s="203"/>
      <c r="V241" s="203"/>
      <c r="W241" s="208"/>
      <c r="X241" s="205"/>
      <c r="Y241" s="572"/>
      <c r="Z241" s="203"/>
      <c r="AA241" s="203"/>
      <c r="AB241" s="208"/>
      <c r="AC241" s="205"/>
      <c r="AD241" s="572"/>
      <c r="AE241" s="203"/>
      <c r="AF241" s="203"/>
      <c r="AG241" s="208"/>
      <c r="AH241" s="205"/>
      <c r="AI241" s="572"/>
      <c r="AJ241" s="203"/>
      <c r="AK241" s="203"/>
      <c r="AL241" s="208"/>
      <c r="AM241" s="205"/>
      <c r="AN241" s="572"/>
      <c r="AO241" s="203"/>
      <c r="AP241" s="203"/>
      <c r="AQ241" s="208"/>
      <c r="AR241" s="205"/>
      <c r="AS241" s="572"/>
      <c r="AT241" s="203"/>
      <c r="AU241" s="203"/>
      <c r="AV241" s="208"/>
      <c r="AW241" s="205"/>
      <c r="AX241" s="572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202">U242+1</f>
        <v>45953</v>
      </c>
      <c r="AA242" s="586"/>
      <c r="AB242" s="586"/>
      <c r="AC242" s="586"/>
      <c r="AD242" s="586"/>
      <c r="AE242" s="587">
        <f t="shared" ref="AE242" si="203">Z242+1</f>
        <v>45954</v>
      </c>
      <c r="AF242" s="588"/>
      <c r="AG242" s="588"/>
      <c r="AH242" s="588"/>
      <c r="AI242" s="588"/>
      <c r="AJ242" s="589">
        <f t="shared" ref="AJ242" si="204">AE242+1</f>
        <v>45955</v>
      </c>
      <c r="AK242" s="590"/>
      <c r="AL242" s="590"/>
      <c r="AM242" s="590"/>
      <c r="AN242" s="591"/>
      <c r="AO242" s="587">
        <f t="shared" ref="AO242" si="205">AJ242+1</f>
        <v>45956</v>
      </c>
      <c r="AP242" s="588"/>
      <c r="AQ242" s="588"/>
      <c r="AR242" s="588"/>
      <c r="AS242" s="588"/>
      <c r="AT242" s="589">
        <f t="shared" ref="AT242" si="206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207">Z242</f>
        <v>45953</v>
      </c>
      <c r="AA243" s="592"/>
      <c r="AB243" s="592"/>
      <c r="AC243" s="592"/>
      <c r="AD243" s="592"/>
      <c r="AE243" s="593">
        <f t="shared" ref="AE243" si="208">AE242</f>
        <v>45954</v>
      </c>
      <c r="AF243" s="593"/>
      <c r="AG243" s="593"/>
      <c r="AH243" s="593"/>
      <c r="AI243" s="593"/>
      <c r="AJ243" s="594">
        <f t="shared" ref="AJ243" si="209">AJ242</f>
        <v>45955</v>
      </c>
      <c r="AK243" s="595"/>
      <c r="AL243" s="595"/>
      <c r="AM243" s="595"/>
      <c r="AN243" s="596"/>
      <c r="AO243" s="593">
        <f t="shared" ref="AO243" si="210">AO242</f>
        <v>45956</v>
      </c>
      <c r="AP243" s="593"/>
      <c r="AQ243" s="593"/>
      <c r="AR243" s="593"/>
      <c r="AS243" s="593"/>
      <c r="AT243" s="594">
        <f t="shared" ref="AT243" si="211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630</v>
      </c>
      <c r="C247" s="203">
        <v>1</v>
      </c>
      <c r="D247" s="206" t="s">
        <v>703</v>
      </c>
      <c r="E247" s="203">
        <v>25</v>
      </c>
      <c r="F247" s="203">
        <v>1800</v>
      </c>
      <c r="G247" s="208">
        <f t="shared" ref="G247" si="212">F247/E247</f>
        <v>72</v>
      </c>
      <c r="H247" s="541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42">
        <f>IFERROR(AVERAGE(K247:K261),"-")</f>
        <v>63.590149614797042</v>
      </c>
      <c r="M247" s="209">
        <f>RANK(K247, K$247:$K$261)</f>
        <v>1</v>
      </c>
      <c r="N247" s="483"/>
      <c r="O247" s="483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41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41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41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41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41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41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41">
        <f>AVERAGE(AV247:AV261)</f>
        <v>63.615193986711347</v>
      </c>
    </row>
    <row r="248" spans="2:50" ht="14.25" hidden="1" customHeight="1" outlineLevel="1">
      <c r="B248" s="483"/>
      <c r="C248" s="203">
        <v>2</v>
      </c>
      <c r="D248" s="206"/>
      <c r="E248" s="203"/>
      <c r="F248" s="203"/>
      <c r="G248" s="208"/>
      <c r="H248" s="541"/>
      <c r="I248" s="209"/>
      <c r="J248" s="209"/>
      <c r="K248" s="210"/>
      <c r="L248" s="542"/>
      <c r="M248" s="209"/>
      <c r="N248" s="483"/>
      <c r="O248" s="483"/>
      <c r="P248" s="203"/>
      <c r="Q248" s="203"/>
      <c r="R248" s="208"/>
      <c r="S248" s="205"/>
      <c r="T248" s="541"/>
      <c r="U248" s="203"/>
      <c r="V248" s="203"/>
      <c r="W248" s="208"/>
      <c r="X248" s="205"/>
      <c r="Y248" s="541"/>
      <c r="Z248" s="203"/>
      <c r="AA248" s="203"/>
      <c r="AB248" s="208"/>
      <c r="AC248" s="205"/>
      <c r="AD248" s="541"/>
      <c r="AE248" s="203"/>
      <c r="AF248" s="203"/>
      <c r="AG248" s="208"/>
      <c r="AH248" s="205"/>
      <c r="AI248" s="541"/>
      <c r="AJ248" s="203"/>
      <c r="AK248" s="203"/>
      <c r="AL248" s="208"/>
      <c r="AM248" s="205"/>
      <c r="AN248" s="541"/>
      <c r="AO248" s="203"/>
      <c r="AP248" s="203"/>
      <c r="AQ248" s="208"/>
      <c r="AR248" s="205"/>
      <c r="AS248" s="541"/>
      <c r="AT248" s="203"/>
      <c r="AU248" s="203"/>
      <c r="AV248" s="208"/>
      <c r="AW248" s="205"/>
      <c r="AX248" s="541"/>
    </row>
    <row r="249" spans="2:50" ht="14.25" hidden="1" customHeight="1" outlineLevel="1">
      <c r="B249" s="483"/>
      <c r="C249" s="203">
        <v>3</v>
      </c>
      <c r="D249" s="206"/>
      <c r="E249" s="203"/>
      <c r="F249" s="203"/>
      <c r="G249" s="208"/>
      <c r="H249" s="541"/>
      <c r="I249" s="209"/>
      <c r="J249" s="209"/>
      <c r="K249" s="210"/>
      <c r="L249" s="542"/>
      <c r="M249" s="209"/>
      <c r="N249" s="483"/>
      <c r="O249" s="483"/>
      <c r="P249" s="203"/>
      <c r="Q249" s="203"/>
      <c r="R249" s="208"/>
      <c r="S249" s="205"/>
      <c r="T249" s="541"/>
      <c r="U249" s="203"/>
      <c r="V249" s="203"/>
      <c r="W249" s="208"/>
      <c r="X249" s="205"/>
      <c r="Y249" s="541"/>
      <c r="Z249" s="203"/>
      <c r="AA249" s="203"/>
      <c r="AB249" s="208"/>
      <c r="AC249" s="205"/>
      <c r="AD249" s="541"/>
      <c r="AE249" s="203"/>
      <c r="AF249" s="203"/>
      <c r="AG249" s="208"/>
      <c r="AH249" s="205"/>
      <c r="AI249" s="541"/>
      <c r="AJ249" s="203"/>
      <c r="AK249" s="203"/>
      <c r="AL249" s="208"/>
      <c r="AM249" s="205"/>
      <c r="AN249" s="541"/>
      <c r="AO249" s="203"/>
      <c r="AP249" s="203"/>
      <c r="AQ249" s="208"/>
      <c r="AR249" s="205"/>
      <c r="AS249" s="541"/>
      <c r="AT249" s="203"/>
      <c r="AU249" s="203"/>
      <c r="AV249" s="208"/>
      <c r="AW249" s="205"/>
      <c r="AX249" s="541"/>
    </row>
    <row r="250" spans="2:50" ht="14.25" hidden="1" customHeight="1" outlineLevel="1">
      <c r="B250" s="483"/>
      <c r="C250" s="203">
        <v>4</v>
      </c>
      <c r="D250" s="206"/>
      <c r="E250" s="203"/>
      <c r="F250" s="203"/>
      <c r="G250" s="208"/>
      <c r="H250" s="541"/>
      <c r="I250" s="209"/>
      <c r="J250" s="209"/>
      <c r="K250" s="210"/>
      <c r="L250" s="542"/>
      <c r="M250" s="209"/>
      <c r="N250" s="483"/>
      <c r="O250" s="483"/>
      <c r="P250" s="203"/>
      <c r="Q250" s="203"/>
      <c r="R250" s="208"/>
      <c r="S250" s="205"/>
      <c r="T250" s="541"/>
      <c r="U250" s="203"/>
      <c r="V250" s="203"/>
      <c r="W250" s="208"/>
      <c r="X250" s="205"/>
      <c r="Y250" s="541"/>
      <c r="Z250" s="203"/>
      <c r="AA250" s="203"/>
      <c r="AB250" s="208"/>
      <c r="AC250" s="205"/>
      <c r="AD250" s="541"/>
      <c r="AE250" s="203"/>
      <c r="AF250" s="203"/>
      <c r="AG250" s="208"/>
      <c r="AH250" s="205"/>
      <c r="AI250" s="541"/>
      <c r="AJ250" s="203"/>
      <c r="AK250" s="203"/>
      <c r="AL250" s="208"/>
      <c r="AM250" s="205"/>
      <c r="AN250" s="541"/>
      <c r="AO250" s="203"/>
      <c r="AP250" s="203"/>
      <c r="AQ250" s="208"/>
      <c r="AR250" s="205"/>
      <c r="AS250" s="541"/>
      <c r="AT250" s="203"/>
      <c r="AU250" s="203"/>
      <c r="AV250" s="208"/>
      <c r="AW250" s="205"/>
      <c r="AX250" s="541"/>
    </row>
    <row r="251" spans="2:50" ht="14.25" hidden="1" customHeight="1" outlineLevel="1">
      <c r="B251" s="483"/>
      <c r="C251" s="203">
        <v>5</v>
      </c>
      <c r="D251" s="206"/>
      <c r="E251" s="203"/>
      <c r="F251" s="203"/>
      <c r="G251" s="208"/>
      <c r="H251" s="541"/>
      <c r="I251" s="209"/>
      <c r="J251" s="209"/>
      <c r="K251" s="210"/>
      <c r="L251" s="542"/>
      <c r="M251" s="209"/>
      <c r="N251" s="483"/>
      <c r="O251" s="483"/>
      <c r="P251" s="203"/>
      <c r="Q251" s="203"/>
      <c r="R251" s="208"/>
      <c r="S251" s="205"/>
      <c r="T251" s="541"/>
      <c r="U251" s="203"/>
      <c r="V251" s="203"/>
      <c r="W251" s="208"/>
      <c r="X251" s="205"/>
      <c r="Y251" s="541"/>
      <c r="Z251" s="203"/>
      <c r="AA251" s="203"/>
      <c r="AB251" s="208"/>
      <c r="AC251" s="205"/>
      <c r="AD251" s="541"/>
      <c r="AE251" s="203"/>
      <c r="AF251" s="203"/>
      <c r="AG251" s="208"/>
      <c r="AH251" s="205"/>
      <c r="AI251" s="541"/>
      <c r="AJ251" s="203"/>
      <c r="AK251" s="203"/>
      <c r="AL251" s="208"/>
      <c r="AM251" s="205"/>
      <c r="AN251" s="541"/>
      <c r="AO251" s="203"/>
      <c r="AP251" s="203"/>
      <c r="AQ251" s="208"/>
      <c r="AR251" s="205"/>
      <c r="AS251" s="541"/>
      <c r="AT251" s="203"/>
      <c r="AU251" s="203"/>
      <c r="AV251" s="208"/>
      <c r="AW251" s="205"/>
      <c r="AX251" s="541"/>
    </row>
    <row r="252" spans="2:50" ht="14.25" hidden="1" customHeight="1" outlineLevel="1">
      <c r="B252" s="483"/>
      <c r="C252" s="203">
        <v>6</v>
      </c>
      <c r="D252" s="206"/>
      <c r="E252" s="203"/>
      <c r="F252" s="203"/>
      <c r="G252" s="208"/>
      <c r="H252" s="541"/>
      <c r="I252" s="209"/>
      <c r="J252" s="209"/>
      <c r="K252" s="210"/>
      <c r="L252" s="542"/>
      <c r="M252" s="209"/>
      <c r="N252" s="483"/>
      <c r="O252" s="483"/>
      <c r="P252" s="203"/>
      <c r="Q252" s="203"/>
      <c r="R252" s="208"/>
      <c r="S252" s="205"/>
      <c r="T252" s="541"/>
      <c r="U252" s="203"/>
      <c r="V252" s="203"/>
      <c r="W252" s="208"/>
      <c r="X252" s="205"/>
      <c r="Y252" s="541"/>
      <c r="Z252" s="203"/>
      <c r="AA252" s="203"/>
      <c r="AB252" s="208"/>
      <c r="AC252" s="205"/>
      <c r="AD252" s="541"/>
      <c r="AE252" s="203"/>
      <c r="AF252" s="203"/>
      <c r="AG252" s="208"/>
      <c r="AH252" s="205"/>
      <c r="AI252" s="541"/>
      <c r="AJ252" s="203"/>
      <c r="AK252" s="203"/>
      <c r="AL252" s="208"/>
      <c r="AM252" s="205"/>
      <c r="AN252" s="541"/>
      <c r="AO252" s="203"/>
      <c r="AP252" s="203"/>
      <c r="AQ252" s="208"/>
      <c r="AR252" s="205"/>
      <c r="AS252" s="541"/>
      <c r="AT252" s="203"/>
      <c r="AU252" s="203"/>
      <c r="AV252" s="208"/>
      <c r="AW252" s="205"/>
      <c r="AX252" s="541"/>
    </row>
    <row r="253" spans="2:50" ht="14.25" hidden="1" customHeight="1" outlineLevel="1">
      <c r="B253" s="483"/>
      <c r="C253" s="203">
        <v>7</v>
      </c>
      <c r="D253" s="206"/>
      <c r="E253" s="203"/>
      <c r="F253" s="203"/>
      <c r="G253" s="208"/>
      <c r="H253" s="541"/>
      <c r="I253" s="209"/>
      <c r="J253" s="209"/>
      <c r="K253" s="210"/>
      <c r="L253" s="542"/>
      <c r="M253" s="209"/>
      <c r="N253" s="483"/>
      <c r="O253" s="483"/>
      <c r="P253" s="203"/>
      <c r="Q253" s="203"/>
      <c r="R253" s="208"/>
      <c r="S253" s="205"/>
      <c r="T253" s="541"/>
      <c r="U253" s="203"/>
      <c r="V253" s="203"/>
      <c r="W253" s="208"/>
      <c r="X253" s="205"/>
      <c r="Y253" s="541"/>
      <c r="Z253" s="203"/>
      <c r="AA253" s="203"/>
      <c r="AB253" s="208"/>
      <c r="AC253" s="205"/>
      <c r="AD253" s="541"/>
      <c r="AE253" s="203"/>
      <c r="AF253" s="203"/>
      <c r="AG253" s="208"/>
      <c r="AH253" s="205"/>
      <c r="AI253" s="541"/>
      <c r="AJ253" s="203"/>
      <c r="AK253" s="203"/>
      <c r="AL253" s="208"/>
      <c r="AM253" s="205"/>
      <c r="AN253" s="541"/>
      <c r="AO253" s="203"/>
      <c r="AP253" s="203"/>
      <c r="AQ253" s="208"/>
      <c r="AR253" s="205"/>
      <c r="AS253" s="541"/>
      <c r="AT253" s="203"/>
      <c r="AU253" s="203"/>
      <c r="AV253" s="208"/>
      <c r="AW253" s="205"/>
      <c r="AX253" s="541"/>
    </row>
    <row r="254" spans="2:50" ht="14.25" hidden="1" customHeight="1" outlineLevel="1">
      <c r="B254" s="483"/>
      <c r="C254" s="203">
        <v>8</v>
      </c>
      <c r="D254" s="206"/>
      <c r="E254" s="203"/>
      <c r="F254" s="203"/>
      <c r="G254" s="208"/>
      <c r="H254" s="541"/>
      <c r="I254" s="209"/>
      <c r="J254" s="209"/>
      <c r="K254" s="210"/>
      <c r="L254" s="542"/>
      <c r="M254" s="209"/>
      <c r="N254" s="483"/>
      <c r="O254" s="483"/>
      <c r="P254" s="203"/>
      <c r="Q254" s="203"/>
      <c r="R254" s="208"/>
      <c r="S254" s="205"/>
      <c r="T254" s="541"/>
      <c r="U254" s="203"/>
      <c r="V254" s="203"/>
      <c r="W254" s="208"/>
      <c r="X254" s="205"/>
      <c r="Y254" s="541"/>
      <c r="Z254" s="203"/>
      <c r="AA254" s="203"/>
      <c r="AB254" s="208"/>
      <c r="AC254" s="205"/>
      <c r="AD254" s="541"/>
      <c r="AE254" s="203"/>
      <c r="AF254" s="203"/>
      <c r="AG254" s="208"/>
      <c r="AH254" s="205"/>
      <c r="AI254" s="541"/>
      <c r="AJ254" s="203"/>
      <c r="AK254" s="203"/>
      <c r="AL254" s="208"/>
      <c r="AM254" s="205"/>
      <c r="AN254" s="541"/>
      <c r="AO254" s="203"/>
      <c r="AP254" s="203"/>
      <c r="AQ254" s="208"/>
      <c r="AR254" s="205"/>
      <c r="AS254" s="541"/>
      <c r="AT254" s="203"/>
      <c r="AU254" s="203"/>
      <c r="AV254" s="208"/>
      <c r="AW254" s="205"/>
      <c r="AX254" s="541"/>
    </row>
    <row r="255" spans="2:50" ht="14.25" hidden="1" customHeight="1" outlineLevel="1">
      <c r="B255" s="483"/>
      <c r="C255" s="203">
        <v>9</v>
      </c>
      <c r="D255" s="206"/>
      <c r="E255" s="203"/>
      <c r="F255" s="203"/>
      <c r="G255" s="208"/>
      <c r="H255" s="541"/>
      <c r="I255" s="209"/>
      <c r="J255" s="209"/>
      <c r="K255" s="210"/>
      <c r="L255" s="542"/>
      <c r="M255" s="209"/>
      <c r="N255" s="483"/>
      <c r="O255" s="483"/>
      <c r="P255" s="203"/>
      <c r="Q255" s="203"/>
      <c r="R255" s="208"/>
      <c r="S255" s="205"/>
      <c r="T255" s="541"/>
      <c r="U255" s="203"/>
      <c r="V255" s="203"/>
      <c r="W255" s="208"/>
      <c r="X255" s="205"/>
      <c r="Y255" s="541"/>
      <c r="Z255" s="203"/>
      <c r="AA255" s="203"/>
      <c r="AB255" s="208"/>
      <c r="AC255" s="205"/>
      <c r="AD255" s="541"/>
      <c r="AE255" s="203"/>
      <c r="AF255" s="203"/>
      <c r="AG255" s="208"/>
      <c r="AH255" s="205"/>
      <c r="AI255" s="541"/>
      <c r="AJ255" s="203"/>
      <c r="AK255" s="203"/>
      <c r="AL255" s="208"/>
      <c r="AM255" s="205"/>
      <c r="AN255" s="541"/>
      <c r="AO255" s="203"/>
      <c r="AP255" s="203"/>
      <c r="AQ255" s="208"/>
      <c r="AR255" s="205"/>
      <c r="AS255" s="541"/>
      <c r="AT255" s="203"/>
      <c r="AU255" s="203"/>
      <c r="AV255" s="208"/>
      <c r="AW255" s="205"/>
      <c r="AX255" s="541"/>
    </row>
    <row r="256" spans="2:50" ht="14.25" hidden="1" customHeight="1" outlineLevel="1">
      <c r="B256" s="483"/>
      <c r="C256" s="203">
        <v>10</v>
      </c>
      <c r="D256" s="206"/>
      <c r="E256" s="203"/>
      <c r="F256" s="203"/>
      <c r="G256" s="208"/>
      <c r="H256" s="541"/>
      <c r="I256" s="209"/>
      <c r="J256" s="209"/>
      <c r="K256" s="210"/>
      <c r="L256" s="542"/>
      <c r="M256" s="209"/>
      <c r="N256" s="483"/>
      <c r="O256" s="483"/>
      <c r="P256" s="203"/>
      <c r="Q256" s="203"/>
      <c r="R256" s="208"/>
      <c r="S256" s="205"/>
      <c r="T256" s="541"/>
      <c r="U256" s="203"/>
      <c r="V256" s="203"/>
      <c r="W256" s="208"/>
      <c r="X256" s="205"/>
      <c r="Y256" s="541"/>
      <c r="Z256" s="203"/>
      <c r="AA256" s="203"/>
      <c r="AB256" s="208"/>
      <c r="AC256" s="205"/>
      <c r="AD256" s="541"/>
      <c r="AE256" s="203"/>
      <c r="AF256" s="203"/>
      <c r="AG256" s="208"/>
      <c r="AH256" s="205"/>
      <c r="AI256" s="541"/>
      <c r="AJ256" s="203"/>
      <c r="AK256" s="203"/>
      <c r="AL256" s="208"/>
      <c r="AM256" s="205"/>
      <c r="AN256" s="541"/>
      <c r="AO256" s="203"/>
      <c r="AP256" s="203"/>
      <c r="AQ256" s="208"/>
      <c r="AR256" s="205"/>
      <c r="AS256" s="541"/>
      <c r="AT256" s="203"/>
      <c r="AU256" s="203"/>
      <c r="AV256" s="208"/>
      <c r="AW256" s="205"/>
      <c r="AX256" s="541"/>
    </row>
    <row r="257" spans="2:50" ht="14.25" hidden="1" customHeight="1" outlineLevel="1">
      <c r="B257" s="483"/>
      <c r="C257" s="203">
        <v>11</v>
      </c>
      <c r="D257" s="206"/>
      <c r="E257" s="203"/>
      <c r="F257" s="203"/>
      <c r="G257" s="208"/>
      <c r="H257" s="541"/>
      <c r="I257" s="209"/>
      <c r="J257" s="209"/>
      <c r="K257" s="210"/>
      <c r="L257" s="542"/>
      <c r="M257" s="209"/>
      <c r="N257" s="483"/>
      <c r="O257" s="483"/>
      <c r="P257" s="203"/>
      <c r="Q257" s="203"/>
      <c r="R257" s="208"/>
      <c r="S257" s="205"/>
      <c r="T257" s="541"/>
      <c r="U257" s="203"/>
      <c r="V257" s="203"/>
      <c r="W257" s="208"/>
      <c r="X257" s="205"/>
      <c r="Y257" s="541"/>
      <c r="Z257" s="203"/>
      <c r="AA257" s="203"/>
      <c r="AB257" s="208"/>
      <c r="AC257" s="205"/>
      <c r="AD257" s="541"/>
      <c r="AE257" s="203"/>
      <c r="AF257" s="203"/>
      <c r="AG257" s="208"/>
      <c r="AH257" s="205"/>
      <c r="AI257" s="541"/>
      <c r="AJ257" s="203"/>
      <c r="AK257" s="203"/>
      <c r="AL257" s="208"/>
      <c r="AM257" s="205"/>
      <c r="AN257" s="541"/>
      <c r="AO257" s="203"/>
      <c r="AP257" s="203"/>
      <c r="AQ257" s="208"/>
      <c r="AR257" s="205"/>
      <c r="AS257" s="541"/>
      <c r="AT257" s="203"/>
      <c r="AU257" s="203"/>
      <c r="AV257" s="208"/>
      <c r="AW257" s="205"/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3"/>
      <c r="Q258" s="203"/>
      <c r="R258" s="208"/>
      <c r="S258" s="205"/>
      <c r="T258" s="541"/>
      <c r="U258" s="203"/>
      <c r="V258" s="203"/>
      <c r="W258" s="208"/>
      <c r="X258" s="205"/>
      <c r="Y258" s="541"/>
      <c r="Z258" s="203"/>
      <c r="AA258" s="203"/>
      <c r="AB258" s="208"/>
      <c r="AC258" s="205"/>
      <c r="AD258" s="541"/>
      <c r="AE258" s="203"/>
      <c r="AF258" s="203"/>
      <c r="AG258" s="208"/>
      <c r="AH258" s="205"/>
      <c r="AI258" s="541"/>
      <c r="AJ258" s="203"/>
      <c r="AK258" s="203"/>
      <c r="AL258" s="208"/>
      <c r="AM258" s="205"/>
      <c r="AN258" s="541"/>
      <c r="AO258" s="203"/>
      <c r="AP258" s="203"/>
      <c r="AQ258" s="208"/>
      <c r="AR258" s="205"/>
      <c r="AS258" s="541"/>
      <c r="AT258" s="203"/>
      <c r="AU258" s="203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3"/>
      <c r="Q259" s="203"/>
      <c r="R259" s="208"/>
      <c r="S259" s="205"/>
      <c r="T259" s="541"/>
      <c r="U259" s="203"/>
      <c r="V259" s="203"/>
      <c r="W259" s="208"/>
      <c r="X259" s="205"/>
      <c r="Y259" s="541"/>
      <c r="Z259" s="203"/>
      <c r="AA259" s="203"/>
      <c r="AB259" s="208"/>
      <c r="AC259" s="205"/>
      <c r="AD259" s="541"/>
      <c r="AE259" s="203"/>
      <c r="AF259" s="203"/>
      <c r="AG259" s="208"/>
      <c r="AH259" s="205"/>
      <c r="AI259" s="541"/>
      <c r="AJ259" s="203"/>
      <c r="AK259" s="203"/>
      <c r="AL259" s="208"/>
      <c r="AM259" s="205"/>
      <c r="AN259" s="541"/>
      <c r="AO259" s="203"/>
      <c r="AP259" s="203"/>
      <c r="AQ259" s="208"/>
      <c r="AR259" s="205"/>
      <c r="AS259" s="541"/>
      <c r="AT259" s="203"/>
      <c r="AU259" s="203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3"/>
      <c r="Q260" s="203"/>
      <c r="R260" s="208"/>
      <c r="S260" s="205"/>
      <c r="T260" s="541"/>
      <c r="U260" s="203"/>
      <c r="V260" s="203"/>
      <c r="W260" s="208"/>
      <c r="X260" s="205"/>
      <c r="Y260" s="541"/>
      <c r="Z260" s="203"/>
      <c r="AA260" s="203"/>
      <c r="AB260" s="208"/>
      <c r="AC260" s="205"/>
      <c r="AD260" s="541"/>
      <c r="AE260" s="203"/>
      <c r="AF260" s="203"/>
      <c r="AG260" s="208"/>
      <c r="AH260" s="205"/>
      <c r="AI260" s="541"/>
      <c r="AJ260" s="203"/>
      <c r="AK260" s="203"/>
      <c r="AL260" s="208"/>
      <c r="AM260" s="205"/>
      <c r="AN260" s="541"/>
      <c r="AO260" s="203"/>
      <c r="AP260" s="203"/>
      <c r="AQ260" s="208"/>
      <c r="AR260" s="205"/>
      <c r="AS260" s="541"/>
      <c r="AT260" s="203"/>
      <c r="AU260" s="203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3"/>
      <c r="Q261" s="207"/>
      <c r="R261" s="208"/>
      <c r="S261" s="205"/>
      <c r="T261" s="541"/>
      <c r="U261" s="203"/>
      <c r="V261" s="203"/>
      <c r="W261" s="208"/>
      <c r="X261" s="205"/>
      <c r="Y261" s="541"/>
      <c r="Z261" s="203"/>
      <c r="AA261" s="203"/>
      <c r="AB261" s="208"/>
      <c r="AC261" s="205"/>
      <c r="AD261" s="541"/>
      <c r="AE261" s="203"/>
      <c r="AF261" s="203"/>
      <c r="AG261" s="208"/>
      <c r="AH261" s="205"/>
      <c r="AI261" s="541"/>
      <c r="AJ261" s="203"/>
      <c r="AK261" s="203"/>
      <c r="AL261" s="208"/>
      <c r="AM261" s="205"/>
      <c r="AN261" s="541"/>
      <c r="AO261" s="203"/>
      <c r="AP261" s="203"/>
      <c r="AQ261" s="208"/>
      <c r="AR261" s="205"/>
      <c r="AS261" s="541"/>
      <c r="AT261" s="203"/>
      <c r="AU261" s="203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220">U262+1</f>
        <v>45960</v>
      </c>
      <c r="AA262" s="586"/>
      <c r="AB262" s="586"/>
      <c r="AC262" s="586"/>
      <c r="AD262" s="586"/>
      <c r="AE262" s="587">
        <f t="shared" ref="AE262" si="221">Z262+1</f>
        <v>45961</v>
      </c>
      <c r="AF262" s="588"/>
      <c r="AG262" s="588"/>
      <c r="AH262" s="588"/>
      <c r="AI262" s="588"/>
      <c r="AJ262" s="589">
        <f t="shared" ref="AJ262" si="222">AE262+1</f>
        <v>45962</v>
      </c>
      <c r="AK262" s="590"/>
      <c r="AL262" s="590"/>
      <c r="AM262" s="590"/>
      <c r="AN262" s="591"/>
      <c r="AO262" s="587">
        <f t="shared" ref="AO262" si="223">AJ262+1</f>
        <v>45963</v>
      </c>
      <c r="AP262" s="588"/>
      <c r="AQ262" s="588"/>
      <c r="AR262" s="588"/>
      <c r="AS262" s="588"/>
      <c r="AT262" s="589">
        <f t="shared" ref="AT262" si="224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225">Z262</f>
        <v>45960</v>
      </c>
      <c r="AA263" s="592"/>
      <c r="AB263" s="592"/>
      <c r="AC263" s="592"/>
      <c r="AD263" s="592"/>
      <c r="AE263" s="593">
        <f t="shared" ref="AE263" si="226">AE262</f>
        <v>45961</v>
      </c>
      <c r="AF263" s="593"/>
      <c r="AG263" s="593"/>
      <c r="AH263" s="593"/>
      <c r="AI263" s="593"/>
      <c r="AJ263" s="594">
        <f t="shared" ref="AJ263" si="227">AJ262</f>
        <v>45962</v>
      </c>
      <c r="AK263" s="595"/>
      <c r="AL263" s="595"/>
      <c r="AM263" s="595"/>
      <c r="AN263" s="596"/>
      <c r="AO263" s="593">
        <f t="shared" ref="AO263" si="228">AO262</f>
        <v>45963</v>
      </c>
      <c r="AP263" s="593"/>
      <c r="AQ263" s="593"/>
      <c r="AR263" s="593"/>
      <c r="AS263" s="593"/>
      <c r="AT263" s="594">
        <f t="shared" ref="AT263" si="229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630</v>
      </c>
      <c r="C267" s="203">
        <v>1</v>
      </c>
      <c r="D267" s="206" t="s">
        <v>703</v>
      </c>
      <c r="E267" s="203">
        <v>25</v>
      </c>
      <c r="F267" s="203">
        <v>1800</v>
      </c>
      <c r="G267" s="208">
        <f t="shared" ref="G267" si="230">F267/E267</f>
        <v>72</v>
      </c>
      <c r="H267" s="541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42">
        <f>IFERROR(AVERAGE(K267:K281),"-")</f>
        <v>63.627507801358824</v>
      </c>
      <c r="M267" s="209">
        <f>RANK(K267, K$267:$K$281)</f>
        <v>1</v>
      </c>
      <c r="N267" s="483"/>
      <c r="O267" s="483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41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41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41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41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41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41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41">
        <f>AVERAGE(AV267:AV281)</f>
        <v>63.632764505119447</v>
      </c>
    </row>
    <row r="268" spans="2:50" ht="14.25" customHeight="1">
      <c r="B268" s="483"/>
      <c r="C268" s="203">
        <v>2</v>
      </c>
      <c r="D268" s="206"/>
      <c r="E268" s="203"/>
      <c r="F268" s="203"/>
      <c r="G268" s="208"/>
      <c r="H268" s="541"/>
      <c r="I268" s="209"/>
      <c r="J268" s="209"/>
      <c r="K268" s="210"/>
      <c r="L268" s="542"/>
      <c r="M268" s="209"/>
      <c r="N268" s="483"/>
      <c r="O268" s="483"/>
      <c r="P268" s="203"/>
      <c r="Q268" s="203"/>
      <c r="R268" s="208"/>
      <c r="S268" s="205"/>
      <c r="T268" s="541"/>
      <c r="U268" s="203"/>
      <c r="V268" s="203"/>
      <c r="W268" s="208"/>
      <c r="X268" s="205"/>
      <c r="Y268" s="541"/>
      <c r="Z268" s="203"/>
      <c r="AA268" s="203"/>
      <c r="AB268" s="208"/>
      <c r="AC268" s="205"/>
      <c r="AD268" s="541"/>
      <c r="AE268" s="203"/>
      <c r="AF268" s="203"/>
      <c r="AG268" s="208"/>
      <c r="AH268" s="205"/>
      <c r="AI268" s="541"/>
      <c r="AJ268" s="203"/>
      <c r="AK268" s="203"/>
      <c r="AL268" s="208"/>
      <c r="AM268" s="205"/>
      <c r="AN268" s="541"/>
      <c r="AO268" s="203"/>
      <c r="AP268" s="203"/>
      <c r="AQ268" s="208"/>
      <c r="AR268" s="205"/>
      <c r="AS268" s="541"/>
      <c r="AT268" s="203"/>
      <c r="AU268" s="203"/>
      <c r="AV268" s="208"/>
      <c r="AW268" s="205"/>
      <c r="AX268" s="541"/>
    </row>
    <row r="269" spans="2:50" ht="14.25" customHeight="1">
      <c r="B269" s="483"/>
      <c r="C269" s="203">
        <v>3</v>
      </c>
      <c r="D269" s="206"/>
      <c r="E269" s="203"/>
      <c r="F269" s="203"/>
      <c r="G269" s="208"/>
      <c r="H269" s="541"/>
      <c r="I269" s="209"/>
      <c r="J269" s="209"/>
      <c r="K269" s="210"/>
      <c r="L269" s="542"/>
      <c r="M269" s="209"/>
      <c r="N269" s="483"/>
      <c r="O269" s="483"/>
      <c r="P269" s="203"/>
      <c r="Q269" s="203"/>
      <c r="R269" s="208"/>
      <c r="S269" s="205"/>
      <c r="T269" s="541"/>
      <c r="U269" s="203"/>
      <c r="V269" s="203"/>
      <c r="W269" s="208"/>
      <c r="X269" s="205"/>
      <c r="Y269" s="541"/>
      <c r="Z269" s="203"/>
      <c r="AA269" s="203"/>
      <c r="AB269" s="208"/>
      <c r="AC269" s="205"/>
      <c r="AD269" s="541"/>
      <c r="AE269" s="203"/>
      <c r="AF269" s="203"/>
      <c r="AG269" s="208"/>
      <c r="AH269" s="205"/>
      <c r="AI269" s="541"/>
      <c r="AJ269" s="203"/>
      <c r="AK269" s="203"/>
      <c r="AL269" s="208"/>
      <c r="AM269" s="205"/>
      <c r="AN269" s="541"/>
      <c r="AO269" s="203"/>
      <c r="AP269" s="203"/>
      <c r="AQ269" s="208"/>
      <c r="AR269" s="205"/>
      <c r="AS269" s="541"/>
      <c r="AT269" s="203"/>
      <c r="AU269" s="203"/>
      <c r="AV269" s="208"/>
      <c r="AW269" s="205"/>
      <c r="AX269" s="541"/>
    </row>
    <row r="270" spans="2:50" ht="14.25" customHeight="1">
      <c r="B270" s="483"/>
      <c r="C270" s="203">
        <v>4</v>
      </c>
      <c r="D270" s="206"/>
      <c r="E270" s="203"/>
      <c r="F270" s="203"/>
      <c r="G270" s="208"/>
      <c r="H270" s="541"/>
      <c r="I270" s="209"/>
      <c r="J270" s="209"/>
      <c r="K270" s="210"/>
      <c r="L270" s="542"/>
      <c r="M270" s="209"/>
      <c r="N270" s="483"/>
      <c r="O270" s="483"/>
      <c r="P270" s="203"/>
      <c r="Q270" s="203"/>
      <c r="R270" s="208"/>
      <c r="S270" s="205"/>
      <c r="T270" s="541"/>
      <c r="U270" s="203"/>
      <c r="V270" s="203"/>
      <c r="W270" s="208"/>
      <c r="X270" s="205"/>
      <c r="Y270" s="541"/>
      <c r="Z270" s="203"/>
      <c r="AA270" s="203"/>
      <c r="AB270" s="208"/>
      <c r="AC270" s="205"/>
      <c r="AD270" s="541"/>
      <c r="AE270" s="203"/>
      <c r="AF270" s="203"/>
      <c r="AG270" s="208"/>
      <c r="AH270" s="205"/>
      <c r="AI270" s="541"/>
      <c r="AJ270" s="203"/>
      <c r="AK270" s="203"/>
      <c r="AL270" s="208"/>
      <c r="AM270" s="205"/>
      <c r="AN270" s="541"/>
      <c r="AO270" s="203"/>
      <c r="AP270" s="203"/>
      <c r="AQ270" s="208"/>
      <c r="AR270" s="205"/>
      <c r="AS270" s="541"/>
      <c r="AT270" s="203"/>
      <c r="AU270" s="203"/>
      <c r="AV270" s="208"/>
      <c r="AW270" s="205"/>
      <c r="AX270" s="541"/>
    </row>
    <row r="271" spans="2:50" ht="14.25" customHeight="1">
      <c r="B271" s="483"/>
      <c r="C271" s="203">
        <v>5</v>
      </c>
      <c r="D271" s="206"/>
      <c r="E271" s="203"/>
      <c r="F271" s="203"/>
      <c r="G271" s="208"/>
      <c r="H271" s="541"/>
      <c r="I271" s="209"/>
      <c r="J271" s="209"/>
      <c r="K271" s="210"/>
      <c r="L271" s="542"/>
      <c r="M271" s="209"/>
      <c r="N271" s="483"/>
      <c r="O271" s="483"/>
      <c r="P271" s="203"/>
      <c r="Q271" s="203"/>
      <c r="R271" s="208"/>
      <c r="S271" s="205"/>
      <c r="T271" s="541"/>
      <c r="U271" s="203"/>
      <c r="V271" s="203"/>
      <c r="W271" s="208"/>
      <c r="X271" s="205"/>
      <c r="Y271" s="541"/>
      <c r="Z271" s="203"/>
      <c r="AA271" s="203"/>
      <c r="AB271" s="208"/>
      <c r="AC271" s="205"/>
      <c r="AD271" s="541"/>
      <c r="AE271" s="203"/>
      <c r="AF271" s="203"/>
      <c r="AG271" s="208"/>
      <c r="AH271" s="205"/>
      <c r="AI271" s="541"/>
      <c r="AJ271" s="203"/>
      <c r="AK271" s="203"/>
      <c r="AL271" s="208"/>
      <c r="AM271" s="205"/>
      <c r="AN271" s="541"/>
      <c r="AO271" s="203"/>
      <c r="AP271" s="203"/>
      <c r="AQ271" s="208"/>
      <c r="AR271" s="205"/>
      <c r="AS271" s="541"/>
      <c r="AT271" s="203"/>
      <c r="AU271" s="203"/>
      <c r="AV271" s="208"/>
      <c r="AW271" s="205"/>
      <c r="AX271" s="541"/>
    </row>
    <row r="272" spans="2:50" ht="14.25" customHeight="1">
      <c r="B272" s="483"/>
      <c r="C272" s="203">
        <v>6</v>
      </c>
      <c r="D272" s="206"/>
      <c r="E272" s="203"/>
      <c r="F272" s="203"/>
      <c r="G272" s="208"/>
      <c r="H272" s="541"/>
      <c r="I272" s="209"/>
      <c r="J272" s="209"/>
      <c r="K272" s="210"/>
      <c r="L272" s="542"/>
      <c r="M272" s="209"/>
      <c r="N272" s="483"/>
      <c r="O272" s="483"/>
      <c r="P272" s="203"/>
      <c r="Q272" s="203"/>
      <c r="R272" s="208"/>
      <c r="S272" s="205"/>
      <c r="T272" s="541"/>
      <c r="U272" s="203"/>
      <c r="V272" s="203"/>
      <c r="W272" s="208"/>
      <c r="X272" s="205"/>
      <c r="Y272" s="541"/>
      <c r="Z272" s="203"/>
      <c r="AA272" s="203"/>
      <c r="AB272" s="208"/>
      <c r="AC272" s="205"/>
      <c r="AD272" s="541"/>
      <c r="AE272" s="203"/>
      <c r="AF272" s="203"/>
      <c r="AG272" s="208"/>
      <c r="AH272" s="205"/>
      <c r="AI272" s="541"/>
      <c r="AJ272" s="203"/>
      <c r="AK272" s="203"/>
      <c r="AL272" s="208"/>
      <c r="AM272" s="205"/>
      <c r="AN272" s="541"/>
      <c r="AO272" s="203"/>
      <c r="AP272" s="203"/>
      <c r="AQ272" s="208"/>
      <c r="AR272" s="205"/>
      <c r="AS272" s="541"/>
      <c r="AT272" s="203"/>
      <c r="AU272" s="203"/>
      <c r="AV272" s="208"/>
      <c r="AW272" s="205"/>
      <c r="AX272" s="541"/>
    </row>
    <row r="273" spans="2:50" ht="14.25" customHeight="1">
      <c r="B273" s="483"/>
      <c r="C273" s="203">
        <v>7</v>
      </c>
      <c r="D273" s="206"/>
      <c r="E273" s="203"/>
      <c r="F273" s="203"/>
      <c r="G273" s="208"/>
      <c r="H273" s="541"/>
      <c r="I273" s="209"/>
      <c r="J273" s="209"/>
      <c r="K273" s="210"/>
      <c r="L273" s="542"/>
      <c r="M273" s="209"/>
      <c r="N273" s="483"/>
      <c r="O273" s="483"/>
      <c r="P273" s="203"/>
      <c r="Q273" s="203"/>
      <c r="R273" s="208"/>
      <c r="S273" s="205"/>
      <c r="T273" s="541"/>
      <c r="U273" s="203"/>
      <c r="V273" s="203"/>
      <c r="W273" s="208"/>
      <c r="X273" s="205"/>
      <c r="Y273" s="541"/>
      <c r="Z273" s="203"/>
      <c r="AA273" s="203"/>
      <c r="AB273" s="208"/>
      <c r="AC273" s="205"/>
      <c r="AD273" s="541"/>
      <c r="AE273" s="203"/>
      <c r="AF273" s="203"/>
      <c r="AG273" s="208"/>
      <c r="AH273" s="205"/>
      <c r="AI273" s="541"/>
      <c r="AJ273" s="203"/>
      <c r="AK273" s="203"/>
      <c r="AL273" s="208"/>
      <c r="AM273" s="205"/>
      <c r="AN273" s="541"/>
      <c r="AO273" s="203"/>
      <c r="AP273" s="203"/>
      <c r="AQ273" s="208"/>
      <c r="AR273" s="205"/>
      <c r="AS273" s="541"/>
      <c r="AT273" s="203"/>
      <c r="AU273" s="203"/>
      <c r="AV273" s="208"/>
      <c r="AW273" s="205"/>
      <c r="AX273" s="541"/>
    </row>
    <row r="274" spans="2:50" ht="14.25" customHeight="1">
      <c r="B274" s="483"/>
      <c r="C274" s="203">
        <v>8</v>
      </c>
      <c r="D274" s="206"/>
      <c r="E274" s="203"/>
      <c r="F274" s="203"/>
      <c r="G274" s="208"/>
      <c r="H274" s="541"/>
      <c r="I274" s="209"/>
      <c r="J274" s="209"/>
      <c r="K274" s="210"/>
      <c r="L274" s="542"/>
      <c r="M274" s="209"/>
      <c r="N274" s="483"/>
      <c r="O274" s="483"/>
      <c r="P274" s="203"/>
      <c r="Q274" s="203"/>
      <c r="R274" s="208"/>
      <c r="S274" s="205"/>
      <c r="T274" s="541"/>
      <c r="U274" s="203"/>
      <c r="V274" s="203"/>
      <c r="W274" s="208"/>
      <c r="X274" s="205"/>
      <c r="Y274" s="541"/>
      <c r="Z274" s="203"/>
      <c r="AA274" s="203"/>
      <c r="AB274" s="208"/>
      <c r="AC274" s="205"/>
      <c r="AD274" s="541"/>
      <c r="AE274" s="203"/>
      <c r="AF274" s="203"/>
      <c r="AG274" s="208"/>
      <c r="AH274" s="205"/>
      <c r="AI274" s="541"/>
      <c r="AJ274" s="203"/>
      <c r="AK274" s="203"/>
      <c r="AL274" s="208"/>
      <c r="AM274" s="205"/>
      <c r="AN274" s="541"/>
      <c r="AO274" s="203"/>
      <c r="AP274" s="203"/>
      <c r="AQ274" s="208"/>
      <c r="AR274" s="205"/>
      <c r="AS274" s="541"/>
      <c r="AT274" s="203"/>
      <c r="AU274" s="203"/>
      <c r="AV274" s="208"/>
      <c r="AW274" s="205"/>
      <c r="AX274" s="541"/>
    </row>
    <row r="275" spans="2:50" ht="14.25" customHeight="1">
      <c r="B275" s="483"/>
      <c r="C275" s="203">
        <v>9</v>
      </c>
      <c r="D275" s="206"/>
      <c r="E275" s="203"/>
      <c r="F275" s="203"/>
      <c r="G275" s="208"/>
      <c r="H275" s="541"/>
      <c r="I275" s="209"/>
      <c r="J275" s="209"/>
      <c r="K275" s="210"/>
      <c r="L275" s="542"/>
      <c r="M275" s="209"/>
      <c r="N275" s="483"/>
      <c r="O275" s="483"/>
      <c r="P275" s="203"/>
      <c r="Q275" s="203"/>
      <c r="R275" s="208"/>
      <c r="S275" s="205"/>
      <c r="T275" s="541"/>
      <c r="U275" s="203"/>
      <c r="V275" s="203"/>
      <c r="W275" s="208"/>
      <c r="X275" s="205"/>
      <c r="Y275" s="541"/>
      <c r="Z275" s="203"/>
      <c r="AA275" s="203"/>
      <c r="AB275" s="208"/>
      <c r="AC275" s="205"/>
      <c r="AD275" s="541"/>
      <c r="AE275" s="203"/>
      <c r="AF275" s="203"/>
      <c r="AG275" s="208"/>
      <c r="AH275" s="205"/>
      <c r="AI275" s="541"/>
      <c r="AJ275" s="203"/>
      <c r="AK275" s="203"/>
      <c r="AL275" s="208"/>
      <c r="AM275" s="205"/>
      <c r="AN275" s="541"/>
      <c r="AO275" s="203"/>
      <c r="AP275" s="203"/>
      <c r="AQ275" s="208"/>
      <c r="AR275" s="205"/>
      <c r="AS275" s="541"/>
      <c r="AT275" s="203"/>
      <c r="AU275" s="203"/>
      <c r="AV275" s="208"/>
      <c r="AW275" s="205"/>
      <c r="AX275" s="541"/>
    </row>
    <row r="276" spans="2:50" ht="14.25" customHeight="1">
      <c r="B276" s="483"/>
      <c r="C276" s="203">
        <v>10</v>
      </c>
      <c r="D276" s="206"/>
      <c r="E276" s="203"/>
      <c r="F276" s="203"/>
      <c r="G276" s="208"/>
      <c r="H276" s="541"/>
      <c r="I276" s="209"/>
      <c r="J276" s="209"/>
      <c r="K276" s="210"/>
      <c r="L276" s="542"/>
      <c r="M276" s="209"/>
      <c r="N276" s="483"/>
      <c r="O276" s="483"/>
      <c r="P276" s="203"/>
      <c r="Q276" s="203"/>
      <c r="R276" s="208"/>
      <c r="S276" s="205"/>
      <c r="T276" s="541"/>
      <c r="U276" s="203"/>
      <c r="V276" s="203"/>
      <c r="W276" s="208"/>
      <c r="X276" s="205"/>
      <c r="Y276" s="541"/>
      <c r="Z276" s="203"/>
      <c r="AA276" s="203"/>
      <c r="AB276" s="208"/>
      <c r="AC276" s="205"/>
      <c r="AD276" s="541"/>
      <c r="AE276" s="203"/>
      <c r="AF276" s="203"/>
      <c r="AG276" s="208"/>
      <c r="AH276" s="205"/>
      <c r="AI276" s="541"/>
      <c r="AJ276" s="203"/>
      <c r="AK276" s="203"/>
      <c r="AL276" s="208"/>
      <c r="AM276" s="205"/>
      <c r="AN276" s="541"/>
      <c r="AO276" s="203"/>
      <c r="AP276" s="203"/>
      <c r="AQ276" s="208"/>
      <c r="AR276" s="205"/>
      <c r="AS276" s="541"/>
      <c r="AT276" s="203"/>
      <c r="AU276" s="203"/>
      <c r="AV276" s="208"/>
      <c r="AW276" s="205"/>
      <c r="AX276" s="541"/>
    </row>
    <row r="277" spans="2:50" ht="14.25" customHeight="1">
      <c r="B277" s="483"/>
      <c r="C277" s="203">
        <v>11</v>
      </c>
      <c r="D277" s="206"/>
      <c r="E277" s="203"/>
      <c r="F277" s="203"/>
      <c r="G277" s="208"/>
      <c r="H277" s="541"/>
      <c r="I277" s="209"/>
      <c r="J277" s="209"/>
      <c r="K277" s="210"/>
      <c r="L277" s="542"/>
      <c r="M277" s="209"/>
      <c r="N277" s="483"/>
      <c r="O277" s="483"/>
      <c r="P277" s="203"/>
      <c r="Q277" s="203"/>
      <c r="R277" s="208"/>
      <c r="S277" s="205"/>
      <c r="T277" s="541"/>
      <c r="U277" s="203"/>
      <c r="V277" s="203"/>
      <c r="W277" s="208"/>
      <c r="X277" s="205"/>
      <c r="Y277" s="541"/>
      <c r="Z277" s="203"/>
      <c r="AA277" s="203"/>
      <c r="AB277" s="208"/>
      <c r="AC277" s="205"/>
      <c r="AD277" s="541"/>
      <c r="AE277" s="203"/>
      <c r="AF277" s="203"/>
      <c r="AG277" s="208"/>
      <c r="AH277" s="205"/>
      <c r="AI277" s="541"/>
      <c r="AJ277" s="203"/>
      <c r="AK277" s="203"/>
      <c r="AL277" s="208"/>
      <c r="AM277" s="205"/>
      <c r="AN277" s="541"/>
      <c r="AO277" s="203"/>
      <c r="AP277" s="203"/>
      <c r="AQ277" s="208"/>
      <c r="AR277" s="205"/>
      <c r="AS277" s="541"/>
      <c r="AT277" s="203"/>
      <c r="AU277" s="203"/>
      <c r="AV277" s="208"/>
      <c r="AW277" s="205"/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3"/>
      <c r="Q278" s="203"/>
      <c r="R278" s="208"/>
      <c r="S278" s="205"/>
      <c r="T278" s="541"/>
      <c r="U278" s="203"/>
      <c r="V278" s="203"/>
      <c r="W278" s="208"/>
      <c r="X278" s="205"/>
      <c r="Y278" s="541"/>
      <c r="Z278" s="203"/>
      <c r="AA278" s="203"/>
      <c r="AB278" s="208"/>
      <c r="AC278" s="205"/>
      <c r="AD278" s="541"/>
      <c r="AE278" s="203"/>
      <c r="AF278" s="203"/>
      <c r="AG278" s="208"/>
      <c r="AH278" s="205"/>
      <c r="AI278" s="541"/>
      <c r="AJ278" s="203"/>
      <c r="AK278" s="203"/>
      <c r="AL278" s="208"/>
      <c r="AM278" s="205"/>
      <c r="AN278" s="541"/>
      <c r="AO278" s="203"/>
      <c r="AP278" s="203"/>
      <c r="AQ278" s="208"/>
      <c r="AR278" s="205"/>
      <c r="AS278" s="541"/>
      <c r="AT278" s="203"/>
      <c r="AU278" s="203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3"/>
      <c r="W281" s="208"/>
      <c r="X281" s="205"/>
      <c r="Y281" s="541"/>
      <c r="Z281" s="203"/>
      <c r="AA281" s="203"/>
      <c r="AB281" s="208"/>
      <c r="AC281" s="205"/>
      <c r="AD281" s="541"/>
      <c r="AE281" s="203"/>
      <c r="AF281" s="203"/>
      <c r="AG281" s="208"/>
      <c r="AH281" s="205"/>
      <c r="AI281" s="541"/>
      <c r="AJ281" s="203"/>
      <c r="AK281" s="203"/>
      <c r="AL281" s="208"/>
      <c r="AM281" s="205"/>
      <c r="AN281" s="541"/>
      <c r="AO281" s="203"/>
      <c r="AP281" s="203"/>
      <c r="AQ281" s="208"/>
      <c r="AR281" s="205"/>
      <c r="AS281" s="541"/>
      <c r="AT281" s="203"/>
      <c r="AU281" s="203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238">U282+1</f>
        <v>45967</v>
      </c>
      <c r="AA282" s="586"/>
      <c r="AB282" s="586"/>
      <c r="AC282" s="586"/>
      <c r="AD282" s="586"/>
      <c r="AE282" s="587">
        <f t="shared" ref="AE282" si="239">Z282+1</f>
        <v>45968</v>
      </c>
      <c r="AF282" s="588"/>
      <c r="AG282" s="588"/>
      <c r="AH282" s="588"/>
      <c r="AI282" s="588"/>
      <c r="AJ282" s="589">
        <f t="shared" ref="AJ282" si="240">AE282+1</f>
        <v>45969</v>
      </c>
      <c r="AK282" s="590"/>
      <c r="AL282" s="590"/>
      <c r="AM282" s="590"/>
      <c r="AN282" s="591"/>
      <c r="AO282" s="587">
        <f t="shared" ref="AO282" si="241">AJ282+1</f>
        <v>45970</v>
      </c>
      <c r="AP282" s="588"/>
      <c r="AQ282" s="588"/>
      <c r="AR282" s="588"/>
      <c r="AS282" s="588"/>
      <c r="AT282" s="589">
        <f t="shared" ref="AT282" si="242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243">Z282</f>
        <v>45967</v>
      </c>
      <c r="AA283" s="592"/>
      <c r="AB283" s="592"/>
      <c r="AC283" s="592"/>
      <c r="AD283" s="592"/>
      <c r="AE283" s="593">
        <f t="shared" ref="AE283" si="244">AE282</f>
        <v>45968</v>
      </c>
      <c r="AF283" s="593"/>
      <c r="AG283" s="593"/>
      <c r="AH283" s="593"/>
      <c r="AI283" s="593"/>
      <c r="AJ283" s="594">
        <f t="shared" ref="AJ283" si="245">AJ282</f>
        <v>45969</v>
      </c>
      <c r="AK283" s="595"/>
      <c r="AL283" s="595"/>
      <c r="AM283" s="595"/>
      <c r="AN283" s="596"/>
      <c r="AO283" s="593">
        <f t="shared" ref="AO283" si="246">AO282</f>
        <v>45970</v>
      </c>
      <c r="AP283" s="593"/>
      <c r="AQ283" s="593"/>
      <c r="AR283" s="593"/>
      <c r="AS283" s="593"/>
      <c r="AT283" s="594">
        <f t="shared" ref="AT283" si="247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630</v>
      </c>
      <c r="C287" s="203">
        <v>1</v>
      </c>
      <c r="D287" s="206" t="s">
        <v>703</v>
      </c>
      <c r="E287" s="203">
        <v>25</v>
      </c>
      <c r="F287" s="203">
        <v>1800</v>
      </c>
      <c r="G287" s="208">
        <f t="shared" ref="G287" si="248">F287/E287</f>
        <v>72</v>
      </c>
      <c r="H287" s="541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42">
        <f>IFERROR(AVERAGE(K287:K301),"-")</f>
        <v>63.639433202650864</v>
      </c>
      <c r="M287" s="209">
        <f>RANK(K287, K$287:$K$301)</f>
        <v>1</v>
      </c>
      <c r="N287" s="483"/>
      <c r="O287" s="483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41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41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41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41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41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41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41">
        <f>AVERAGE(AV287:AV301)</f>
        <v>63.644410087931192</v>
      </c>
    </row>
    <row r="288" spans="2:50" ht="14.25" customHeight="1">
      <c r="B288" s="483"/>
      <c r="C288" s="203">
        <v>2</v>
      </c>
      <c r="D288" s="206"/>
      <c r="E288" s="203"/>
      <c r="F288" s="203"/>
      <c r="G288" s="208"/>
      <c r="H288" s="541"/>
      <c r="I288" s="209"/>
      <c r="J288" s="209"/>
      <c r="K288" s="210"/>
      <c r="L288" s="542"/>
      <c r="M288" s="209"/>
      <c r="N288" s="483"/>
      <c r="O288" s="483"/>
      <c r="P288" s="203"/>
      <c r="Q288" s="203"/>
      <c r="R288" s="208"/>
      <c r="S288" s="205"/>
      <c r="T288" s="541"/>
      <c r="U288" s="203"/>
      <c r="V288" s="203"/>
      <c r="W288" s="208"/>
      <c r="X288" s="205"/>
      <c r="Y288" s="541"/>
      <c r="Z288" s="203"/>
      <c r="AA288" s="203"/>
      <c r="AB288" s="208"/>
      <c r="AC288" s="205"/>
      <c r="AD288" s="541"/>
      <c r="AE288" s="203"/>
      <c r="AF288" s="203"/>
      <c r="AG288" s="208"/>
      <c r="AH288" s="205"/>
      <c r="AI288" s="541"/>
      <c r="AJ288" s="203"/>
      <c r="AK288" s="203"/>
      <c r="AL288" s="208"/>
      <c r="AM288" s="205"/>
      <c r="AN288" s="541"/>
      <c r="AO288" s="203"/>
      <c r="AP288" s="203"/>
      <c r="AQ288" s="208"/>
      <c r="AR288" s="205"/>
      <c r="AS288" s="541"/>
      <c r="AT288" s="203"/>
      <c r="AU288" s="203"/>
      <c r="AV288" s="208"/>
      <c r="AW288" s="205"/>
      <c r="AX288" s="541"/>
    </row>
    <row r="289" spans="2:50" ht="14.25" customHeight="1">
      <c r="B289" s="483"/>
      <c r="C289" s="203">
        <v>3</v>
      </c>
      <c r="D289" s="206"/>
      <c r="E289" s="203"/>
      <c r="F289" s="203"/>
      <c r="G289" s="208"/>
      <c r="H289" s="541"/>
      <c r="I289" s="209"/>
      <c r="J289" s="209"/>
      <c r="K289" s="210"/>
      <c r="L289" s="542"/>
      <c r="M289" s="209"/>
      <c r="N289" s="483"/>
      <c r="O289" s="483"/>
      <c r="P289" s="203"/>
      <c r="Q289" s="203"/>
      <c r="R289" s="208"/>
      <c r="S289" s="205"/>
      <c r="T289" s="541"/>
      <c r="U289" s="203"/>
      <c r="V289" s="203"/>
      <c r="W289" s="208"/>
      <c r="X289" s="205"/>
      <c r="Y289" s="541"/>
      <c r="Z289" s="203"/>
      <c r="AA289" s="203"/>
      <c r="AB289" s="208"/>
      <c r="AC289" s="205"/>
      <c r="AD289" s="541"/>
      <c r="AE289" s="203"/>
      <c r="AF289" s="203"/>
      <c r="AG289" s="208"/>
      <c r="AH289" s="205"/>
      <c r="AI289" s="541"/>
      <c r="AJ289" s="203"/>
      <c r="AK289" s="203"/>
      <c r="AL289" s="208"/>
      <c r="AM289" s="205"/>
      <c r="AN289" s="541"/>
      <c r="AO289" s="203"/>
      <c r="AP289" s="203"/>
      <c r="AQ289" s="208"/>
      <c r="AR289" s="205"/>
      <c r="AS289" s="541"/>
      <c r="AT289" s="203"/>
      <c r="AU289" s="203"/>
      <c r="AV289" s="208"/>
      <c r="AW289" s="205"/>
      <c r="AX289" s="541"/>
    </row>
    <row r="290" spans="2:50" ht="14.25" customHeight="1">
      <c r="B290" s="483"/>
      <c r="C290" s="203">
        <v>4</v>
      </c>
      <c r="D290" s="206"/>
      <c r="E290" s="203"/>
      <c r="F290" s="203"/>
      <c r="G290" s="208"/>
      <c r="H290" s="541"/>
      <c r="I290" s="209"/>
      <c r="J290" s="209"/>
      <c r="K290" s="210"/>
      <c r="L290" s="542"/>
      <c r="M290" s="209"/>
      <c r="N290" s="483"/>
      <c r="O290" s="483"/>
      <c r="P290" s="203"/>
      <c r="Q290" s="203"/>
      <c r="R290" s="208"/>
      <c r="S290" s="205"/>
      <c r="T290" s="541"/>
      <c r="U290" s="203"/>
      <c r="V290" s="203"/>
      <c r="W290" s="208"/>
      <c r="X290" s="205"/>
      <c r="Y290" s="541"/>
      <c r="Z290" s="203"/>
      <c r="AA290" s="203"/>
      <c r="AB290" s="208"/>
      <c r="AC290" s="205"/>
      <c r="AD290" s="541"/>
      <c r="AE290" s="203"/>
      <c r="AF290" s="203"/>
      <c r="AG290" s="208"/>
      <c r="AH290" s="205"/>
      <c r="AI290" s="541"/>
      <c r="AJ290" s="203"/>
      <c r="AK290" s="203"/>
      <c r="AL290" s="208"/>
      <c r="AM290" s="205"/>
      <c r="AN290" s="541"/>
      <c r="AO290" s="203"/>
      <c r="AP290" s="203"/>
      <c r="AQ290" s="208"/>
      <c r="AR290" s="205"/>
      <c r="AS290" s="541"/>
      <c r="AT290" s="203"/>
      <c r="AU290" s="203"/>
      <c r="AV290" s="208"/>
      <c r="AW290" s="205"/>
      <c r="AX290" s="541"/>
    </row>
    <row r="291" spans="2:50" ht="14.25" customHeight="1">
      <c r="B291" s="483"/>
      <c r="C291" s="203">
        <v>5</v>
      </c>
      <c r="D291" s="206"/>
      <c r="E291" s="203"/>
      <c r="F291" s="203"/>
      <c r="G291" s="208"/>
      <c r="H291" s="541"/>
      <c r="I291" s="209"/>
      <c r="J291" s="209"/>
      <c r="K291" s="210"/>
      <c r="L291" s="542"/>
      <c r="M291" s="209"/>
      <c r="N291" s="483"/>
      <c r="O291" s="483"/>
      <c r="P291" s="203"/>
      <c r="Q291" s="203"/>
      <c r="R291" s="208"/>
      <c r="S291" s="205"/>
      <c r="T291" s="541"/>
      <c r="U291" s="203"/>
      <c r="V291" s="203"/>
      <c r="W291" s="208"/>
      <c r="X291" s="205"/>
      <c r="Y291" s="541"/>
      <c r="Z291" s="203"/>
      <c r="AA291" s="203"/>
      <c r="AB291" s="208"/>
      <c r="AC291" s="205"/>
      <c r="AD291" s="541"/>
      <c r="AE291" s="203"/>
      <c r="AF291" s="203"/>
      <c r="AG291" s="208"/>
      <c r="AH291" s="205"/>
      <c r="AI291" s="541"/>
      <c r="AJ291" s="203"/>
      <c r="AK291" s="203"/>
      <c r="AL291" s="208"/>
      <c r="AM291" s="205"/>
      <c r="AN291" s="541"/>
      <c r="AO291" s="203"/>
      <c r="AP291" s="203"/>
      <c r="AQ291" s="208"/>
      <c r="AR291" s="205"/>
      <c r="AS291" s="541"/>
      <c r="AT291" s="203"/>
      <c r="AU291" s="203"/>
      <c r="AV291" s="208"/>
      <c r="AW291" s="205"/>
      <c r="AX291" s="541"/>
    </row>
    <row r="292" spans="2:50" ht="14.25" customHeight="1">
      <c r="B292" s="483"/>
      <c r="C292" s="203">
        <v>6</v>
      </c>
      <c r="D292" s="206"/>
      <c r="E292" s="203"/>
      <c r="F292" s="203"/>
      <c r="G292" s="208"/>
      <c r="H292" s="541"/>
      <c r="I292" s="209"/>
      <c r="J292" s="209"/>
      <c r="K292" s="210"/>
      <c r="L292" s="542"/>
      <c r="M292" s="209"/>
      <c r="N292" s="483"/>
      <c r="O292" s="483"/>
      <c r="P292" s="203"/>
      <c r="Q292" s="203"/>
      <c r="R292" s="208"/>
      <c r="S292" s="205"/>
      <c r="T292" s="541"/>
      <c r="U292" s="203"/>
      <c r="V292" s="203"/>
      <c r="W292" s="208"/>
      <c r="X292" s="205"/>
      <c r="Y292" s="541"/>
      <c r="Z292" s="203"/>
      <c r="AA292" s="203"/>
      <c r="AB292" s="208"/>
      <c r="AC292" s="205"/>
      <c r="AD292" s="541"/>
      <c r="AE292" s="203"/>
      <c r="AF292" s="203"/>
      <c r="AG292" s="208"/>
      <c r="AH292" s="205"/>
      <c r="AI292" s="541"/>
      <c r="AJ292" s="203"/>
      <c r="AK292" s="203"/>
      <c r="AL292" s="208"/>
      <c r="AM292" s="205"/>
      <c r="AN292" s="541"/>
      <c r="AO292" s="203"/>
      <c r="AP292" s="203"/>
      <c r="AQ292" s="208"/>
      <c r="AR292" s="205"/>
      <c r="AS292" s="541"/>
      <c r="AT292" s="203"/>
      <c r="AU292" s="203"/>
      <c r="AV292" s="208"/>
      <c r="AW292" s="205"/>
      <c r="AX292" s="541"/>
    </row>
    <row r="293" spans="2:50" ht="14.25" customHeight="1">
      <c r="B293" s="483"/>
      <c r="C293" s="203">
        <v>7</v>
      </c>
      <c r="D293" s="206"/>
      <c r="E293" s="203"/>
      <c r="F293" s="203"/>
      <c r="G293" s="208"/>
      <c r="H293" s="541"/>
      <c r="I293" s="209"/>
      <c r="J293" s="209"/>
      <c r="K293" s="210"/>
      <c r="L293" s="542"/>
      <c r="M293" s="209"/>
      <c r="N293" s="483"/>
      <c r="O293" s="483"/>
      <c r="P293" s="203"/>
      <c r="Q293" s="203"/>
      <c r="R293" s="208"/>
      <c r="S293" s="205"/>
      <c r="T293" s="541"/>
      <c r="U293" s="203"/>
      <c r="V293" s="203"/>
      <c r="W293" s="208"/>
      <c r="X293" s="205"/>
      <c r="Y293" s="541"/>
      <c r="Z293" s="203"/>
      <c r="AA293" s="203"/>
      <c r="AB293" s="208"/>
      <c r="AC293" s="205"/>
      <c r="AD293" s="541"/>
      <c r="AE293" s="203"/>
      <c r="AF293" s="203"/>
      <c r="AG293" s="208"/>
      <c r="AH293" s="205"/>
      <c r="AI293" s="541"/>
      <c r="AJ293" s="203"/>
      <c r="AK293" s="203"/>
      <c r="AL293" s="208"/>
      <c r="AM293" s="205"/>
      <c r="AN293" s="541"/>
      <c r="AO293" s="203"/>
      <c r="AP293" s="203"/>
      <c r="AQ293" s="208"/>
      <c r="AR293" s="205"/>
      <c r="AS293" s="541"/>
      <c r="AT293" s="203"/>
      <c r="AU293" s="203"/>
      <c r="AV293" s="208"/>
      <c r="AW293" s="205"/>
      <c r="AX293" s="541"/>
    </row>
    <row r="294" spans="2:50" ht="14.25" customHeight="1">
      <c r="B294" s="483"/>
      <c r="C294" s="203">
        <v>8</v>
      </c>
      <c r="D294" s="206"/>
      <c r="E294" s="203"/>
      <c r="F294" s="203"/>
      <c r="G294" s="208"/>
      <c r="H294" s="541"/>
      <c r="I294" s="209"/>
      <c r="J294" s="209"/>
      <c r="K294" s="210"/>
      <c r="L294" s="542"/>
      <c r="M294" s="209"/>
      <c r="N294" s="483"/>
      <c r="O294" s="483"/>
      <c r="P294" s="203"/>
      <c r="Q294" s="203"/>
      <c r="R294" s="208"/>
      <c r="S294" s="205"/>
      <c r="T294" s="541"/>
      <c r="U294" s="203"/>
      <c r="V294" s="203"/>
      <c r="W294" s="208"/>
      <c r="X294" s="205"/>
      <c r="Y294" s="541"/>
      <c r="Z294" s="203"/>
      <c r="AA294" s="203"/>
      <c r="AB294" s="208"/>
      <c r="AC294" s="205"/>
      <c r="AD294" s="541"/>
      <c r="AE294" s="203"/>
      <c r="AF294" s="203"/>
      <c r="AG294" s="208"/>
      <c r="AH294" s="205"/>
      <c r="AI294" s="541"/>
      <c r="AJ294" s="203"/>
      <c r="AK294" s="203"/>
      <c r="AL294" s="208"/>
      <c r="AM294" s="205"/>
      <c r="AN294" s="541"/>
      <c r="AO294" s="203"/>
      <c r="AP294" s="203"/>
      <c r="AQ294" s="208"/>
      <c r="AR294" s="205"/>
      <c r="AS294" s="541"/>
      <c r="AT294" s="203"/>
      <c r="AU294" s="203"/>
      <c r="AV294" s="208"/>
      <c r="AW294" s="205"/>
      <c r="AX294" s="541"/>
    </row>
    <row r="295" spans="2:50" ht="14.25" customHeight="1">
      <c r="B295" s="483"/>
      <c r="C295" s="203">
        <v>9</v>
      </c>
      <c r="D295" s="206"/>
      <c r="E295" s="203"/>
      <c r="F295" s="203"/>
      <c r="G295" s="208"/>
      <c r="H295" s="541"/>
      <c r="I295" s="209"/>
      <c r="J295" s="209"/>
      <c r="K295" s="210"/>
      <c r="L295" s="542"/>
      <c r="M295" s="209"/>
      <c r="N295" s="483"/>
      <c r="O295" s="483"/>
      <c r="P295" s="203"/>
      <c r="Q295" s="203"/>
      <c r="R295" s="208"/>
      <c r="S295" s="205"/>
      <c r="T295" s="541"/>
      <c r="U295" s="203"/>
      <c r="V295" s="203"/>
      <c r="W295" s="208"/>
      <c r="X295" s="205"/>
      <c r="Y295" s="541"/>
      <c r="Z295" s="203"/>
      <c r="AA295" s="203"/>
      <c r="AB295" s="208"/>
      <c r="AC295" s="205"/>
      <c r="AD295" s="541"/>
      <c r="AE295" s="203"/>
      <c r="AF295" s="203"/>
      <c r="AG295" s="208"/>
      <c r="AH295" s="205"/>
      <c r="AI295" s="541"/>
      <c r="AJ295" s="203"/>
      <c r="AK295" s="203"/>
      <c r="AL295" s="208"/>
      <c r="AM295" s="205"/>
      <c r="AN295" s="541"/>
      <c r="AO295" s="203"/>
      <c r="AP295" s="203"/>
      <c r="AQ295" s="208"/>
      <c r="AR295" s="205"/>
      <c r="AS295" s="541"/>
      <c r="AT295" s="203"/>
      <c r="AU295" s="203"/>
      <c r="AV295" s="208"/>
      <c r="AW295" s="205"/>
      <c r="AX295" s="541"/>
    </row>
    <row r="296" spans="2:50" ht="14.25" customHeight="1">
      <c r="B296" s="483"/>
      <c r="C296" s="203">
        <v>10</v>
      </c>
      <c r="D296" s="206"/>
      <c r="E296" s="203"/>
      <c r="F296" s="203"/>
      <c r="G296" s="208"/>
      <c r="H296" s="541"/>
      <c r="I296" s="209"/>
      <c r="J296" s="209"/>
      <c r="K296" s="210"/>
      <c r="L296" s="542"/>
      <c r="M296" s="209"/>
      <c r="N296" s="483"/>
      <c r="O296" s="483"/>
      <c r="P296" s="203"/>
      <c r="Q296" s="203"/>
      <c r="R296" s="208"/>
      <c r="S296" s="205"/>
      <c r="T296" s="541"/>
      <c r="U296" s="203"/>
      <c r="V296" s="203"/>
      <c r="W296" s="208"/>
      <c r="X296" s="205"/>
      <c r="Y296" s="541"/>
      <c r="Z296" s="203"/>
      <c r="AA296" s="203"/>
      <c r="AB296" s="208"/>
      <c r="AC296" s="205"/>
      <c r="AD296" s="541"/>
      <c r="AE296" s="203"/>
      <c r="AF296" s="203"/>
      <c r="AG296" s="208"/>
      <c r="AH296" s="205"/>
      <c r="AI296" s="541"/>
      <c r="AJ296" s="203"/>
      <c r="AK296" s="203"/>
      <c r="AL296" s="208"/>
      <c r="AM296" s="205"/>
      <c r="AN296" s="541"/>
      <c r="AO296" s="203"/>
      <c r="AP296" s="203"/>
      <c r="AQ296" s="208"/>
      <c r="AR296" s="205"/>
      <c r="AS296" s="541"/>
      <c r="AT296" s="203"/>
      <c r="AU296" s="203"/>
      <c r="AV296" s="208"/>
      <c r="AW296" s="205"/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3"/>
      <c r="Q297" s="203"/>
      <c r="R297" s="208"/>
      <c r="S297" s="205"/>
      <c r="T297" s="541"/>
      <c r="U297" s="203"/>
      <c r="V297" s="203"/>
      <c r="W297" s="208"/>
      <c r="X297" s="205"/>
      <c r="Y297" s="541"/>
      <c r="Z297" s="203"/>
      <c r="AA297" s="203"/>
      <c r="AB297" s="208"/>
      <c r="AC297" s="205"/>
      <c r="AD297" s="541"/>
      <c r="AE297" s="203"/>
      <c r="AF297" s="203"/>
      <c r="AG297" s="208"/>
      <c r="AH297" s="205"/>
      <c r="AI297" s="541"/>
      <c r="AJ297" s="203"/>
      <c r="AK297" s="203"/>
      <c r="AL297" s="208"/>
      <c r="AM297" s="205"/>
      <c r="AN297" s="541"/>
      <c r="AO297" s="203"/>
      <c r="AP297" s="203"/>
      <c r="AQ297" s="208"/>
      <c r="AR297" s="205"/>
      <c r="AS297" s="541"/>
      <c r="AT297" s="203"/>
      <c r="AU297" s="203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3"/>
      <c r="Q298" s="203"/>
      <c r="R298" s="208"/>
      <c r="S298" s="205"/>
      <c r="T298" s="541"/>
      <c r="U298" s="203"/>
      <c r="V298" s="203"/>
      <c r="W298" s="208"/>
      <c r="X298" s="205"/>
      <c r="Y298" s="541"/>
      <c r="Z298" s="203"/>
      <c r="AA298" s="203"/>
      <c r="AB298" s="208"/>
      <c r="AC298" s="205"/>
      <c r="AD298" s="541"/>
      <c r="AE298" s="203"/>
      <c r="AF298" s="203"/>
      <c r="AG298" s="208"/>
      <c r="AH298" s="205"/>
      <c r="AI298" s="541"/>
      <c r="AJ298" s="203"/>
      <c r="AK298" s="203"/>
      <c r="AL298" s="208"/>
      <c r="AM298" s="205"/>
      <c r="AN298" s="541"/>
      <c r="AO298" s="203"/>
      <c r="AP298" s="203"/>
      <c r="AQ298" s="208"/>
      <c r="AR298" s="205"/>
      <c r="AS298" s="541"/>
      <c r="AT298" s="203"/>
      <c r="AU298" s="203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3"/>
      <c r="Q299" s="203"/>
      <c r="R299" s="208"/>
      <c r="S299" s="205"/>
      <c r="T299" s="541"/>
      <c r="U299" s="203"/>
      <c r="V299" s="203"/>
      <c r="W299" s="208"/>
      <c r="X299" s="205"/>
      <c r="Y299" s="541"/>
      <c r="Z299" s="203"/>
      <c r="AA299" s="203"/>
      <c r="AB299" s="208"/>
      <c r="AC299" s="205"/>
      <c r="AD299" s="541"/>
      <c r="AE299" s="203"/>
      <c r="AF299" s="203"/>
      <c r="AG299" s="208"/>
      <c r="AH299" s="205"/>
      <c r="AI299" s="541"/>
      <c r="AJ299" s="203"/>
      <c r="AK299" s="203"/>
      <c r="AL299" s="208"/>
      <c r="AM299" s="205"/>
      <c r="AN299" s="541"/>
      <c r="AO299" s="203"/>
      <c r="AP299" s="203"/>
      <c r="AQ299" s="208"/>
      <c r="AR299" s="205"/>
      <c r="AS299" s="541"/>
      <c r="AT299" s="203"/>
      <c r="AU299" s="203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3"/>
      <c r="W301" s="208"/>
      <c r="X301" s="205"/>
      <c r="Y301" s="541"/>
      <c r="Z301" s="203"/>
      <c r="AA301" s="203"/>
      <c r="AB301" s="208"/>
      <c r="AC301" s="205"/>
      <c r="AD301" s="541"/>
      <c r="AE301" s="203"/>
      <c r="AF301" s="203"/>
      <c r="AG301" s="208"/>
      <c r="AH301" s="205"/>
      <c r="AI301" s="541"/>
      <c r="AJ301" s="203"/>
      <c r="AK301" s="203"/>
      <c r="AL301" s="208"/>
      <c r="AM301" s="205"/>
      <c r="AN301" s="541"/>
      <c r="AO301" s="203"/>
      <c r="AP301" s="203"/>
      <c r="AQ301" s="208"/>
      <c r="AR301" s="205"/>
      <c r="AS301" s="541"/>
      <c r="AT301" s="203"/>
      <c r="AU301" s="203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256">U302+1</f>
        <v>45974</v>
      </c>
      <c r="AA302" s="586"/>
      <c r="AB302" s="586"/>
      <c r="AC302" s="586"/>
      <c r="AD302" s="586"/>
      <c r="AE302" s="587">
        <f t="shared" ref="AE302" si="257">Z302+1</f>
        <v>45975</v>
      </c>
      <c r="AF302" s="588"/>
      <c r="AG302" s="588"/>
      <c r="AH302" s="588"/>
      <c r="AI302" s="588"/>
      <c r="AJ302" s="589">
        <f t="shared" ref="AJ302" si="258">AE302+1</f>
        <v>45976</v>
      </c>
      <c r="AK302" s="590"/>
      <c r="AL302" s="590"/>
      <c r="AM302" s="590"/>
      <c r="AN302" s="591"/>
      <c r="AO302" s="587">
        <f t="shared" ref="AO302" si="259">AJ302+1</f>
        <v>45977</v>
      </c>
      <c r="AP302" s="588"/>
      <c r="AQ302" s="588"/>
      <c r="AR302" s="588"/>
      <c r="AS302" s="588"/>
      <c r="AT302" s="589">
        <f t="shared" ref="AT302" si="260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261">Z302</f>
        <v>45974</v>
      </c>
      <c r="AA303" s="592"/>
      <c r="AB303" s="592"/>
      <c r="AC303" s="592"/>
      <c r="AD303" s="592"/>
      <c r="AE303" s="593">
        <f t="shared" ref="AE303" si="262">AE302</f>
        <v>45975</v>
      </c>
      <c r="AF303" s="593"/>
      <c r="AG303" s="593"/>
      <c r="AH303" s="593"/>
      <c r="AI303" s="593"/>
      <c r="AJ303" s="594">
        <f t="shared" ref="AJ303" si="263">AJ302</f>
        <v>45976</v>
      </c>
      <c r="AK303" s="595"/>
      <c r="AL303" s="595"/>
      <c r="AM303" s="595"/>
      <c r="AN303" s="596"/>
      <c r="AO303" s="593">
        <f t="shared" ref="AO303" si="264">AO302</f>
        <v>45977</v>
      </c>
      <c r="AP303" s="593"/>
      <c r="AQ303" s="593"/>
      <c r="AR303" s="593"/>
      <c r="AS303" s="593"/>
      <c r="AT303" s="594">
        <f t="shared" ref="AT303" si="265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630</v>
      </c>
      <c r="C307" s="203">
        <v>1</v>
      </c>
      <c r="D307" s="206"/>
      <c r="E307" s="203"/>
      <c r="F307" s="203"/>
      <c r="G307" s="208" t="e">
        <f t="shared" ref="G307:G321" si="266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267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268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269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270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271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272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273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266"/>
        <v>#DIV/0!</v>
      </c>
      <c r="H308" s="541"/>
      <c r="I308" s="209" t="e">
        <f t="shared" ref="I308:K321" si="274">AVERAGE(P308,U308,Z308,AE308,AJ308,AO308,AT308)</f>
        <v>#DIV/0!</v>
      </c>
      <c r="J308" s="209" t="e">
        <f t="shared" si="274"/>
        <v>#DIV/0!</v>
      </c>
      <c r="K308" s="210" t="e">
        <f t="shared" si="274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267"/>
        <v>#DIV/0!</v>
      </c>
      <c r="S308" s="205" t="e">
        <f t="shared" ref="S308:S321" si="275">RANK(R308, R$307:R$321)</f>
        <v>#DIV/0!</v>
      </c>
      <c r="T308" s="541"/>
      <c r="U308" s="203"/>
      <c r="V308" s="203"/>
      <c r="W308" s="208" t="e">
        <f t="shared" si="268"/>
        <v>#DIV/0!</v>
      </c>
      <c r="X308" s="205" t="e">
        <f t="shared" ref="X308:X321" si="276">RANK(W308, W$307:W$321)</f>
        <v>#DIV/0!</v>
      </c>
      <c r="Y308" s="541"/>
      <c r="Z308" s="203"/>
      <c r="AA308" s="203"/>
      <c r="AB308" s="208" t="e">
        <f t="shared" si="269"/>
        <v>#DIV/0!</v>
      </c>
      <c r="AC308" s="205" t="e">
        <f t="shared" ref="AC308:AC321" si="277">RANK(AB308, AB$307:AB$321)</f>
        <v>#DIV/0!</v>
      </c>
      <c r="AD308" s="541"/>
      <c r="AE308" s="203"/>
      <c r="AF308" s="203"/>
      <c r="AG308" s="208" t="e">
        <f t="shared" si="270"/>
        <v>#DIV/0!</v>
      </c>
      <c r="AH308" s="205" t="e">
        <f t="shared" ref="AH308:AH321" si="278">RANK(AG308, AG$307:AG$321)</f>
        <v>#DIV/0!</v>
      </c>
      <c r="AI308" s="541"/>
      <c r="AJ308" s="203"/>
      <c r="AK308" s="203"/>
      <c r="AL308" s="208" t="e">
        <f t="shared" si="271"/>
        <v>#DIV/0!</v>
      </c>
      <c r="AM308" s="205" t="e">
        <f t="shared" ref="AM308:AM321" si="279">RANK(AL308, AL$307:AL$321)</f>
        <v>#DIV/0!</v>
      </c>
      <c r="AN308" s="541"/>
      <c r="AO308" s="203"/>
      <c r="AP308" s="203"/>
      <c r="AQ308" s="208" t="e">
        <f t="shared" si="272"/>
        <v>#DIV/0!</v>
      </c>
      <c r="AR308" s="205" t="e">
        <f t="shared" ref="AR308:AR321" si="280">RANK(AQ308, AQ$307:AQ$321)</f>
        <v>#DIV/0!</v>
      </c>
      <c r="AS308" s="541"/>
      <c r="AT308" s="203"/>
      <c r="AU308" s="203"/>
      <c r="AV308" s="208" t="e">
        <f t="shared" si="273"/>
        <v>#DIV/0!</v>
      </c>
      <c r="AW308" s="205" t="e">
        <f t="shared" ref="AW308:AW321" si="281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266"/>
        <v>#DIV/0!</v>
      </c>
      <c r="H309" s="541"/>
      <c r="I309" s="209" t="e">
        <f t="shared" si="274"/>
        <v>#DIV/0!</v>
      </c>
      <c r="J309" s="209" t="e">
        <f t="shared" si="274"/>
        <v>#DIV/0!</v>
      </c>
      <c r="K309" s="210" t="e">
        <f t="shared" si="274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267"/>
        <v>#DIV/0!</v>
      </c>
      <c r="S309" s="205" t="e">
        <f t="shared" si="275"/>
        <v>#DIV/0!</v>
      </c>
      <c r="T309" s="541"/>
      <c r="U309" s="203"/>
      <c r="V309" s="203"/>
      <c r="W309" s="208" t="e">
        <f t="shared" si="268"/>
        <v>#DIV/0!</v>
      </c>
      <c r="X309" s="205" t="e">
        <f t="shared" si="276"/>
        <v>#DIV/0!</v>
      </c>
      <c r="Y309" s="541"/>
      <c r="Z309" s="203"/>
      <c r="AA309" s="203"/>
      <c r="AB309" s="208" t="e">
        <f t="shared" si="269"/>
        <v>#DIV/0!</v>
      </c>
      <c r="AC309" s="205" t="e">
        <f t="shared" si="277"/>
        <v>#DIV/0!</v>
      </c>
      <c r="AD309" s="541"/>
      <c r="AE309" s="203"/>
      <c r="AF309" s="203"/>
      <c r="AG309" s="208" t="e">
        <f t="shared" si="270"/>
        <v>#DIV/0!</v>
      </c>
      <c r="AH309" s="205" t="e">
        <f t="shared" si="278"/>
        <v>#DIV/0!</v>
      </c>
      <c r="AI309" s="541"/>
      <c r="AJ309" s="203"/>
      <c r="AK309" s="203"/>
      <c r="AL309" s="208" t="e">
        <f t="shared" si="271"/>
        <v>#DIV/0!</v>
      </c>
      <c r="AM309" s="205" t="e">
        <f t="shared" si="279"/>
        <v>#DIV/0!</v>
      </c>
      <c r="AN309" s="541"/>
      <c r="AO309" s="203"/>
      <c r="AP309" s="203"/>
      <c r="AQ309" s="208" t="e">
        <f t="shared" si="272"/>
        <v>#DIV/0!</v>
      </c>
      <c r="AR309" s="205" t="e">
        <f t="shared" si="280"/>
        <v>#DIV/0!</v>
      </c>
      <c r="AS309" s="541"/>
      <c r="AT309" s="203"/>
      <c r="AU309" s="203"/>
      <c r="AV309" s="208" t="e">
        <f t="shared" si="273"/>
        <v>#DIV/0!</v>
      </c>
      <c r="AW309" s="205" t="e">
        <f t="shared" si="281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266"/>
        <v>#DIV/0!</v>
      </c>
      <c r="H310" s="541"/>
      <c r="I310" s="209" t="e">
        <f t="shared" si="274"/>
        <v>#DIV/0!</v>
      </c>
      <c r="J310" s="209" t="e">
        <f t="shared" si="274"/>
        <v>#DIV/0!</v>
      </c>
      <c r="K310" s="210" t="e">
        <f t="shared" si="274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267"/>
        <v>#DIV/0!</v>
      </c>
      <c r="S310" s="205" t="e">
        <f t="shared" si="275"/>
        <v>#DIV/0!</v>
      </c>
      <c r="T310" s="541"/>
      <c r="U310" s="203"/>
      <c r="V310" s="203"/>
      <c r="W310" s="208" t="e">
        <f t="shared" si="268"/>
        <v>#DIV/0!</v>
      </c>
      <c r="X310" s="205" t="e">
        <f t="shared" si="276"/>
        <v>#DIV/0!</v>
      </c>
      <c r="Y310" s="541"/>
      <c r="Z310" s="203"/>
      <c r="AA310" s="203"/>
      <c r="AB310" s="208" t="e">
        <f t="shared" si="269"/>
        <v>#DIV/0!</v>
      </c>
      <c r="AC310" s="205" t="e">
        <f t="shared" si="277"/>
        <v>#DIV/0!</v>
      </c>
      <c r="AD310" s="541"/>
      <c r="AE310" s="203"/>
      <c r="AF310" s="203"/>
      <c r="AG310" s="208" t="e">
        <f t="shared" si="270"/>
        <v>#DIV/0!</v>
      </c>
      <c r="AH310" s="205" t="e">
        <f t="shared" si="278"/>
        <v>#DIV/0!</v>
      </c>
      <c r="AI310" s="541"/>
      <c r="AJ310" s="203"/>
      <c r="AK310" s="203"/>
      <c r="AL310" s="208" t="e">
        <f t="shared" si="271"/>
        <v>#DIV/0!</v>
      </c>
      <c r="AM310" s="205" t="e">
        <f t="shared" si="279"/>
        <v>#DIV/0!</v>
      </c>
      <c r="AN310" s="541"/>
      <c r="AO310" s="203"/>
      <c r="AP310" s="203"/>
      <c r="AQ310" s="208" t="e">
        <f t="shared" si="272"/>
        <v>#DIV/0!</v>
      </c>
      <c r="AR310" s="205" t="e">
        <f t="shared" si="280"/>
        <v>#DIV/0!</v>
      </c>
      <c r="AS310" s="541"/>
      <c r="AT310" s="203"/>
      <c r="AU310" s="203"/>
      <c r="AV310" s="208" t="e">
        <f t="shared" si="273"/>
        <v>#DIV/0!</v>
      </c>
      <c r="AW310" s="205" t="e">
        <f t="shared" si="281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266"/>
        <v>#DIV/0!</v>
      </c>
      <c r="H311" s="541"/>
      <c r="I311" s="209" t="e">
        <f t="shared" si="274"/>
        <v>#DIV/0!</v>
      </c>
      <c r="J311" s="209" t="e">
        <f t="shared" si="274"/>
        <v>#DIV/0!</v>
      </c>
      <c r="K311" s="210" t="e">
        <f t="shared" si="274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267"/>
        <v>#DIV/0!</v>
      </c>
      <c r="S311" s="205" t="e">
        <f t="shared" si="275"/>
        <v>#DIV/0!</v>
      </c>
      <c r="T311" s="541"/>
      <c r="U311" s="203"/>
      <c r="V311" s="203"/>
      <c r="W311" s="208" t="e">
        <f t="shared" si="268"/>
        <v>#DIV/0!</v>
      </c>
      <c r="X311" s="205" t="e">
        <f t="shared" si="276"/>
        <v>#DIV/0!</v>
      </c>
      <c r="Y311" s="541"/>
      <c r="Z311" s="203"/>
      <c r="AA311" s="203"/>
      <c r="AB311" s="208" t="e">
        <f t="shared" si="269"/>
        <v>#DIV/0!</v>
      </c>
      <c r="AC311" s="205" t="e">
        <f t="shared" si="277"/>
        <v>#DIV/0!</v>
      </c>
      <c r="AD311" s="541"/>
      <c r="AE311" s="203"/>
      <c r="AF311" s="203"/>
      <c r="AG311" s="208" t="e">
        <f t="shared" si="270"/>
        <v>#DIV/0!</v>
      </c>
      <c r="AH311" s="205" t="e">
        <f t="shared" si="278"/>
        <v>#DIV/0!</v>
      </c>
      <c r="AI311" s="541"/>
      <c r="AJ311" s="203"/>
      <c r="AK311" s="203"/>
      <c r="AL311" s="208" t="e">
        <f t="shared" si="271"/>
        <v>#DIV/0!</v>
      </c>
      <c r="AM311" s="205" t="e">
        <f t="shared" si="279"/>
        <v>#DIV/0!</v>
      </c>
      <c r="AN311" s="541"/>
      <c r="AO311" s="203"/>
      <c r="AP311" s="203"/>
      <c r="AQ311" s="208" t="e">
        <f t="shared" si="272"/>
        <v>#DIV/0!</v>
      </c>
      <c r="AR311" s="205" t="e">
        <f t="shared" si="280"/>
        <v>#DIV/0!</v>
      </c>
      <c r="AS311" s="541"/>
      <c r="AT311" s="203"/>
      <c r="AU311" s="203"/>
      <c r="AV311" s="208" t="e">
        <f t="shared" si="273"/>
        <v>#DIV/0!</v>
      </c>
      <c r="AW311" s="205" t="e">
        <f t="shared" si="281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266"/>
        <v>#DIV/0!</v>
      </c>
      <c r="H312" s="541"/>
      <c r="I312" s="209" t="e">
        <f t="shared" si="274"/>
        <v>#DIV/0!</v>
      </c>
      <c r="J312" s="209" t="e">
        <f t="shared" si="274"/>
        <v>#DIV/0!</v>
      </c>
      <c r="K312" s="210" t="e">
        <f t="shared" si="274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267"/>
        <v>#DIV/0!</v>
      </c>
      <c r="S312" s="205" t="e">
        <f t="shared" si="275"/>
        <v>#DIV/0!</v>
      </c>
      <c r="T312" s="541"/>
      <c r="U312" s="203"/>
      <c r="V312" s="203"/>
      <c r="W312" s="208" t="e">
        <f t="shared" si="268"/>
        <v>#DIV/0!</v>
      </c>
      <c r="X312" s="205" t="e">
        <f t="shared" si="276"/>
        <v>#DIV/0!</v>
      </c>
      <c r="Y312" s="541"/>
      <c r="Z312" s="203"/>
      <c r="AA312" s="203"/>
      <c r="AB312" s="208" t="e">
        <f t="shared" si="269"/>
        <v>#DIV/0!</v>
      </c>
      <c r="AC312" s="205" t="e">
        <f t="shared" si="277"/>
        <v>#DIV/0!</v>
      </c>
      <c r="AD312" s="541"/>
      <c r="AE312" s="203"/>
      <c r="AF312" s="203"/>
      <c r="AG312" s="208" t="e">
        <f t="shared" si="270"/>
        <v>#DIV/0!</v>
      </c>
      <c r="AH312" s="205" t="e">
        <f t="shared" si="278"/>
        <v>#DIV/0!</v>
      </c>
      <c r="AI312" s="541"/>
      <c r="AJ312" s="203"/>
      <c r="AK312" s="203"/>
      <c r="AL312" s="208" t="e">
        <f t="shared" si="271"/>
        <v>#DIV/0!</v>
      </c>
      <c r="AM312" s="205" t="e">
        <f t="shared" si="279"/>
        <v>#DIV/0!</v>
      </c>
      <c r="AN312" s="541"/>
      <c r="AO312" s="203"/>
      <c r="AP312" s="203"/>
      <c r="AQ312" s="208" t="e">
        <f t="shared" si="272"/>
        <v>#DIV/0!</v>
      </c>
      <c r="AR312" s="205" t="e">
        <f t="shared" si="280"/>
        <v>#DIV/0!</v>
      </c>
      <c r="AS312" s="541"/>
      <c r="AT312" s="203"/>
      <c r="AU312" s="203"/>
      <c r="AV312" s="208" t="e">
        <f t="shared" si="273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266"/>
        <v>#DIV/0!</v>
      </c>
      <c r="H313" s="541"/>
      <c r="I313" s="209" t="e">
        <f t="shared" si="274"/>
        <v>#DIV/0!</v>
      </c>
      <c r="J313" s="209" t="e">
        <f t="shared" si="274"/>
        <v>#DIV/0!</v>
      </c>
      <c r="K313" s="210" t="e">
        <f t="shared" si="274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267"/>
        <v>#DIV/0!</v>
      </c>
      <c r="S313" s="205" t="e">
        <f t="shared" si="275"/>
        <v>#DIV/0!</v>
      </c>
      <c r="T313" s="541"/>
      <c r="U313" s="203"/>
      <c r="V313" s="203"/>
      <c r="W313" s="208" t="e">
        <f t="shared" si="268"/>
        <v>#DIV/0!</v>
      </c>
      <c r="X313" s="205" t="e">
        <f t="shared" si="276"/>
        <v>#DIV/0!</v>
      </c>
      <c r="Y313" s="541"/>
      <c r="Z313" s="203"/>
      <c r="AA313" s="203"/>
      <c r="AB313" s="208" t="e">
        <f t="shared" si="269"/>
        <v>#DIV/0!</v>
      </c>
      <c r="AC313" s="205" t="e">
        <f t="shared" si="277"/>
        <v>#DIV/0!</v>
      </c>
      <c r="AD313" s="541"/>
      <c r="AE313" s="203"/>
      <c r="AF313" s="203"/>
      <c r="AG313" s="208" t="e">
        <f t="shared" si="270"/>
        <v>#DIV/0!</v>
      </c>
      <c r="AH313" s="205" t="e">
        <f t="shared" si="278"/>
        <v>#DIV/0!</v>
      </c>
      <c r="AI313" s="541"/>
      <c r="AJ313" s="203"/>
      <c r="AK313" s="203"/>
      <c r="AL313" s="208" t="e">
        <f t="shared" si="271"/>
        <v>#DIV/0!</v>
      </c>
      <c r="AM313" s="205" t="e">
        <f t="shared" si="279"/>
        <v>#DIV/0!</v>
      </c>
      <c r="AN313" s="541"/>
      <c r="AO313" s="203"/>
      <c r="AP313" s="203"/>
      <c r="AQ313" s="208" t="e">
        <f t="shared" si="272"/>
        <v>#DIV/0!</v>
      </c>
      <c r="AR313" s="205" t="e">
        <f t="shared" si="280"/>
        <v>#DIV/0!</v>
      </c>
      <c r="AS313" s="541"/>
      <c r="AT313" s="203"/>
      <c r="AU313" s="203"/>
      <c r="AV313" s="208" t="e">
        <f t="shared" si="273"/>
        <v>#DIV/0!</v>
      </c>
      <c r="AW313" s="205" t="e">
        <f t="shared" si="281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266"/>
        <v>#DIV/0!</v>
      </c>
      <c r="H314" s="541"/>
      <c r="I314" s="209" t="e">
        <f t="shared" si="274"/>
        <v>#DIV/0!</v>
      </c>
      <c r="J314" s="209" t="e">
        <f t="shared" si="274"/>
        <v>#DIV/0!</v>
      </c>
      <c r="K314" s="210" t="e">
        <f t="shared" si="274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267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268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269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270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271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272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273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266"/>
        <v>#DIV/0!</v>
      </c>
      <c r="H315" s="541"/>
      <c r="I315" s="209" t="e">
        <f t="shared" si="274"/>
        <v>#DIV/0!</v>
      </c>
      <c r="J315" s="209" t="e">
        <f t="shared" si="274"/>
        <v>#DIV/0!</v>
      </c>
      <c r="K315" s="210" t="e">
        <f t="shared" si="274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267"/>
        <v>#DIV/0!</v>
      </c>
      <c r="S315" s="205" t="e">
        <f t="shared" si="275"/>
        <v>#DIV/0!</v>
      </c>
      <c r="T315" s="541"/>
      <c r="U315" s="203"/>
      <c r="V315" s="203"/>
      <c r="W315" s="208" t="e">
        <f t="shared" si="268"/>
        <v>#DIV/0!</v>
      </c>
      <c r="X315" s="205" t="e">
        <f t="shared" si="276"/>
        <v>#DIV/0!</v>
      </c>
      <c r="Y315" s="541"/>
      <c r="Z315" s="203"/>
      <c r="AA315" s="203"/>
      <c r="AB315" s="208" t="e">
        <f t="shared" si="269"/>
        <v>#DIV/0!</v>
      </c>
      <c r="AC315" s="205" t="e">
        <f t="shared" si="277"/>
        <v>#DIV/0!</v>
      </c>
      <c r="AD315" s="541"/>
      <c r="AE315" s="203"/>
      <c r="AF315" s="203"/>
      <c r="AG315" s="208" t="e">
        <f t="shared" si="270"/>
        <v>#DIV/0!</v>
      </c>
      <c r="AH315" s="205" t="e">
        <f t="shared" si="278"/>
        <v>#DIV/0!</v>
      </c>
      <c r="AI315" s="541"/>
      <c r="AJ315" s="203"/>
      <c r="AK315" s="203"/>
      <c r="AL315" s="208" t="e">
        <f t="shared" si="271"/>
        <v>#DIV/0!</v>
      </c>
      <c r="AM315" s="205" t="e">
        <f t="shared" si="279"/>
        <v>#DIV/0!</v>
      </c>
      <c r="AN315" s="541"/>
      <c r="AO315" s="203"/>
      <c r="AP315" s="203"/>
      <c r="AQ315" s="208" t="e">
        <f t="shared" si="272"/>
        <v>#DIV/0!</v>
      </c>
      <c r="AR315" s="205" t="e">
        <f t="shared" si="280"/>
        <v>#DIV/0!</v>
      </c>
      <c r="AS315" s="541"/>
      <c r="AT315" s="203"/>
      <c r="AU315" s="203"/>
      <c r="AV315" s="208" t="e">
        <f t="shared" si="273"/>
        <v>#DIV/0!</v>
      </c>
      <c r="AW315" s="205" t="e">
        <f t="shared" si="281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266"/>
        <v>#DIV/0!</v>
      </c>
      <c r="H316" s="541"/>
      <c r="I316" s="209" t="e">
        <f t="shared" si="274"/>
        <v>#DIV/0!</v>
      </c>
      <c r="J316" s="209" t="e">
        <f t="shared" si="274"/>
        <v>#DIV/0!</v>
      </c>
      <c r="K316" s="210" t="e">
        <f t="shared" si="274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267"/>
        <v>#DIV/0!</v>
      </c>
      <c r="S316" s="205" t="e">
        <f t="shared" si="275"/>
        <v>#DIV/0!</v>
      </c>
      <c r="T316" s="541"/>
      <c r="U316" s="203"/>
      <c r="V316" s="203"/>
      <c r="W316" s="208" t="e">
        <f t="shared" si="268"/>
        <v>#DIV/0!</v>
      </c>
      <c r="X316" s="205" t="e">
        <f t="shared" si="276"/>
        <v>#DIV/0!</v>
      </c>
      <c r="Y316" s="541"/>
      <c r="Z316" s="203"/>
      <c r="AA316" s="203"/>
      <c r="AB316" s="208" t="e">
        <f t="shared" si="269"/>
        <v>#DIV/0!</v>
      </c>
      <c r="AC316" s="205" t="e">
        <f t="shared" si="277"/>
        <v>#DIV/0!</v>
      </c>
      <c r="AD316" s="541"/>
      <c r="AE316" s="203"/>
      <c r="AF316" s="203"/>
      <c r="AG316" s="208" t="e">
        <f t="shared" si="270"/>
        <v>#DIV/0!</v>
      </c>
      <c r="AH316" s="205" t="e">
        <f t="shared" si="278"/>
        <v>#DIV/0!</v>
      </c>
      <c r="AI316" s="541"/>
      <c r="AJ316" s="203"/>
      <c r="AK316" s="203"/>
      <c r="AL316" s="208" t="e">
        <f t="shared" si="271"/>
        <v>#DIV/0!</v>
      </c>
      <c r="AM316" s="205" t="e">
        <f t="shared" si="279"/>
        <v>#DIV/0!</v>
      </c>
      <c r="AN316" s="541"/>
      <c r="AO316" s="203"/>
      <c r="AP316" s="203"/>
      <c r="AQ316" s="208" t="e">
        <f t="shared" si="272"/>
        <v>#DIV/0!</v>
      </c>
      <c r="AR316" s="205" t="e">
        <f t="shared" si="280"/>
        <v>#DIV/0!</v>
      </c>
      <c r="AS316" s="541"/>
      <c r="AT316" s="203"/>
      <c r="AU316" s="203"/>
      <c r="AV316" s="208" t="e">
        <f t="shared" si="273"/>
        <v>#DIV/0!</v>
      </c>
      <c r="AW316" s="205" t="e">
        <f t="shared" si="281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266"/>
        <v>#DIV/0!</v>
      </c>
      <c r="H317" s="541"/>
      <c r="I317" s="209" t="e">
        <f t="shared" si="274"/>
        <v>#DIV/0!</v>
      </c>
      <c r="J317" s="209" t="e">
        <f t="shared" si="274"/>
        <v>#DIV/0!</v>
      </c>
      <c r="K317" s="210" t="e">
        <f t="shared" si="274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267"/>
        <v>#DIV/0!</v>
      </c>
      <c r="S317" s="205" t="e">
        <f t="shared" si="275"/>
        <v>#DIV/0!</v>
      </c>
      <c r="T317" s="541"/>
      <c r="U317" s="203"/>
      <c r="V317" s="203"/>
      <c r="W317" s="208" t="e">
        <f t="shared" si="268"/>
        <v>#DIV/0!</v>
      </c>
      <c r="X317" s="205" t="e">
        <f t="shared" si="276"/>
        <v>#DIV/0!</v>
      </c>
      <c r="Y317" s="541"/>
      <c r="Z317" s="203"/>
      <c r="AA317" s="203"/>
      <c r="AB317" s="208" t="e">
        <f t="shared" si="269"/>
        <v>#DIV/0!</v>
      </c>
      <c r="AC317" s="205" t="e">
        <f t="shared" si="277"/>
        <v>#DIV/0!</v>
      </c>
      <c r="AD317" s="541"/>
      <c r="AE317" s="203"/>
      <c r="AF317" s="203"/>
      <c r="AG317" s="208" t="e">
        <f t="shared" si="270"/>
        <v>#DIV/0!</v>
      </c>
      <c r="AH317" s="205" t="e">
        <f t="shared" si="278"/>
        <v>#DIV/0!</v>
      </c>
      <c r="AI317" s="541"/>
      <c r="AJ317" s="203"/>
      <c r="AK317" s="203"/>
      <c r="AL317" s="208" t="e">
        <f t="shared" si="271"/>
        <v>#DIV/0!</v>
      </c>
      <c r="AM317" s="205" t="e">
        <f t="shared" si="279"/>
        <v>#DIV/0!</v>
      </c>
      <c r="AN317" s="541"/>
      <c r="AO317" s="203"/>
      <c r="AP317" s="203"/>
      <c r="AQ317" s="208" t="e">
        <f t="shared" si="272"/>
        <v>#DIV/0!</v>
      </c>
      <c r="AR317" s="205" t="e">
        <f t="shared" si="280"/>
        <v>#DIV/0!</v>
      </c>
      <c r="AS317" s="541"/>
      <c r="AT317" s="203"/>
      <c r="AU317" s="203"/>
      <c r="AV317" s="208" t="e">
        <f t="shared" si="273"/>
        <v>#DIV/0!</v>
      </c>
      <c r="AW317" s="205" t="e">
        <f t="shared" si="281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266"/>
        <v>#DIV/0!</v>
      </c>
      <c r="H318" s="541"/>
      <c r="I318" s="209" t="e">
        <f t="shared" si="274"/>
        <v>#DIV/0!</v>
      </c>
      <c r="J318" s="209" t="e">
        <f t="shared" si="274"/>
        <v>#DIV/0!</v>
      </c>
      <c r="K318" s="210" t="e">
        <f t="shared" si="274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267"/>
        <v>#DIV/0!</v>
      </c>
      <c r="S318" s="205" t="e">
        <f t="shared" si="275"/>
        <v>#DIV/0!</v>
      </c>
      <c r="T318" s="541"/>
      <c r="U318" s="203"/>
      <c r="V318" s="203"/>
      <c r="W318" s="208" t="e">
        <f t="shared" si="268"/>
        <v>#DIV/0!</v>
      </c>
      <c r="X318" s="205" t="e">
        <f t="shared" si="276"/>
        <v>#DIV/0!</v>
      </c>
      <c r="Y318" s="541"/>
      <c r="Z318" s="203"/>
      <c r="AA318" s="203"/>
      <c r="AB318" s="208" t="e">
        <f t="shared" si="269"/>
        <v>#DIV/0!</v>
      </c>
      <c r="AC318" s="205" t="e">
        <f t="shared" si="277"/>
        <v>#DIV/0!</v>
      </c>
      <c r="AD318" s="541"/>
      <c r="AE318" s="203"/>
      <c r="AF318" s="203"/>
      <c r="AG318" s="208" t="e">
        <f t="shared" si="270"/>
        <v>#DIV/0!</v>
      </c>
      <c r="AH318" s="205" t="e">
        <f t="shared" si="278"/>
        <v>#DIV/0!</v>
      </c>
      <c r="AI318" s="541"/>
      <c r="AJ318" s="203"/>
      <c r="AK318" s="203"/>
      <c r="AL318" s="208" t="e">
        <f t="shared" si="271"/>
        <v>#DIV/0!</v>
      </c>
      <c r="AM318" s="205" t="e">
        <f t="shared" si="279"/>
        <v>#DIV/0!</v>
      </c>
      <c r="AN318" s="541"/>
      <c r="AO318" s="203"/>
      <c r="AP318" s="203"/>
      <c r="AQ318" s="208" t="e">
        <f t="shared" si="272"/>
        <v>#DIV/0!</v>
      </c>
      <c r="AR318" s="205" t="e">
        <f t="shared" si="280"/>
        <v>#DIV/0!</v>
      </c>
      <c r="AS318" s="541"/>
      <c r="AT318" s="203"/>
      <c r="AU318" s="203"/>
      <c r="AV318" s="208" t="e">
        <f t="shared" si="273"/>
        <v>#DIV/0!</v>
      </c>
      <c r="AW318" s="205" t="e">
        <f t="shared" si="281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266"/>
        <v>#DIV/0!</v>
      </c>
      <c r="H319" s="541"/>
      <c r="I319" s="209" t="e">
        <f t="shared" si="274"/>
        <v>#DIV/0!</v>
      </c>
      <c r="J319" s="209" t="e">
        <f t="shared" si="274"/>
        <v>#DIV/0!</v>
      </c>
      <c r="K319" s="210" t="e">
        <f t="shared" si="274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267"/>
        <v>#DIV/0!</v>
      </c>
      <c r="S319" s="205" t="e">
        <f t="shared" si="275"/>
        <v>#DIV/0!</v>
      </c>
      <c r="T319" s="541"/>
      <c r="U319" s="203"/>
      <c r="V319" s="203"/>
      <c r="W319" s="208" t="e">
        <f t="shared" si="268"/>
        <v>#DIV/0!</v>
      </c>
      <c r="X319" s="205" t="e">
        <f t="shared" si="276"/>
        <v>#DIV/0!</v>
      </c>
      <c r="Y319" s="541"/>
      <c r="Z319" s="203"/>
      <c r="AA319" s="203"/>
      <c r="AB319" s="208" t="e">
        <f t="shared" si="269"/>
        <v>#DIV/0!</v>
      </c>
      <c r="AC319" s="205" t="e">
        <f t="shared" si="277"/>
        <v>#DIV/0!</v>
      </c>
      <c r="AD319" s="541"/>
      <c r="AE319" s="203"/>
      <c r="AF319" s="203"/>
      <c r="AG319" s="208" t="e">
        <f t="shared" si="270"/>
        <v>#DIV/0!</v>
      </c>
      <c r="AH319" s="205" t="e">
        <f t="shared" si="278"/>
        <v>#DIV/0!</v>
      </c>
      <c r="AI319" s="541"/>
      <c r="AJ319" s="203"/>
      <c r="AK319" s="203"/>
      <c r="AL319" s="208" t="e">
        <f t="shared" si="271"/>
        <v>#DIV/0!</v>
      </c>
      <c r="AM319" s="205" t="e">
        <f t="shared" si="279"/>
        <v>#DIV/0!</v>
      </c>
      <c r="AN319" s="541"/>
      <c r="AO319" s="203"/>
      <c r="AP319" s="203"/>
      <c r="AQ319" s="208" t="e">
        <f t="shared" si="272"/>
        <v>#DIV/0!</v>
      </c>
      <c r="AR319" s="205" t="e">
        <f t="shared" si="280"/>
        <v>#DIV/0!</v>
      </c>
      <c r="AS319" s="541"/>
      <c r="AT319" s="203"/>
      <c r="AU319" s="203"/>
      <c r="AV319" s="208" t="e">
        <f t="shared" si="273"/>
        <v>#DIV/0!</v>
      </c>
      <c r="AW319" s="205" t="e">
        <f t="shared" si="281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266"/>
        <v>#DIV/0!</v>
      </c>
      <c r="H320" s="541"/>
      <c r="I320" s="209" t="e">
        <f t="shared" si="274"/>
        <v>#DIV/0!</v>
      </c>
      <c r="J320" s="209" t="e">
        <f t="shared" si="274"/>
        <v>#DIV/0!</v>
      </c>
      <c r="K320" s="210" t="e">
        <f t="shared" si="274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267"/>
        <v>#DIV/0!</v>
      </c>
      <c r="S320" s="205" t="e">
        <f t="shared" si="275"/>
        <v>#DIV/0!</v>
      </c>
      <c r="T320" s="541"/>
      <c r="U320" s="203"/>
      <c r="V320" s="203"/>
      <c r="W320" s="208" t="e">
        <f t="shared" si="268"/>
        <v>#DIV/0!</v>
      </c>
      <c r="X320" s="205" t="e">
        <f t="shared" si="276"/>
        <v>#DIV/0!</v>
      </c>
      <c r="Y320" s="541"/>
      <c r="Z320" s="203"/>
      <c r="AA320" s="203"/>
      <c r="AB320" s="208" t="e">
        <f t="shared" si="269"/>
        <v>#DIV/0!</v>
      </c>
      <c r="AC320" s="205" t="e">
        <f t="shared" si="277"/>
        <v>#DIV/0!</v>
      </c>
      <c r="AD320" s="541"/>
      <c r="AE320" s="203"/>
      <c r="AF320" s="203"/>
      <c r="AG320" s="208" t="e">
        <f t="shared" si="270"/>
        <v>#DIV/0!</v>
      </c>
      <c r="AH320" s="205" t="e">
        <f t="shared" si="278"/>
        <v>#DIV/0!</v>
      </c>
      <c r="AI320" s="541"/>
      <c r="AJ320" s="203"/>
      <c r="AK320" s="203"/>
      <c r="AL320" s="208" t="e">
        <f t="shared" si="271"/>
        <v>#DIV/0!</v>
      </c>
      <c r="AM320" s="205" t="e">
        <f t="shared" si="279"/>
        <v>#DIV/0!</v>
      </c>
      <c r="AN320" s="541"/>
      <c r="AO320" s="203"/>
      <c r="AP320" s="203"/>
      <c r="AQ320" s="208" t="e">
        <f t="shared" si="272"/>
        <v>#DIV/0!</v>
      </c>
      <c r="AR320" s="205" t="e">
        <f t="shared" si="280"/>
        <v>#DIV/0!</v>
      </c>
      <c r="AS320" s="541"/>
      <c r="AT320" s="203"/>
      <c r="AU320" s="203"/>
      <c r="AV320" s="208" t="e">
        <f t="shared" si="273"/>
        <v>#DIV/0!</v>
      </c>
      <c r="AW320" s="205" t="e">
        <f t="shared" si="281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266"/>
        <v>#DIV/0!</v>
      </c>
      <c r="H321" s="541"/>
      <c r="I321" s="209" t="e">
        <f t="shared" si="274"/>
        <v>#DIV/0!</v>
      </c>
      <c r="J321" s="209" t="e">
        <f t="shared" si="274"/>
        <v>#DIV/0!</v>
      </c>
      <c r="K321" s="210" t="e">
        <f t="shared" si="274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275"/>
        <v>#DIV/0!</v>
      </c>
      <c r="T321" s="541"/>
      <c r="U321" s="203"/>
      <c r="V321" s="203"/>
      <c r="W321" s="208" t="e">
        <f>V321/U321</f>
        <v>#DIV/0!</v>
      </c>
      <c r="X321" s="205" t="e">
        <f t="shared" si="276"/>
        <v>#DIV/0!</v>
      </c>
      <c r="Y321" s="541"/>
      <c r="Z321" s="203"/>
      <c r="AA321" s="203"/>
      <c r="AB321" s="208" t="e">
        <f>AA321/Z321</f>
        <v>#DIV/0!</v>
      </c>
      <c r="AC321" s="205" t="e">
        <f t="shared" si="277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278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279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280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281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32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C1" sqref="C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767</v>
      </c>
      <c r="C1" s="198">
        <f>AVERAGE(L267,L287,L307)</f>
        <v>156.57879635200263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501</v>
      </c>
      <c r="C7" s="203">
        <v>1</v>
      </c>
      <c r="D7" s="206" t="s">
        <v>502</v>
      </c>
      <c r="E7" s="207">
        <v>21</v>
      </c>
      <c r="F7" s="203">
        <v>3600</v>
      </c>
      <c r="G7" s="208">
        <f>F7/E7</f>
        <v>171.42857142857142</v>
      </c>
      <c r="H7" s="541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42">
        <f>IFERROR(AVERAGE(K7:K21),"-")</f>
        <v>135.53742415849985</v>
      </c>
      <c r="M7" s="209">
        <f>RANK(K7, K$7:$K$21)</f>
        <v>8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41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41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41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41">
        <f>AVERAGE(AV7:AV21)</f>
        <v>139.2323252599931</v>
      </c>
    </row>
    <row r="8" spans="1:50" ht="14.25" hidden="1" customHeight="1" outlineLevel="1">
      <c r="B8" s="483"/>
      <c r="C8" s="203">
        <v>2</v>
      </c>
      <c r="D8" s="206" t="s">
        <v>503</v>
      </c>
      <c r="E8" s="207">
        <v>21</v>
      </c>
      <c r="F8" s="203">
        <v>3600</v>
      </c>
      <c r="G8" s="208">
        <f t="shared" ref="G8:G20" si="7">F8/E8</f>
        <v>171.42857142857142</v>
      </c>
      <c r="H8" s="541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42"/>
      <c r="M8" s="209">
        <f>RANK(K8, K$7:$K$21)</f>
        <v>7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41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41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41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41"/>
    </row>
    <row r="9" spans="1:50" ht="14.25" hidden="1" customHeight="1" outlineLevel="1">
      <c r="B9" s="483"/>
      <c r="C9" s="203">
        <v>3</v>
      </c>
      <c r="D9" s="206" t="s">
        <v>504</v>
      </c>
      <c r="E9" s="207">
        <v>21</v>
      </c>
      <c r="F9" s="203">
        <v>3600</v>
      </c>
      <c r="G9" s="208">
        <f t="shared" si="7"/>
        <v>171.42857142857142</v>
      </c>
      <c r="H9" s="541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42"/>
      <c r="M9" s="209">
        <f>RANK(K9, K$7:$K$21)</f>
        <v>10</v>
      </c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41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41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41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41"/>
    </row>
    <row r="10" spans="1:50" ht="14.25" hidden="1" customHeight="1" outlineLevel="1">
      <c r="B10" s="483"/>
      <c r="C10" s="203">
        <v>4</v>
      </c>
      <c r="D10" s="206" t="s">
        <v>505</v>
      </c>
      <c r="E10" s="207">
        <v>19</v>
      </c>
      <c r="F10" s="203">
        <v>3600</v>
      </c>
      <c r="G10" s="208">
        <f t="shared" si="7"/>
        <v>189.47368421052633</v>
      </c>
      <c r="H10" s="541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42"/>
      <c r="M10" s="209">
        <f>RANK(K10, K$7:$K$21)</f>
        <v>4</v>
      </c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41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41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41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41"/>
    </row>
    <row r="11" spans="1:50" ht="14.25" hidden="1" customHeight="1" outlineLevel="1">
      <c r="B11" s="483"/>
      <c r="C11" s="203">
        <v>5</v>
      </c>
      <c r="D11" s="206" t="s">
        <v>506</v>
      </c>
      <c r="E11" s="207">
        <v>19</v>
      </c>
      <c r="F11" s="203">
        <v>3600</v>
      </c>
      <c r="G11" s="208">
        <f t="shared" si="7"/>
        <v>189.47368421052633</v>
      </c>
      <c r="H11" s="541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42"/>
      <c r="M11" s="209">
        <f>RANK(K11, K$7:$K$21)</f>
        <v>3</v>
      </c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41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41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41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41"/>
    </row>
    <row r="12" spans="1:50" ht="14.25" hidden="1" customHeight="1" outlineLevel="1">
      <c r="B12" s="483"/>
      <c r="C12" s="203">
        <v>6</v>
      </c>
      <c r="D12" s="206" t="s">
        <v>507</v>
      </c>
      <c r="E12" s="207">
        <v>19</v>
      </c>
      <c r="F12" s="203">
        <v>3600</v>
      </c>
      <c r="G12" s="208">
        <f t="shared" si="7"/>
        <v>189.47368421052633</v>
      </c>
      <c r="H12" s="541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42"/>
      <c r="M12" s="209">
        <f>RANK(K12, K$7:$K$21)</f>
        <v>2</v>
      </c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41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41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41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41"/>
    </row>
    <row r="13" spans="1:50" ht="14.25" hidden="1" customHeight="1" outlineLevel="1">
      <c r="B13" s="483"/>
      <c r="C13" s="203">
        <v>7</v>
      </c>
      <c r="D13" s="206" t="s">
        <v>426</v>
      </c>
      <c r="E13" s="207">
        <v>21</v>
      </c>
      <c r="F13" s="203">
        <v>3600</v>
      </c>
      <c r="G13" s="208">
        <f t="shared" si="7"/>
        <v>171.42857142857142</v>
      </c>
      <c r="H13" s="541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42"/>
      <c r="M13" s="209">
        <f>RANK(K13, K$7:$K$21)</f>
        <v>6</v>
      </c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41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41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41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41"/>
    </row>
    <row r="14" spans="1:50" ht="14.25" hidden="1" customHeight="1" outlineLevel="1">
      <c r="B14" s="483"/>
      <c r="C14" s="203">
        <v>8</v>
      </c>
      <c r="D14" s="206" t="s">
        <v>427</v>
      </c>
      <c r="E14" s="207">
        <v>20</v>
      </c>
      <c r="F14" s="203">
        <v>3600</v>
      </c>
      <c r="G14" s="208">
        <f t="shared" si="7"/>
        <v>180</v>
      </c>
      <c r="H14" s="541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42"/>
      <c r="M14" s="209">
        <f>RANK(K14, K$7:$K$21)</f>
        <v>1</v>
      </c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41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41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41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41"/>
    </row>
    <row r="15" spans="1:50" ht="14.25" hidden="1" customHeight="1" outlineLevel="1">
      <c r="B15" s="483"/>
      <c r="C15" s="203">
        <v>9</v>
      </c>
      <c r="D15" s="206" t="s">
        <v>508</v>
      </c>
      <c r="E15" s="207">
        <v>17</v>
      </c>
      <c r="F15" s="203">
        <v>2000</v>
      </c>
      <c r="G15" s="208">
        <f t="shared" si="7"/>
        <v>117.64705882352941</v>
      </c>
      <c r="H15" s="541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42"/>
      <c r="M15" s="209">
        <f>RANK(K15, K$7:$K$21)</f>
        <v>12</v>
      </c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3"/>
      <c r="AF15" s="207"/>
      <c r="AG15" s="208"/>
      <c r="AH15" s="205"/>
      <c r="AI15" s="541"/>
      <c r="AJ15" s="203"/>
      <c r="AK15" s="207"/>
      <c r="AL15" s="208"/>
      <c r="AM15" s="205"/>
      <c r="AN15" s="541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41"/>
      <c r="AT15" s="203"/>
      <c r="AU15" s="207"/>
      <c r="AV15" s="208"/>
      <c r="AW15" s="205"/>
      <c r="AX15" s="541"/>
    </row>
    <row r="16" spans="1:50" ht="14.25" hidden="1" customHeight="1" outlineLevel="1">
      <c r="B16" s="483"/>
      <c r="C16" s="203">
        <v>10</v>
      </c>
      <c r="D16" s="206" t="s">
        <v>509</v>
      </c>
      <c r="E16" s="207">
        <v>21</v>
      </c>
      <c r="F16" s="203">
        <v>3600</v>
      </c>
      <c r="G16" s="208">
        <f t="shared" si="7"/>
        <v>171.42857142857142</v>
      </c>
      <c r="H16" s="541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42"/>
      <c r="M16" s="209">
        <f>RANK(K16, K$7:$K$21)</f>
        <v>5</v>
      </c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41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41"/>
      <c r="AO16" s="203"/>
      <c r="AP16" s="207"/>
      <c r="AQ16" s="208"/>
      <c r="AR16" s="205"/>
      <c r="AS16" s="541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41"/>
    </row>
    <row r="17" spans="2:50" ht="14.25" hidden="1" customHeight="1" outlineLevel="1">
      <c r="B17" s="483"/>
      <c r="C17" s="203">
        <v>11</v>
      </c>
      <c r="D17" s="206" t="s">
        <v>510</v>
      </c>
      <c r="E17" s="207">
        <v>19</v>
      </c>
      <c r="F17" s="203">
        <v>2000</v>
      </c>
      <c r="G17" s="208">
        <f t="shared" si="7"/>
        <v>105.26315789473684</v>
      </c>
      <c r="H17" s="541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42"/>
      <c r="M17" s="209">
        <f>RANK(K17, K$7:$K$21)</f>
        <v>13</v>
      </c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7"/>
      <c r="AL17" s="208"/>
      <c r="AM17" s="205"/>
      <c r="AN17" s="541"/>
      <c r="AO17" s="203"/>
      <c r="AP17" s="207"/>
      <c r="AQ17" s="208"/>
      <c r="AR17" s="205"/>
      <c r="AS17" s="541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41"/>
    </row>
    <row r="18" spans="2:50" ht="14.25" hidden="1" customHeight="1" outlineLevel="1">
      <c r="B18" s="483"/>
      <c r="C18" s="203">
        <v>12</v>
      </c>
      <c r="D18" s="206" t="s">
        <v>511</v>
      </c>
      <c r="E18" s="207">
        <v>22</v>
      </c>
      <c r="F18" s="203">
        <v>3600</v>
      </c>
      <c r="G18" s="208">
        <f t="shared" si="7"/>
        <v>163.63636363636363</v>
      </c>
      <c r="H18" s="541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42"/>
      <c r="M18" s="209">
        <f>RANK(K18, K$7:$K$21)</f>
        <v>9</v>
      </c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41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41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41"/>
      <c r="AT18" s="203"/>
      <c r="AU18" s="207"/>
      <c r="AV18" s="208"/>
      <c r="AW18" s="205"/>
      <c r="AX18" s="541"/>
    </row>
    <row r="19" spans="2:50" ht="14.25" hidden="1" customHeight="1" outlineLevel="1">
      <c r="B19" s="483"/>
      <c r="C19" s="203">
        <v>13</v>
      </c>
      <c r="D19" s="206" t="s">
        <v>512</v>
      </c>
      <c r="E19" s="207">
        <v>21</v>
      </c>
      <c r="F19" s="203">
        <v>2000</v>
      </c>
      <c r="G19" s="208">
        <f t="shared" si="7"/>
        <v>95.238095238095241</v>
      </c>
      <c r="H19" s="541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42"/>
      <c r="M19" s="209">
        <f>RANK(K19, K$7:$K$21)</f>
        <v>14</v>
      </c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41"/>
      <c r="AJ19" s="203"/>
      <c r="AK19" s="207"/>
      <c r="AL19" s="208"/>
      <c r="AM19" s="205"/>
      <c r="AN19" s="541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41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41"/>
    </row>
    <row r="20" spans="2:50" ht="14.25" hidden="1" customHeight="1" outlineLevel="1">
      <c r="B20" s="483"/>
      <c r="C20" s="203">
        <v>14</v>
      </c>
      <c r="D20" s="206" t="s">
        <v>513</v>
      </c>
      <c r="E20" s="207">
        <v>26</v>
      </c>
      <c r="F20" s="203">
        <v>3600</v>
      </c>
      <c r="G20" s="208">
        <f t="shared" si="7"/>
        <v>138.46153846153845</v>
      </c>
      <c r="H20" s="541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42"/>
      <c r="M20" s="209">
        <f>RANK(K20, K$7:$K$21)</f>
        <v>11</v>
      </c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41"/>
      <c r="AO20" s="203"/>
      <c r="AP20" s="207"/>
      <c r="AQ20" s="208"/>
      <c r="AR20" s="205"/>
      <c r="AS20" s="541"/>
      <c r="AT20" s="203"/>
      <c r="AU20" s="207"/>
      <c r="AV20" s="208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7"/>
      <c r="AL21" s="208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9">U22+1</f>
        <v>45876</v>
      </c>
      <c r="AA22" s="586"/>
      <c r="AB22" s="586"/>
      <c r="AC22" s="586"/>
      <c r="AD22" s="586"/>
      <c r="AE22" s="587">
        <f t="shared" ref="AE22" si="10">Z22+1</f>
        <v>45877</v>
      </c>
      <c r="AF22" s="588"/>
      <c r="AG22" s="588"/>
      <c r="AH22" s="588"/>
      <c r="AI22" s="588"/>
      <c r="AJ22" s="585">
        <f t="shared" ref="AJ22" si="11">AE22+1</f>
        <v>45878</v>
      </c>
      <c r="AK22" s="585"/>
      <c r="AL22" s="585"/>
      <c r="AM22" s="585"/>
      <c r="AN22" s="585"/>
      <c r="AO22" s="587">
        <f t="shared" ref="AO22" si="12">AJ22+1</f>
        <v>45879</v>
      </c>
      <c r="AP22" s="588"/>
      <c r="AQ22" s="588"/>
      <c r="AR22" s="588"/>
      <c r="AS22" s="588"/>
      <c r="AT22" s="585">
        <f t="shared" ref="AT22" si="13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4">Z22</f>
        <v>45876</v>
      </c>
      <c r="AA23" s="592"/>
      <c r="AB23" s="592"/>
      <c r="AC23" s="592"/>
      <c r="AD23" s="592"/>
      <c r="AE23" s="593">
        <f t="shared" ref="AE23" si="15">AE22</f>
        <v>45877</v>
      </c>
      <c r="AF23" s="593"/>
      <c r="AG23" s="593"/>
      <c r="AH23" s="593"/>
      <c r="AI23" s="593"/>
      <c r="AJ23" s="592">
        <f t="shared" ref="AJ23" si="16">AJ22</f>
        <v>45878</v>
      </c>
      <c r="AK23" s="592"/>
      <c r="AL23" s="592"/>
      <c r="AM23" s="592"/>
      <c r="AN23" s="592"/>
      <c r="AO23" s="593">
        <f t="shared" ref="AO23" si="17">AO22</f>
        <v>45879</v>
      </c>
      <c r="AP23" s="593"/>
      <c r="AQ23" s="593"/>
      <c r="AR23" s="593"/>
      <c r="AS23" s="593"/>
      <c r="AT23" s="592">
        <f t="shared" ref="AT23" si="18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501</v>
      </c>
      <c r="C27" s="203">
        <v>1</v>
      </c>
      <c r="D27" s="206" t="s">
        <v>427</v>
      </c>
      <c r="E27" s="207">
        <v>20</v>
      </c>
      <c r="F27" s="203">
        <v>3600</v>
      </c>
      <c r="G27" s="208">
        <f t="shared" ref="G27:G38" si="19">F27/E27</f>
        <v>180</v>
      </c>
      <c r="H27" s="541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42">
        <f>IFERROR(AVERAGE(K27:K41),"-")</f>
        <v>143.60476828852345</v>
      </c>
      <c r="M27" s="209">
        <f>RANK(K27, K$27:$K$41)</f>
        <v>1</v>
      </c>
      <c r="N27" s="483"/>
      <c r="O27" s="483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41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41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41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41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41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41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41">
        <f>AVERAGE(AV27:AV41)</f>
        <v>145.06651773124702</v>
      </c>
    </row>
    <row r="28" spans="2:50" ht="14.25" hidden="1" customHeight="1" outlineLevel="1">
      <c r="B28" s="483"/>
      <c r="C28" s="203">
        <v>2</v>
      </c>
      <c r="D28" s="206" t="s">
        <v>426</v>
      </c>
      <c r="E28" s="207">
        <v>21</v>
      </c>
      <c r="F28" s="203">
        <v>3600</v>
      </c>
      <c r="G28" s="208">
        <f t="shared" si="19"/>
        <v>171.42857142857142</v>
      </c>
      <c r="H28" s="541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42"/>
      <c r="M28" s="209">
        <f>RANK(K28, K$27:$K$41)</f>
        <v>6</v>
      </c>
      <c r="N28" s="483"/>
      <c r="O28" s="483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41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41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41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41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41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41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41"/>
    </row>
    <row r="29" spans="2:50" ht="14.25" hidden="1" customHeight="1" outlineLevel="1">
      <c r="B29" s="483"/>
      <c r="C29" s="203">
        <v>3</v>
      </c>
      <c r="D29" s="206" t="s">
        <v>378</v>
      </c>
      <c r="E29" s="207">
        <v>26</v>
      </c>
      <c r="F29" s="203">
        <v>3600</v>
      </c>
      <c r="G29" s="208">
        <f t="shared" si="19"/>
        <v>138.46153846153845</v>
      </c>
      <c r="H29" s="541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42"/>
      <c r="M29" s="209">
        <f>RANK(K29, K$27:$K$41)</f>
        <v>11</v>
      </c>
      <c r="N29" s="483"/>
      <c r="O29" s="483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41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41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41"/>
      <c r="AE29" s="203"/>
      <c r="AF29" s="207"/>
      <c r="AG29" s="208"/>
      <c r="AH29" s="205"/>
      <c r="AI29" s="541"/>
      <c r="AJ29" s="203"/>
      <c r="AK29" s="207"/>
      <c r="AL29" s="208"/>
      <c r="AM29" s="205"/>
      <c r="AN29" s="541"/>
      <c r="AO29" s="203"/>
      <c r="AP29" s="207"/>
      <c r="AQ29" s="208"/>
      <c r="AR29" s="205"/>
      <c r="AS29" s="541"/>
      <c r="AT29" s="203"/>
      <c r="AU29" s="207"/>
      <c r="AV29" s="208"/>
      <c r="AW29" s="205"/>
      <c r="AX29" s="541"/>
    </row>
    <row r="30" spans="2:50" ht="14.25" hidden="1" customHeight="1" outlineLevel="1">
      <c r="B30" s="483"/>
      <c r="C30" s="203">
        <v>4</v>
      </c>
      <c r="D30" s="206" t="s">
        <v>558</v>
      </c>
      <c r="E30" s="207">
        <v>22</v>
      </c>
      <c r="F30" s="203">
        <v>3600</v>
      </c>
      <c r="G30" s="208">
        <f t="shared" si="19"/>
        <v>163.63636363636363</v>
      </c>
      <c r="H30" s="541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42"/>
      <c r="M30" s="209">
        <f>RANK(K30, K$27:$K$41)</f>
        <v>8</v>
      </c>
      <c r="N30" s="483"/>
      <c r="O30" s="483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41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41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41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41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41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41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41"/>
    </row>
    <row r="31" spans="2:50" ht="14.25" hidden="1" customHeight="1" outlineLevel="1">
      <c r="B31" s="483"/>
      <c r="C31" s="203">
        <v>5</v>
      </c>
      <c r="D31" s="206" t="s">
        <v>425</v>
      </c>
      <c r="E31" s="207">
        <v>21</v>
      </c>
      <c r="F31" s="203">
        <v>3600</v>
      </c>
      <c r="G31" s="208">
        <f t="shared" si="19"/>
        <v>171.42857142857142</v>
      </c>
      <c r="H31" s="541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42"/>
      <c r="M31" s="209">
        <f>RANK(K31, K$27:$K$41)</f>
        <v>5</v>
      </c>
      <c r="N31" s="483"/>
      <c r="O31" s="483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41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41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41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41"/>
      <c r="AJ31" s="203"/>
      <c r="AK31" s="207"/>
      <c r="AL31" s="208"/>
      <c r="AM31" s="205"/>
      <c r="AN31" s="541"/>
      <c r="AO31" s="203"/>
      <c r="AP31" s="207"/>
      <c r="AQ31" s="208"/>
      <c r="AR31" s="205"/>
      <c r="AS31" s="541"/>
      <c r="AT31" s="203"/>
      <c r="AU31" s="207"/>
      <c r="AV31" s="208"/>
      <c r="AW31" s="205"/>
      <c r="AX31" s="541"/>
    </row>
    <row r="32" spans="2:50" ht="14.25" hidden="1" customHeight="1" outlineLevel="1">
      <c r="B32" s="483"/>
      <c r="C32" s="203">
        <v>6</v>
      </c>
      <c r="D32" s="206" t="s">
        <v>424</v>
      </c>
      <c r="E32" s="207">
        <v>19</v>
      </c>
      <c r="F32" s="203">
        <v>3600</v>
      </c>
      <c r="G32" s="208">
        <f t="shared" si="19"/>
        <v>189.47368421052633</v>
      </c>
      <c r="H32" s="541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42"/>
      <c r="M32" s="209">
        <f>RANK(K32, K$27:$K$41)</f>
        <v>3</v>
      </c>
      <c r="N32" s="483"/>
      <c r="O32" s="483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41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41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41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41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41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41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41"/>
    </row>
    <row r="33" spans="1:50" ht="14.25" hidden="1" customHeight="1" outlineLevel="1">
      <c r="B33" s="483"/>
      <c r="C33" s="203">
        <v>7</v>
      </c>
      <c r="D33" s="206" t="s">
        <v>423</v>
      </c>
      <c r="E33" s="207">
        <v>19</v>
      </c>
      <c r="F33" s="203">
        <v>3600</v>
      </c>
      <c r="G33" s="208">
        <f t="shared" si="19"/>
        <v>189.47368421052633</v>
      </c>
      <c r="H33" s="541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42"/>
      <c r="M33" s="209">
        <f>RANK(K33, K$27:$K$41)</f>
        <v>2</v>
      </c>
      <c r="N33" s="483"/>
      <c r="O33" s="483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41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41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41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41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41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41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41"/>
    </row>
    <row r="34" spans="1:50" ht="14.25" hidden="1" customHeight="1" outlineLevel="1">
      <c r="B34" s="483"/>
      <c r="C34" s="203">
        <v>8</v>
      </c>
      <c r="D34" s="206" t="s">
        <v>382</v>
      </c>
      <c r="E34" s="207">
        <v>19</v>
      </c>
      <c r="F34" s="203">
        <v>3600</v>
      </c>
      <c r="G34" s="208">
        <f t="shared" si="19"/>
        <v>189.47368421052633</v>
      </c>
      <c r="H34" s="541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42"/>
      <c r="M34" s="209">
        <f>RANK(K34, K$27:$K$41)</f>
        <v>4</v>
      </c>
      <c r="N34" s="483"/>
      <c r="O34" s="483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41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41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41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41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41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41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41"/>
    </row>
    <row r="35" spans="1:50" ht="14.25" hidden="1" customHeight="1" outlineLevel="1">
      <c r="B35" s="483"/>
      <c r="C35" s="203">
        <v>9</v>
      </c>
      <c r="D35" s="206" t="s">
        <v>422</v>
      </c>
      <c r="E35" s="207">
        <v>21</v>
      </c>
      <c r="F35" s="203">
        <v>3600</v>
      </c>
      <c r="G35" s="208">
        <f t="shared" si="19"/>
        <v>171.42857142857142</v>
      </c>
      <c r="H35" s="541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42"/>
      <c r="M35" s="209">
        <f>RANK(K35, K$27:$K$41)</f>
        <v>10</v>
      </c>
      <c r="N35" s="483"/>
      <c r="O35" s="483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41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41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41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41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41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41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41"/>
    </row>
    <row r="36" spans="1:50" ht="14.25" hidden="1" customHeight="1" outlineLevel="1">
      <c r="B36" s="483"/>
      <c r="C36" s="203">
        <v>10</v>
      </c>
      <c r="D36" s="206" t="s">
        <v>421</v>
      </c>
      <c r="E36" s="207">
        <v>21</v>
      </c>
      <c r="F36" s="203">
        <v>3600</v>
      </c>
      <c r="G36" s="208">
        <f t="shared" si="19"/>
        <v>171.42857142857142</v>
      </c>
      <c r="H36" s="541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42"/>
      <c r="M36" s="209">
        <f>RANK(K36, K$27:$K$41)</f>
        <v>7</v>
      </c>
      <c r="N36" s="483"/>
      <c r="O36" s="483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41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41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41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41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41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41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41"/>
    </row>
    <row r="37" spans="1:50" ht="14.25" hidden="1" customHeight="1" outlineLevel="1">
      <c r="B37" s="483"/>
      <c r="C37" s="203">
        <v>11</v>
      </c>
      <c r="D37" s="206" t="s">
        <v>559</v>
      </c>
      <c r="E37" s="207">
        <v>21</v>
      </c>
      <c r="F37" s="203">
        <v>3600</v>
      </c>
      <c r="G37" s="208">
        <f t="shared" si="19"/>
        <v>171.42857142857142</v>
      </c>
      <c r="H37" s="541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42"/>
      <c r="M37" s="209">
        <f>RANK(K37, K$27:$K$41)</f>
        <v>9</v>
      </c>
      <c r="N37" s="483"/>
      <c r="O37" s="483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41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41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41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41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41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41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41"/>
    </row>
    <row r="38" spans="1:50" ht="14.25" hidden="1" customHeight="1" outlineLevel="1">
      <c r="B38" s="483"/>
      <c r="C38" s="203">
        <v>12</v>
      </c>
      <c r="D38" s="206" t="s">
        <v>562</v>
      </c>
      <c r="E38" s="207">
        <v>17</v>
      </c>
      <c r="F38" s="203">
        <v>2000</v>
      </c>
      <c r="G38" s="208">
        <f t="shared" si="19"/>
        <v>117.64705882352941</v>
      </c>
      <c r="H38" s="541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42"/>
      <c r="M38" s="209">
        <f>RANK(K38, K$27:$K$41)</f>
        <v>12</v>
      </c>
      <c r="N38" s="483"/>
      <c r="O38" s="483"/>
      <c r="P38" s="203"/>
      <c r="Q38" s="207"/>
      <c r="R38" s="208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41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41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41"/>
    </row>
    <row r="39" spans="1:50" ht="14.25" hidden="1" customHeight="1" outlineLevel="1">
      <c r="B39" s="483"/>
      <c r="C39" s="203">
        <v>13</v>
      </c>
      <c r="D39" s="206"/>
      <c r="E39" s="203"/>
      <c r="F39" s="203"/>
      <c r="G39" s="203"/>
      <c r="H39" s="541"/>
      <c r="I39" s="209"/>
      <c r="J39" s="209"/>
      <c r="K39" s="210"/>
      <c r="L39" s="542"/>
      <c r="M39" s="209"/>
      <c r="N39" s="483"/>
      <c r="O39" s="483"/>
      <c r="P39" s="203"/>
      <c r="Q39" s="207"/>
      <c r="R39" s="208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7"/>
      <c r="AL39" s="208"/>
      <c r="AM39" s="205"/>
      <c r="AN39" s="541"/>
      <c r="AO39" s="203"/>
      <c r="AP39" s="207"/>
      <c r="AQ39" s="208"/>
      <c r="AR39" s="205"/>
      <c r="AS39" s="541"/>
      <c r="AT39" s="203"/>
      <c r="AU39" s="207"/>
      <c r="AV39" s="208"/>
      <c r="AW39" s="205"/>
      <c r="AX39" s="541"/>
    </row>
    <row r="40" spans="1:50" ht="14.25" hidden="1" customHeight="1" outlineLevel="1">
      <c r="B40" s="483"/>
      <c r="C40" s="203">
        <v>14</v>
      </c>
      <c r="D40" s="206"/>
      <c r="E40" s="203"/>
      <c r="F40" s="203"/>
      <c r="G40" s="203"/>
      <c r="H40" s="541"/>
      <c r="I40" s="209"/>
      <c r="J40" s="209"/>
      <c r="K40" s="210"/>
      <c r="L40" s="542"/>
      <c r="M40" s="209"/>
      <c r="N40" s="483"/>
      <c r="O40" s="483"/>
      <c r="P40" s="203"/>
      <c r="Q40" s="207"/>
      <c r="R40" s="208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7"/>
      <c r="AL40" s="208"/>
      <c r="AM40" s="205"/>
      <c r="AN40" s="541"/>
      <c r="AO40" s="203"/>
      <c r="AP40" s="207"/>
      <c r="AQ40" s="208"/>
      <c r="AR40" s="205"/>
      <c r="AS40" s="541"/>
      <c r="AT40" s="203"/>
      <c r="AU40" s="207"/>
      <c r="AV40" s="208"/>
      <c r="AW40" s="205"/>
      <c r="AX40" s="541"/>
    </row>
    <row r="41" spans="1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1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5">U42+1</f>
        <v>45883</v>
      </c>
      <c r="AA42" s="586"/>
      <c r="AB42" s="586"/>
      <c r="AC42" s="586"/>
      <c r="AD42" s="586"/>
      <c r="AE42" s="587">
        <f t="shared" ref="AE42" si="36">Z42+1</f>
        <v>45884</v>
      </c>
      <c r="AF42" s="588"/>
      <c r="AG42" s="588"/>
      <c r="AH42" s="588"/>
      <c r="AI42" s="588"/>
      <c r="AJ42" s="589">
        <f t="shared" ref="AJ42" si="37">AE42+1</f>
        <v>45885</v>
      </c>
      <c r="AK42" s="590"/>
      <c r="AL42" s="590"/>
      <c r="AM42" s="590"/>
      <c r="AN42" s="591"/>
      <c r="AO42" s="587">
        <f t="shared" ref="AO42" si="38">AJ42+1</f>
        <v>45886</v>
      </c>
      <c r="AP42" s="588"/>
      <c r="AQ42" s="588"/>
      <c r="AR42" s="588"/>
      <c r="AS42" s="588"/>
      <c r="AT42" s="589">
        <f t="shared" ref="AT42" si="39">AO42+1</f>
        <v>45887</v>
      </c>
      <c r="AU42" s="590"/>
      <c r="AV42" s="590"/>
      <c r="AW42" s="590"/>
      <c r="AX42" s="591"/>
    </row>
    <row r="43" spans="1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40">Z42</f>
        <v>45883</v>
      </c>
      <c r="AA43" s="592"/>
      <c r="AB43" s="592"/>
      <c r="AC43" s="592"/>
      <c r="AD43" s="592"/>
      <c r="AE43" s="593">
        <f t="shared" ref="AE43" si="41">AE42</f>
        <v>45884</v>
      </c>
      <c r="AF43" s="593"/>
      <c r="AG43" s="593"/>
      <c r="AH43" s="593"/>
      <c r="AI43" s="593"/>
      <c r="AJ43" s="594">
        <f t="shared" ref="AJ43" si="42">AJ42</f>
        <v>45885</v>
      </c>
      <c r="AK43" s="595"/>
      <c r="AL43" s="595"/>
      <c r="AM43" s="595"/>
      <c r="AN43" s="596"/>
      <c r="AO43" s="593">
        <f t="shared" ref="AO43" si="43">AO42</f>
        <v>45886</v>
      </c>
      <c r="AP43" s="593"/>
      <c r="AQ43" s="593"/>
      <c r="AR43" s="593"/>
      <c r="AS43" s="593"/>
      <c r="AT43" s="594">
        <f t="shared" ref="AT43" si="44">AT42</f>
        <v>45887</v>
      </c>
      <c r="AU43" s="595"/>
      <c r="AV43" s="595"/>
      <c r="AW43" s="595"/>
      <c r="AX43" s="596"/>
    </row>
    <row r="44" spans="1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1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1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1:50" ht="14.25" hidden="1" customHeight="1" outlineLevel="1">
      <c r="A47" s="279"/>
      <c r="B47" s="483" t="s">
        <v>501</v>
      </c>
      <c r="C47" s="203">
        <v>1</v>
      </c>
      <c r="D47" s="206" t="s">
        <v>421</v>
      </c>
      <c r="E47" s="203">
        <v>21</v>
      </c>
      <c r="F47" s="203">
        <v>3600</v>
      </c>
      <c r="G47" s="208">
        <f t="shared" ref="G47:G57" si="45">F47/E47</f>
        <v>171.42857142857142</v>
      </c>
      <c r="H47" s="541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42">
        <f>IFERROR(AVERAGE(K47:K61),"-")</f>
        <v>145.60175012822526</v>
      </c>
      <c r="M47" s="209">
        <f>RANK(K47, K$47:$K$61)</f>
        <v>7</v>
      </c>
      <c r="N47" s="483"/>
      <c r="O47" s="483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41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41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41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41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41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41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41">
        <f>AVERAGE(AV47:AV61)</f>
        <v>152.45123735617824</v>
      </c>
    </row>
    <row r="48" spans="1:50" ht="14.25" hidden="1" customHeight="1" outlineLevel="1">
      <c r="A48" s="279"/>
      <c r="B48" s="483"/>
      <c r="C48" s="203">
        <v>2</v>
      </c>
      <c r="D48" s="206" t="s">
        <v>427</v>
      </c>
      <c r="E48" s="203">
        <v>20</v>
      </c>
      <c r="F48" s="203">
        <v>3600</v>
      </c>
      <c r="G48" s="208">
        <f t="shared" si="45"/>
        <v>180</v>
      </c>
      <c r="H48" s="541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42"/>
      <c r="M48" s="209">
        <f>RANK(K48, K$47:$K$61)</f>
        <v>1</v>
      </c>
      <c r="N48" s="483"/>
      <c r="O48" s="483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41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41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41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41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41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41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41"/>
    </row>
    <row r="49" spans="1:50" ht="14.25" hidden="1" customHeight="1" outlineLevel="1">
      <c r="A49" s="279"/>
      <c r="B49" s="483"/>
      <c r="C49" s="203">
        <v>3</v>
      </c>
      <c r="D49" s="206" t="s">
        <v>426</v>
      </c>
      <c r="E49" s="203">
        <v>21</v>
      </c>
      <c r="F49" s="203">
        <v>3600</v>
      </c>
      <c r="G49" s="208">
        <f t="shared" si="45"/>
        <v>171.42857142857142</v>
      </c>
      <c r="H49" s="541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42"/>
      <c r="M49" s="209">
        <f>RANK(K49, K$47:$K$61)</f>
        <v>6</v>
      </c>
      <c r="N49" s="483"/>
      <c r="O49" s="483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41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41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41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41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41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41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41"/>
    </row>
    <row r="50" spans="1:50" ht="14.25" hidden="1" customHeight="1" outlineLevel="1">
      <c r="A50" s="279"/>
      <c r="B50" s="483"/>
      <c r="C50" s="203">
        <v>4</v>
      </c>
      <c r="D50" s="206" t="s">
        <v>424</v>
      </c>
      <c r="E50" s="203">
        <v>19</v>
      </c>
      <c r="F50" s="203">
        <v>3600</v>
      </c>
      <c r="G50" s="208">
        <f t="shared" si="45"/>
        <v>189.47368421052633</v>
      </c>
      <c r="H50" s="541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42"/>
      <c r="M50" s="209">
        <f>RANK(K50, K$47:$K$61)</f>
        <v>3</v>
      </c>
      <c r="N50" s="483"/>
      <c r="O50" s="483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41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41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41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41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41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41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41"/>
    </row>
    <row r="51" spans="1:50" ht="14.25" hidden="1" customHeight="1" outlineLevel="1">
      <c r="A51" s="279"/>
      <c r="B51" s="483"/>
      <c r="C51" s="203">
        <v>5</v>
      </c>
      <c r="D51" s="206" t="s">
        <v>423</v>
      </c>
      <c r="E51" s="203">
        <v>19</v>
      </c>
      <c r="F51" s="203">
        <v>3600</v>
      </c>
      <c r="G51" s="208">
        <f t="shared" si="45"/>
        <v>189.47368421052633</v>
      </c>
      <c r="H51" s="541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42"/>
      <c r="M51" s="209">
        <f>RANK(K51, K$47:$K$61)</f>
        <v>2</v>
      </c>
      <c r="N51" s="483"/>
      <c r="O51" s="483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41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41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41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41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41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41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41"/>
    </row>
    <row r="52" spans="1:50" ht="14.25" hidden="1" customHeight="1" outlineLevel="1">
      <c r="A52" s="279"/>
      <c r="B52" s="483"/>
      <c r="C52" s="203">
        <v>6</v>
      </c>
      <c r="D52" s="206" t="s">
        <v>382</v>
      </c>
      <c r="E52" s="203">
        <v>19</v>
      </c>
      <c r="F52" s="203">
        <v>3600</v>
      </c>
      <c r="G52" s="208">
        <f t="shared" si="45"/>
        <v>189.47368421052633</v>
      </c>
      <c r="H52" s="541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42"/>
      <c r="M52" s="209">
        <f>RANK(K52, K$47:$K$61)</f>
        <v>4</v>
      </c>
      <c r="N52" s="483"/>
      <c r="O52" s="483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41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41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41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41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41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41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41"/>
    </row>
    <row r="53" spans="1:50" ht="14.25" hidden="1" customHeight="1" outlineLevel="1">
      <c r="A53" s="279"/>
      <c r="B53" s="483"/>
      <c r="C53" s="203">
        <v>7</v>
      </c>
      <c r="D53" s="206" t="s">
        <v>422</v>
      </c>
      <c r="E53" s="203">
        <v>21</v>
      </c>
      <c r="F53" s="203">
        <v>3600</v>
      </c>
      <c r="G53" s="208">
        <f t="shared" si="45"/>
        <v>171.42857142857142</v>
      </c>
      <c r="H53" s="541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42"/>
      <c r="M53" s="209">
        <f>RANK(K53, K$47:$K$61)</f>
        <v>10</v>
      </c>
      <c r="N53" s="483"/>
      <c r="O53" s="483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41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41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41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41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41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41"/>
      <c r="AT53" s="203"/>
      <c r="AU53" s="207"/>
      <c r="AV53" s="208"/>
      <c r="AW53" s="205"/>
      <c r="AX53" s="541"/>
    </row>
    <row r="54" spans="1:50" ht="14.25" hidden="1" customHeight="1" outlineLevel="1">
      <c r="A54" s="279"/>
      <c r="B54" s="483"/>
      <c r="C54" s="203">
        <v>8</v>
      </c>
      <c r="D54" s="206" t="s">
        <v>558</v>
      </c>
      <c r="E54" s="203">
        <v>22</v>
      </c>
      <c r="F54" s="203">
        <v>3600</v>
      </c>
      <c r="G54" s="208">
        <f t="shared" si="45"/>
        <v>163.63636363636363</v>
      </c>
      <c r="H54" s="541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42"/>
      <c r="M54" s="209">
        <f>RANK(K54, K$47:$K$61)</f>
        <v>9</v>
      </c>
      <c r="N54" s="483"/>
      <c r="O54" s="483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41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41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41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41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41"/>
      <c r="AO54" s="203"/>
      <c r="AP54" s="207"/>
      <c r="AQ54" s="208"/>
      <c r="AR54" s="205"/>
      <c r="AS54" s="541"/>
      <c r="AT54" s="203"/>
      <c r="AU54" s="207"/>
      <c r="AV54" s="208"/>
      <c r="AW54" s="205"/>
      <c r="AX54" s="541"/>
    </row>
    <row r="55" spans="1:50" ht="14.25" hidden="1" customHeight="1" outlineLevel="1">
      <c r="A55" s="279"/>
      <c r="B55" s="483"/>
      <c r="C55" s="203">
        <v>9</v>
      </c>
      <c r="D55" s="206" t="s">
        <v>509</v>
      </c>
      <c r="E55" s="203">
        <v>21</v>
      </c>
      <c r="F55" s="203">
        <v>3600</v>
      </c>
      <c r="G55" s="208">
        <f t="shared" si="45"/>
        <v>171.42857142857142</v>
      </c>
      <c r="H55" s="541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42"/>
      <c r="M55" s="209">
        <f>RANK(K55, K$47:$K$61)</f>
        <v>5</v>
      </c>
      <c r="N55" s="483"/>
      <c r="O55" s="483"/>
      <c r="P55" s="203"/>
      <c r="Q55" s="207"/>
      <c r="R55" s="208"/>
      <c r="S55" s="205"/>
      <c r="T55" s="541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41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41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41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41"/>
      <c r="AO55" s="203"/>
      <c r="AP55" s="207"/>
      <c r="AQ55" s="208"/>
      <c r="AR55" s="205"/>
      <c r="AS55" s="541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41"/>
    </row>
    <row r="56" spans="1:50" ht="14.25" hidden="1" customHeight="1" outlineLevel="1">
      <c r="A56" s="279"/>
      <c r="B56" s="483"/>
      <c r="C56" s="203">
        <v>10</v>
      </c>
      <c r="D56" s="206" t="s">
        <v>559</v>
      </c>
      <c r="E56" s="203">
        <v>21</v>
      </c>
      <c r="F56" s="203">
        <v>3600</v>
      </c>
      <c r="G56" s="208">
        <f t="shared" si="45"/>
        <v>171.42857142857142</v>
      </c>
      <c r="H56" s="541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42"/>
      <c r="M56" s="209">
        <f>RANK(K56, K$47:$K$61)</f>
        <v>8</v>
      </c>
      <c r="N56" s="483"/>
      <c r="O56" s="483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41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41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41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41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41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41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41"/>
    </row>
    <row r="57" spans="1:50" ht="14.25" hidden="1" customHeight="1" outlineLevel="1">
      <c r="A57" s="279"/>
      <c r="B57" s="483"/>
      <c r="C57" s="203">
        <v>11</v>
      </c>
      <c r="D57" s="206" t="s">
        <v>562</v>
      </c>
      <c r="E57" s="203">
        <v>17</v>
      </c>
      <c r="F57" s="203">
        <v>2000</v>
      </c>
      <c r="G57" s="208">
        <f t="shared" si="45"/>
        <v>117.64705882352941</v>
      </c>
      <c r="H57" s="541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42"/>
      <c r="M57" s="209">
        <f>RANK(K57, K$47:$K$61)</f>
        <v>11</v>
      </c>
      <c r="N57" s="483"/>
      <c r="O57" s="483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41"/>
      <c r="U57" s="203"/>
      <c r="V57" s="207"/>
      <c r="W57" s="208"/>
      <c r="X57" s="205"/>
      <c r="Y57" s="541"/>
      <c r="Z57" s="203"/>
      <c r="AA57" s="207"/>
      <c r="AB57" s="208"/>
      <c r="AC57" s="205"/>
      <c r="AD57" s="541"/>
      <c r="AE57" s="203"/>
      <c r="AF57" s="207"/>
      <c r="AG57" s="208"/>
      <c r="AH57" s="205"/>
      <c r="AI57" s="541"/>
      <c r="AJ57" s="203"/>
      <c r="AK57" s="207"/>
      <c r="AL57" s="208"/>
      <c r="AM57" s="205"/>
      <c r="AN57" s="541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41"/>
      <c r="AT57" s="203"/>
      <c r="AU57" s="207"/>
      <c r="AV57" s="208"/>
      <c r="AW57" s="205"/>
      <c r="AX57" s="541"/>
    </row>
    <row r="58" spans="1:50" ht="14.25" hidden="1" customHeight="1" outlineLevel="1">
      <c r="A58" s="279"/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7"/>
      <c r="R58" s="208"/>
      <c r="S58" s="205"/>
      <c r="T58" s="541"/>
      <c r="U58" s="203"/>
      <c r="V58" s="207"/>
      <c r="W58" s="208"/>
      <c r="X58" s="205"/>
      <c r="Y58" s="541"/>
      <c r="Z58" s="203"/>
      <c r="AA58" s="207"/>
      <c r="AB58" s="208"/>
      <c r="AC58" s="205"/>
      <c r="AD58" s="541"/>
      <c r="AE58" s="203"/>
      <c r="AF58" s="207"/>
      <c r="AG58" s="208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1:50" ht="14.25" hidden="1" customHeight="1" outlineLevel="1"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7"/>
      <c r="R59" s="208"/>
      <c r="S59" s="205"/>
      <c r="T59" s="541"/>
      <c r="U59" s="203"/>
      <c r="V59" s="207"/>
      <c r="W59" s="208"/>
      <c r="X59" s="205"/>
      <c r="Y59" s="541"/>
      <c r="Z59" s="203"/>
      <c r="AA59" s="207"/>
      <c r="AB59" s="208"/>
      <c r="AC59" s="205"/>
      <c r="AD59" s="541"/>
      <c r="AE59" s="203"/>
      <c r="AF59" s="207"/>
      <c r="AG59" s="208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1:50" ht="14.25" hidden="1" customHeight="1" outlineLevel="1"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7"/>
      <c r="R60" s="208"/>
      <c r="S60" s="205"/>
      <c r="T60" s="541"/>
      <c r="U60" s="203"/>
      <c r="V60" s="207"/>
      <c r="W60" s="208"/>
      <c r="X60" s="205"/>
      <c r="Y60" s="541"/>
      <c r="Z60" s="203"/>
      <c r="AA60" s="207"/>
      <c r="AB60" s="208"/>
      <c r="AC60" s="205"/>
      <c r="AD60" s="541"/>
      <c r="AE60" s="203"/>
      <c r="AF60" s="207"/>
      <c r="AG60" s="208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1:50" ht="14.25" hidden="1" customHeight="1" outlineLevel="1"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7"/>
      <c r="W61" s="208"/>
      <c r="X61" s="205"/>
      <c r="Y61" s="541"/>
      <c r="Z61" s="203"/>
      <c r="AA61" s="207"/>
      <c r="AB61" s="208"/>
      <c r="AC61" s="205"/>
      <c r="AD61" s="541"/>
      <c r="AE61" s="203"/>
      <c r="AF61" s="207"/>
      <c r="AG61" s="208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1:50" ht="14.25" hidden="1" customHeight="1" outlineLevel="1" collapsed="1">
      <c r="B62" s="524" t="s">
        <v>612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1">U62+1</f>
        <v>45890</v>
      </c>
      <c r="AA62" s="586"/>
      <c r="AB62" s="586"/>
      <c r="AC62" s="586"/>
      <c r="AD62" s="586"/>
      <c r="AE62" s="587">
        <f t="shared" ref="AE62" si="62">Z62+1</f>
        <v>45891</v>
      </c>
      <c r="AF62" s="588"/>
      <c r="AG62" s="588"/>
      <c r="AH62" s="588"/>
      <c r="AI62" s="588"/>
      <c r="AJ62" s="589">
        <f t="shared" ref="AJ62" si="63">AE62+1</f>
        <v>45892</v>
      </c>
      <c r="AK62" s="590"/>
      <c r="AL62" s="590"/>
      <c r="AM62" s="590"/>
      <c r="AN62" s="591"/>
      <c r="AO62" s="587">
        <f t="shared" ref="AO62" si="64">AJ62+1</f>
        <v>45893</v>
      </c>
      <c r="AP62" s="588"/>
      <c r="AQ62" s="588"/>
      <c r="AR62" s="588"/>
      <c r="AS62" s="588"/>
      <c r="AT62" s="589">
        <f t="shared" ref="AT62" si="65">AO62+1</f>
        <v>45894</v>
      </c>
      <c r="AU62" s="590"/>
      <c r="AV62" s="590"/>
      <c r="AW62" s="590"/>
      <c r="AX62" s="591"/>
    </row>
    <row r="63" spans="1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66">Z62</f>
        <v>45890</v>
      </c>
      <c r="AA63" s="592"/>
      <c r="AB63" s="592"/>
      <c r="AC63" s="592"/>
      <c r="AD63" s="592"/>
      <c r="AE63" s="593">
        <f t="shared" ref="AE63" si="67">AE62</f>
        <v>45891</v>
      </c>
      <c r="AF63" s="593"/>
      <c r="AG63" s="593"/>
      <c r="AH63" s="593"/>
      <c r="AI63" s="593"/>
      <c r="AJ63" s="594">
        <f t="shared" ref="AJ63" si="68">AJ62</f>
        <v>45892</v>
      </c>
      <c r="AK63" s="595"/>
      <c r="AL63" s="595"/>
      <c r="AM63" s="595"/>
      <c r="AN63" s="596"/>
      <c r="AO63" s="593">
        <f t="shared" ref="AO63" si="69">AO62</f>
        <v>45893</v>
      </c>
      <c r="AP63" s="593"/>
      <c r="AQ63" s="593"/>
      <c r="AR63" s="593"/>
      <c r="AS63" s="593"/>
      <c r="AT63" s="594">
        <f t="shared" ref="AT63" si="70">AT62</f>
        <v>45894</v>
      </c>
      <c r="AU63" s="595"/>
      <c r="AV63" s="595"/>
      <c r="AW63" s="595"/>
      <c r="AX63" s="596"/>
    </row>
    <row r="64" spans="1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501</v>
      </c>
      <c r="C67" s="203">
        <v>1</v>
      </c>
      <c r="D67" s="206" t="s">
        <v>421</v>
      </c>
      <c r="E67" s="203">
        <v>21</v>
      </c>
      <c r="F67" s="203">
        <v>3600</v>
      </c>
      <c r="G67" s="208">
        <f t="shared" ref="G67:G74" si="71">F67/E67</f>
        <v>171.42857142857142</v>
      </c>
      <c r="H67" s="541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42">
        <f>IFERROR(AVERAGE(K67:K81),"-")</f>
        <v>152.51997622842129</v>
      </c>
      <c r="M67" s="209">
        <f>RANK(K67, K$67:$K$81)</f>
        <v>7</v>
      </c>
      <c r="N67" s="483"/>
      <c r="O67" s="483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41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41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41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41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41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41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41">
        <f>AVERAGE(AV67:AV81)</f>
        <v>152.56024600928484</v>
      </c>
    </row>
    <row r="68" spans="2:50" ht="14.25" hidden="1" customHeight="1" outlineLevel="1">
      <c r="B68" s="483"/>
      <c r="C68" s="203">
        <v>2</v>
      </c>
      <c r="D68" s="206" t="s">
        <v>427</v>
      </c>
      <c r="E68" s="203">
        <v>20</v>
      </c>
      <c r="F68" s="203">
        <v>3600</v>
      </c>
      <c r="G68" s="208">
        <f t="shared" si="71"/>
        <v>180</v>
      </c>
      <c r="H68" s="541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42"/>
      <c r="M68" s="209">
        <f>RANK(K68, K$67:$K$81)</f>
        <v>1</v>
      </c>
      <c r="N68" s="483"/>
      <c r="O68" s="483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41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41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41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41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41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41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41"/>
    </row>
    <row r="69" spans="2:50" ht="14.25" hidden="1" customHeight="1" outlineLevel="1">
      <c r="B69" s="483"/>
      <c r="C69" s="203">
        <v>3</v>
      </c>
      <c r="D69" s="206" t="s">
        <v>426</v>
      </c>
      <c r="E69" s="203">
        <v>21</v>
      </c>
      <c r="F69" s="203">
        <v>3600</v>
      </c>
      <c r="G69" s="208">
        <f t="shared" si="71"/>
        <v>171.42857142857142</v>
      </c>
      <c r="H69" s="541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42"/>
      <c r="M69" s="209">
        <f>RANK(K69, K$67:$K$81)</f>
        <v>6</v>
      </c>
      <c r="N69" s="483"/>
      <c r="O69" s="483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41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41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41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41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41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41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41"/>
    </row>
    <row r="70" spans="2:50" ht="14.25" hidden="1" customHeight="1" outlineLevel="1">
      <c r="B70" s="483"/>
      <c r="C70" s="203">
        <v>4</v>
      </c>
      <c r="D70" s="206" t="s">
        <v>424</v>
      </c>
      <c r="E70" s="203">
        <v>19</v>
      </c>
      <c r="F70" s="203">
        <v>3600</v>
      </c>
      <c r="G70" s="208">
        <f t="shared" si="71"/>
        <v>189.47368421052633</v>
      </c>
      <c r="H70" s="541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42"/>
      <c r="M70" s="209">
        <f>RANK(K70, K$67:$K$81)</f>
        <v>3</v>
      </c>
      <c r="N70" s="483"/>
      <c r="O70" s="483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41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41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41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41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41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41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41"/>
    </row>
    <row r="71" spans="2:50" ht="14.25" hidden="1" customHeight="1" outlineLevel="1">
      <c r="B71" s="483"/>
      <c r="C71" s="203">
        <v>5</v>
      </c>
      <c r="D71" s="206" t="s">
        <v>423</v>
      </c>
      <c r="E71" s="203">
        <v>19</v>
      </c>
      <c r="F71" s="203">
        <v>3600</v>
      </c>
      <c r="G71" s="208">
        <f t="shared" si="71"/>
        <v>189.47368421052633</v>
      </c>
      <c r="H71" s="541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42"/>
      <c r="M71" s="209">
        <f>RANK(K71, K$67:$K$81)</f>
        <v>2</v>
      </c>
      <c r="N71" s="483"/>
      <c r="O71" s="483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41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41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41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41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41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41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41"/>
    </row>
    <row r="72" spans="2:50" ht="14.25" hidden="1" customHeight="1" outlineLevel="1">
      <c r="B72" s="483"/>
      <c r="C72" s="203">
        <v>6</v>
      </c>
      <c r="D72" s="206" t="s">
        <v>382</v>
      </c>
      <c r="E72" s="203">
        <v>19</v>
      </c>
      <c r="F72" s="203">
        <v>3600</v>
      </c>
      <c r="G72" s="208">
        <f t="shared" si="71"/>
        <v>189.47368421052633</v>
      </c>
      <c r="H72" s="541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42"/>
      <c r="M72" s="209">
        <f>RANK(K72, K$67:$K$81)</f>
        <v>4</v>
      </c>
      <c r="N72" s="483"/>
      <c r="O72" s="483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41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41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41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41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41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41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41"/>
    </row>
    <row r="73" spans="2:50" ht="14.25" hidden="1" customHeight="1" outlineLevel="1">
      <c r="B73" s="483"/>
      <c r="C73" s="203">
        <v>7</v>
      </c>
      <c r="D73" s="206" t="s">
        <v>425</v>
      </c>
      <c r="E73" s="203">
        <v>21</v>
      </c>
      <c r="F73" s="203">
        <v>3600</v>
      </c>
      <c r="G73" s="208">
        <f t="shared" si="71"/>
        <v>171.42857142857142</v>
      </c>
      <c r="H73" s="541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42"/>
      <c r="M73" s="209">
        <f>RANK(K73, K$67:$K$81)</f>
        <v>5</v>
      </c>
      <c r="N73" s="483"/>
      <c r="O73" s="483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41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41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41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41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41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41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41"/>
    </row>
    <row r="74" spans="2:50" ht="14.25" hidden="1" customHeight="1" outlineLevel="1">
      <c r="B74" s="483"/>
      <c r="C74" s="203">
        <v>8</v>
      </c>
      <c r="D74" s="206" t="s">
        <v>559</v>
      </c>
      <c r="E74" s="203">
        <v>21</v>
      </c>
      <c r="F74" s="203">
        <v>3600</v>
      </c>
      <c r="G74" s="208">
        <f t="shared" si="71"/>
        <v>171.42857142857142</v>
      </c>
      <c r="H74" s="541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42"/>
      <c r="M74" s="209">
        <f>RANK(K74, K$67:$K$81)</f>
        <v>8</v>
      </c>
      <c r="N74" s="483"/>
      <c r="O74" s="483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41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41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41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41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41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41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41"/>
    </row>
    <row r="75" spans="2:50" ht="14.25" hidden="1" customHeight="1" outlineLevel="1">
      <c r="B75" s="483"/>
      <c r="C75" s="203">
        <v>9</v>
      </c>
      <c r="D75" s="206"/>
      <c r="E75" s="203"/>
      <c r="F75" s="203"/>
      <c r="G75" s="208"/>
      <c r="H75" s="541"/>
      <c r="I75" s="209"/>
      <c r="J75" s="209"/>
      <c r="K75" s="210"/>
      <c r="L75" s="542"/>
      <c r="M75" s="209"/>
      <c r="N75" s="483"/>
      <c r="O75" s="483"/>
      <c r="P75" s="203"/>
      <c r="Q75" s="207"/>
      <c r="R75" s="208"/>
      <c r="S75" s="205"/>
      <c r="T75" s="541"/>
      <c r="U75" s="203"/>
      <c r="V75" s="207"/>
      <c r="W75" s="208"/>
      <c r="X75" s="205"/>
      <c r="Y75" s="541"/>
      <c r="Z75" s="203"/>
      <c r="AA75" s="207"/>
      <c r="AB75" s="208"/>
      <c r="AC75" s="205"/>
      <c r="AD75" s="541"/>
      <c r="AE75" s="203"/>
      <c r="AF75" s="207"/>
      <c r="AG75" s="208"/>
      <c r="AH75" s="205"/>
      <c r="AI75" s="541"/>
      <c r="AJ75" s="203"/>
      <c r="AK75" s="207"/>
      <c r="AL75" s="208"/>
      <c r="AM75" s="205"/>
      <c r="AN75" s="541"/>
      <c r="AO75" s="203"/>
      <c r="AP75" s="207"/>
      <c r="AQ75" s="208"/>
      <c r="AR75" s="205"/>
      <c r="AS75" s="541"/>
      <c r="AT75" s="203"/>
      <c r="AU75" s="207"/>
      <c r="AV75" s="208"/>
      <c r="AW75" s="205"/>
      <c r="AX75" s="541"/>
    </row>
    <row r="76" spans="2:50" ht="14.25" hidden="1" customHeight="1" outlineLevel="1">
      <c r="B76" s="483"/>
      <c r="C76" s="203">
        <v>10</v>
      </c>
      <c r="D76" s="206"/>
      <c r="E76" s="203"/>
      <c r="F76" s="203"/>
      <c r="G76" s="208"/>
      <c r="H76" s="541"/>
      <c r="I76" s="209"/>
      <c r="J76" s="209"/>
      <c r="K76" s="210"/>
      <c r="L76" s="542"/>
      <c r="M76" s="209"/>
      <c r="N76" s="483"/>
      <c r="O76" s="483"/>
      <c r="P76" s="203"/>
      <c r="Q76" s="207"/>
      <c r="R76" s="208"/>
      <c r="S76" s="205"/>
      <c r="T76" s="541"/>
      <c r="U76" s="203"/>
      <c r="V76" s="207"/>
      <c r="W76" s="208"/>
      <c r="X76" s="205"/>
      <c r="Y76" s="541"/>
      <c r="Z76" s="203"/>
      <c r="AA76" s="207"/>
      <c r="AB76" s="208"/>
      <c r="AC76" s="205"/>
      <c r="AD76" s="541"/>
      <c r="AE76" s="203"/>
      <c r="AF76" s="207"/>
      <c r="AG76" s="208"/>
      <c r="AH76" s="205"/>
      <c r="AI76" s="541"/>
      <c r="AJ76" s="203"/>
      <c r="AK76" s="207"/>
      <c r="AL76" s="208"/>
      <c r="AM76" s="205"/>
      <c r="AN76" s="541"/>
      <c r="AO76" s="203"/>
      <c r="AP76" s="207"/>
      <c r="AQ76" s="208"/>
      <c r="AR76" s="205"/>
      <c r="AS76" s="541"/>
      <c r="AT76" s="203"/>
      <c r="AU76" s="207"/>
      <c r="AV76" s="208"/>
      <c r="AW76" s="205"/>
      <c r="AX76" s="541"/>
    </row>
    <row r="77" spans="2:50" ht="14.25" hidden="1" customHeight="1" outlineLevel="1">
      <c r="B77" s="483"/>
      <c r="C77" s="203">
        <v>11</v>
      </c>
      <c r="D77" s="206"/>
      <c r="E77" s="203"/>
      <c r="F77" s="203"/>
      <c r="G77" s="208"/>
      <c r="H77" s="541"/>
      <c r="I77" s="209"/>
      <c r="J77" s="209"/>
      <c r="K77" s="210"/>
      <c r="L77" s="542"/>
      <c r="M77" s="209"/>
      <c r="N77" s="483"/>
      <c r="O77" s="483"/>
      <c r="P77" s="203"/>
      <c r="Q77" s="207"/>
      <c r="R77" s="208"/>
      <c r="S77" s="205"/>
      <c r="T77" s="541"/>
      <c r="U77" s="203"/>
      <c r="V77" s="207"/>
      <c r="W77" s="208"/>
      <c r="X77" s="205"/>
      <c r="Y77" s="541"/>
      <c r="Z77" s="203"/>
      <c r="AA77" s="207"/>
      <c r="AB77" s="208"/>
      <c r="AC77" s="205"/>
      <c r="AD77" s="541"/>
      <c r="AE77" s="203"/>
      <c r="AF77" s="207"/>
      <c r="AG77" s="208"/>
      <c r="AH77" s="205"/>
      <c r="AI77" s="541"/>
      <c r="AJ77" s="203"/>
      <c r="AK77" s="207"/>
      <c r="AL77" s="208"/>
      <c r="AM77" s="205"/>
      <c r="AN77" s="541"/>
      <c r="AO77" s="203"/>
      <c r="AP77" s="207"/>
      <c r="AQ77" s="208"/>
      <c r="AR77" s="205"/>
      <c r="AS77" s="541"/>
      <c r="AT77" s="203"/>
      <c r="AU77" s="207"/>
      <c r="AV77" s="208"/>
      <c r="AW77" s="205"/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5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87">U82+1</f>
        <v>45897</v>
      </c>
      <c r="AA82" s="586"/>
      <c r="AB82" s="586"/>
      <c r="AC82" s="586"/>
      <c r="AD82" s="586"/>
      <c r="AE82" s="587">
        <f t="shared" ref="AE82" si="88">Z82+1</f>
        <v>45898</v>
      </c>
      <c r="AF82" s="588"/>
      <c r="AG82" s="588"/>
      <c r="AH82" s="588"/>
      <c r="AI82" s="588"/>
      <c r="AJ82" s="589">
        <f t="shared" ref="AJ82" si="89">AE82+1</f>
        <v>45899</v>
      </c>
      <c r="AK82" s="590"/>
      <c r="AL82" s="590"/>
      <c r="AM82" s="590"/>
      <c r="AN82" s="591"/>
      <c r="AO82" s="587">
        <f t="shared" ref="AO82" si="90">AJ82+1</f>
        <v>45900</v>
      </c>
      <c r="AP82" s="588"/>
      <c r="AQ82" s="588"/>
      <c r="AR82" s="588"/>
      <c r="AS82" s="588"/>
      <c r="AT82" s="589">
        <f t="shared" ref="AT82" si="91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2">Z82</f>
        <v>45897</v>
      </c>
      <c r="AA83" s="592"/>
      <c r="AB83" s="592"/>
      <c r="AC83" s="592"/>
      <c r="AD83" s="592"/>
      <c r="AE83" s="593">
        <f t="shared" ref="AE83" si="93">AE82</f>
        <v>45898</v>
      </c>
      <c r="AF83" s="593"/>
      <c r="AG83" s="593"/>
      <c r="AH83" s="593"/>
      <c r="AI83" s="593"/>
      <c r="AJ83" s="594">
        <f t="shared" ref="AJ83" si="94">AJ82</f>
        <v>45899</v>
      </c>
      <c r="AK83" s="595"/>
      <c r="AL83" s="595"/>
      <c r="AM83" s="595"/>
      <c r="AN83" s="596"/>
      <c r="AO83" s="593">
        <f t="shared" ref="AO83" si="95">AO82</f>
        <v>45900</v>
      </c>
      <c r="AP83" s="593"/>
      <c r="AQ83" s="593"/>
      <c r="AR83" s="593"/>
      <c r="AS83" s="593"/>
      <c r="AT83" s="594">
        <f t="shared" ref="AT83" si="96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501</v>
      </c>
      <c r="C87" s="203">
        <v>1</v>
      </c>
      <c r="D87" s="206" t="s">
        <v>421</v>
      </c>
      <c r="E87" s="203">
        <v>21</v>
      </c>
      <c r="F87" s="203">
        <v>3600</v>
      </c>
      <c r="G87" s="208">
        <f t="shared" ref="G87:G94" si="97">F87/E87</f>
        <v>171.42857142857142</v>
      </c>
      <c r="H87" s="541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42">
        <f>IFERROR(AVERAGE(K87:K101),"-")</f>
        <v>152.77685184208252</v>
      </c>
      <c r="M87" s="209">
        <f>RANK(K87, K$87:$K$101)</f>
        <v>7</v>
      </c>
      <c r="N87" s="483"/>
      <c r="O87" s="483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41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41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41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41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41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41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41">
        <f>AVERAGE(AV87:AV101)</f>
        <v>153.01839262656463</v>
      </c>
    </row>
    <row r="88" spans="2:50" ht="14.25" hidden="1" customHeight="1" outlineLevel="1">
      <c r="B88" s="483"/>
      <c r="C88" s="203">
        <v>2</v>
      </c>
      <c r="D88" s="206" t="s">
        <v>427</v>
      </c>
      <c r="E88" s="203">
        <v>20</v>
      </c>
      <c r="F88" s="203">
        <v>3600</v>
      </c>
      <c r="G88" s="208">
        <f t="shared" si="97"/>
        <v>180</v>
      </c>
      <c r="H88" s="541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42"/>
      <c r="M88" s="209">
        <f>RANK(K88, K$87:$K$101)</f>
        <v>1</v>
      </c>
      <c r="N88" s="483"/>
      <c r="O88" s="483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41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41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41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41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41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41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41"/>
    </row>
    <row r="89" spans="2:50" ht="14.25" hidden="1" customHeight="1" outlineLevel="1">
      <c r="B89" s="483"/>
      <c r="C89" s="203">
        <v>3</v>
      </c>
      <c r="D89" s="206" t="s">
        <v>426</v>
      </c>
      <c r="E89" s="203">
        <v>21</v>
      </c>
      <c r="F89" s="203">
        <v>3600</v>
      </c>
      <c r="G89" s="208">
        <f t="shared" si="97"/>
        <v>171.42857142857142</v>
      </c>
      <c r="H89" s="541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42"/>
      <c r="M89" s="209">
        <f>RANK(K89, K$87:$K$101)</f>
        <v>5</v>
      </c>
      <c r="N89" s="483"/>
      <c r="O89" s="483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41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41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41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41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41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41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41"/>
    </row>
    <row r="90" spans="2:50" ht="14.25" hidden="1" customHeight="1" outlineLevel="1">
      <c r="B90" s="483"/>
      <c r="C90" s="203">
        <v>4</v>
      </c>
      <c r="D90" s="206" t="s">
        <v>424</v>
      </c>
      <c r="E90" s="203">
        <v>19</v>
      </c>
      <c r="F90" s="203">
        <v>3600</v>
      </c>
      <c r="G90" s="208">
        <f t="shared" si="97"/>
        <v>189.47368421052633</v>
      </c>
      <c r="H90" s="541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42"/>
      <c r="M90" s="209">
        <f>RANK(K90, K$87:$K$101)</f>
        <v>3</v>
      </c>
      <c r="N90" s="483"/>
      <c r="O90" s="483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41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41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41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41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41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41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41"/>
    </row>
    <row r="91" spans="2:50" ht="14.25" hidden="1" customHeight="1" outlineLevel="1">
      <c r="B91" s="483"/>
      <c r="C91" s="203">
        <v>5</v>
      </c>
      <c r="D91" s="206" t="s">
        <v>423</v>
      </c>
      <c r="E91" s="203">
        <v>19</v>
      </c>
      <c r="F91" s="203">
        <v>3600</v>
      </c>
      <c r="G91" s="208">
        <f t="shared" si="97"/>
        <v>189.47368421052633</v>
      </c>
      <c r="H91" s="541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42"/>
      <c r="M91" s="209">
        <f>RANK(K91, K$87:$K$101)</f>
        <v>2</v>
      </c>
      <c r="N91" s="483"/>
      <c r="O91" s="483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41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41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41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41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41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41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41"/>
    </row>
    <row r="92" spans="2:50" ht="14.25" hidden="1" customHeight="1" outlineLevel="1">
      <c r="B92" s="483"/>
      <c r="C92" s="203">
        <v>6</v>
      </c>
      <c r="D92" s="206" t="s">
        <v>382</v>
      </c>
      <c r="E92" s="203">
        <v>19</v>
      </c>
      <c r="F92" s="203">
        <v>3600</v>
      </c>
      <c r="G92" s="208">
        <f t="shared" si="97"/>
        <v>189.47368421052633</v>
      </c>
      <c r="H92" s="541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42"/>
      <c r="M92" s="209">
        <f>RANK(K92, K$87:$K$101)</f>
        <v>4</v>
      </c>
      <c r="N92" s="483"/>
      <c r="O92" s="483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41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41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41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41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41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41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41"/>
    </row>
    <row r="93" spans="2:50" ht="14.25" hidden="1" customHeight="1" outlineLevel="1">
      <c r="B93" s="483"/>
      <c r="C93" s="203">
        <v>7</v>
      </c>
      <c r="D93" s="206" t="s">
        <v>425</v>
      </c>
      <c r="E93" s="203">
        <v>21</v>
      </c>
      <c r="F93" s="203">
        <v>3600</v>
      </c>
      <c r="G93" s="208">
        <f t="shared" si="97"/>
        <v>171.42857142857142</v>
      </c>
      <c r="H93" s="541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42"/>
      <c r="M93" s="209">
        <f>RANK(K93, K$87:$K$101)</f>
        <v>6</v>
      </c>
      <c r="N93" s="483"/>
      <c r="O93" s="483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41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41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41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41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41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41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41"/>
    </row>
    <row r="94" spans="2:50" ht="14.25" hidden="1" customHeight="1" outlineLevel="1">
      <c r="B94" s="483"/>
      <c r="C94" s="203">
        <v>8</v>
      </c>
      <c r="D94" s="206" t="s">
        <v>559</v>
      </c>
      <c r="E94" s="203">
        <v>21</v>
      </c>
      <c r="F94" s="203">
        <v>3600</v>
      </c>
      <c r="G94" s="208">
        <f t="shared" si="97"/>
        <v>171.42857142857142</v>
      </c>
      <c r="H94" s="541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42"/>
      <c r="M94" s="209">
        <f>RANK(K94, K$87:$K$101)</f>
        <v>8</v>
      </c>
      <c r="N94" s="483"/>
      <c r="O94" s="483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41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41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41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41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41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41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41"/>
    </row>
    <row r="95" spans="2:50" ht="14.25" hidden="1" customHeight="1" outlineLevel="1">
      <c r="B95" s="483"/>
      <c r="C95" s="203">
        <v>9</v>
      </c>
      <c r="D95" s="206"/>
      <c r="E95" s="203"/>
      <c r="F95" s="203"/>
      <c r="G95" s="208"/>
      <c r="H95" s="541"/>
      <c r="I95" s="209"/>
      <c r="J95" s="209"/>
      <c r="K95" s="210"/>
      <c r="L95" s="542"/>
      <c r="M95" s="209"/>
      <c r="N95" s="483"/>
      <c r="O95" s="483"/>
      <c r="P95" s="203"/>
      <c r="Q95" s="203"/>
      <c r="R95" s="208"/>
      <c r="S95" s="205"/>
      <c r="T95" s="541"/>
      <c r="U95" s="203"/>
      <c r="V95" s="203"/>
      <c r="W95" s="208"/>
      <c r="X95" s="205"/>
      <c r="Y95" s="541"/>
      <c r="Z95" s="203"/>
      <c r="AA95" s="203"/>
      <c r="AB95" s="208"/>
      <c r="AC95" s="205"/>
      <c r="AD95" s="541"/>
      <c r="AE95" s="203"/>
      <c r="AF95" s="203"/>
      <c r="AG95" s="208"/>
      <c r="AH95" s="205"/>
      <c r="AI95" s="541"/>
      <c r="AJ95" s="203"/>
      <c r="AK95" s="203"/>
      <c r="AL95" s="208"/>
      <c r="AM95" s="205"/>
      <c r="AN95" s="541"/>
      <c r="AO95" s="203"/>
      <c r="AP95" s="203"/>
      <c r="AQ95" s="208"/>
      <c r="AR95" s="205"/>
      <c r="AS95" s="541"/>
      <c r="AT95" s="203"/>
      <c r="AU95" s="203"/>
      <c r="AV95" s="208"/>
      <c r="AW95" s="205"/>
      <c r="AX95" s="541"/>
    </row>
    <row r="96" spans="2:50" ht="14.25" hidden="1" customHeight="1" outlineLevel="1">
      <c r="B96" s="483"/>
      <c r="C96" s="203">
        <v>10</v>
      </c>
      <c r="D96" s="206"/>
      <c r="E96" s="203"/>
      <c r="F96" s="203"/>
      <c r="G96" s="208"/>
      <c r="H96" s="541"/>
      <c r="I96" s="209"/>
      <c r="J96" s="209"/>
      <c r="K96" s="210"/>
      <c r="L96" s="542"/>
      <c r="M96" s="209"/>
      <c r="N96" s="483"/>
      <c r="O96" s="483"/>
      <c r="P96" s="203"/>
      <c r="Q96" s="203"/>
      <c r="R96" s="208"/>
      <c r="S96" s="205"/>
      <c r="T96" s="541"/>
      <c r="U96" s="203"/>
      <c r="V96" s="203"/>
      <c r="W96" s="208"/>
      <c r="X96" s="205"/>
      <c r="Y96" s="541"/>
      <c r="Z96" s="203"/>
      <c r="AA96" s="203"/>
      <c r="AB96" s="208"/>
      <c r="AC96" s="205"/>
      <c r="AD96" s="541"/>
      <c r="AE96" s="203"/>
      <c r="AF96" s="203"/>
      <c r="AG96" s="208"/>
      <c r="AH96" s="205"/>
      <c r="AI96" s="541"/>
      <c r="AJ96" s="203"/>
      <c r="AK96" s="203"/>
      <c r="AL96" s="208"/>
      <c r="AM96" s="205"/>
      <c r="AN96" s="541"/>
      <c r="AO96" s="203"/>
      <c r="AP96" s="203"/>
      <c r="AQ96" s="208"/>
      <c r="AR96" s="205"/>
      <c r="AS96" s="541"/>
      <c r="AT96" s="203"/>
      <c r="AU96" s="203"/>
      <c r="AV96" s="208"/>
      <c r="AW96" s="205"/>
      <c r="AX96" s="541"/>
    </row>
    <row r="97" spans="2:50" ht="14.25" hidden="1" customHeight="1" outlineLevel="1">
      <c r="B97" s="483"/>
      <c r="C97" s="203">
        <v>11</v>
      </c>
      <c r="D97" s="206"/>
      <c r="E97" s="203"/>
      <c r="F97" s="203"/>
      <c r="G97" s="208"/>
      <c r="H97" s="541"/>
      <c r="I97" s="209"/>
      <c r="J97" s="209"/>
      <c r="K97" s="210"/>
      <c r="L97" s="542"/>
      <c r="M97" s="209"/>
      <c r="N97" s="483"/>
      <c r="O97" s="483"/>
      <c r="P97" s="203"/>
      <c r="Q97" s="203"/>
      <c r="R97" s="208"/>
      <c r="S97" s="205"/>
      <c r="T97" s="541"/>
      <c r="U97" s="203"/>
      <c r="V97" s="203"/>
      <c r="W97" s="208"/>
      <c r="X97" s="205"/>
      <c r="Y97" s="541"/>
      <c r="Z97" s="203"/>
      <c r="AA97" s="203"/>
      <c r="AB97" s="208"/>
      <c r="AC97" s="205"/>
      <c r="AD97" s="541"/>
      <c r="AE97" s="203"/>
      <c r="AF97" s="203"/>
      <c r="AG97" s="208"/>
      <c r="AH97" s="205"/>
      <c r="AI97" s="541"/>
      <c r="AJ97" s="203"/>
      <c r="AK97" s="203"/>
      <c r="AL97" s="208"/>
      <c r="AM97" s="205"/>
      <c r="AN97" s="541"/>
      <c r="AO97" s="203"/>
      <c r="AP97" s="203"/>
      <c r="AQ97" s="208"/>
      <c r="AR97" s="205"/>
      <c r="AS97" s="541"/>
      <c r="AT97" s="203"/>
      <c r="AU97" s="203"/>
      <c r="AV97" s="208"/>
      <c r="AW97" s="205"/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3">U102+1</f>
        <v>45904</v>
      </c>
      <c r="AA102" s="586"/>
      <c r="AB102" s="586"/>
      <c r="AC102" s="586"/>
      <c r="AD102" s="586"/>
      <c r="AE102" s="587">
        <f t="shared" ref="AE102" si="114">Z102+1</f>
        <v>45905</v>
      </c>
      <c r="AF102" s="588"/>
      <c r="AG102" s="588"/>
      <c r="AH102" s="588"/>
      <c r="AI102" s="588"/>
      <c r="AJ102" s="589">
        <f t="shared" ref="AJ102" si="115">AE102+1</f>
        <v>45906</v>
      </c>
      <c r="AK102" s="590"/>
      <c r="AL102" s="590"/>
      <c r="AM102" s="590"/>
      <c r="AN102" s="591"/>
      <c r="AO102" s="587">
        <f t="shared" ref="AO102" si="116">AJ102+1</f>
        <v>45907</v>
      </c>
      <c r="AP102" s="588"/>
      <c r="AQ102" s="588"/>
      <c r="AR102" s="588"/>
      <c r="AS102" s="588"/>
      <c r="AT102" s="589">
        <f t="shared" ref="AT102" si="117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18">Z102</f>
        <v>45904</v>
      </c>
      <c r="AA103" s="592"/>
      <c r="AB103" s="592"/>
      <c r="AC103" s="592"/>
      <c r="AD103" s="592"/>
      <c r="AE103" s="593">
        <f t="shared" ref="AE103" si="119">AE102</f>
        <v>45905</v>
      </c>
      <c r="AF103" s="593"/>
      <c r="AG103" s="593"/>
      <c r="AH103" s="593"/>
      <c r="AI103" s="593"/>
      <c r="AJ103" s="594">
        <f t="shared" ref="AJ103" si="120">AJ102</f>
        <v>45906</v>
      </c>
      <c r="AK103" s="595"/>
      <c r="AL103" s="595"/>
      <c r="AM103" s="595"/>
      <c r="AN103" s="596"/>
      <c r="AO103" s="593">
        <f t="shared" ref="AO103" si="121">AO102</f>
        <v>45907</v>
      </c>
      <c r="AP103" s="593"/>
      <c r="AQ103" s="593"/>
      <c r="AR103" s="593"/>
      <c r="AS103" s="593"/>
      <c r="AT103" s="594">
        <f t="shared" ref="AT103" si="122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501</v>
      </c>
      <c r="C107" s="203">
        <v>1</v>
      </c>
      <c r="D107" s="206" t="s">
        <v>421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41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42">
        <f>IFERROR(AVERAGE(K107:K121),"-")</f>
        <v>153.20097286103501</v>
      </c>
      <c r="M107" s="209">
        <f>RANK(K107, K$107:$K$121)</f>
        <v>7</v>
      </c>
      <c r="N107" s="483"/>
      <c r="O107" s="483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41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41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41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41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41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41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41">
        <f>AVERAGE(AV107:AV121)</f>
        <v>153.31383715925659</v>
      </c>
    </row>
    <row r="108" spans="2:50" ht="14.25" hidden="1" customHeight="1" outlineLevel="1">
      <c r="B108" s="483"/>
      <c r="C108" s="203">
        <v>2</v>
      </c>
      <c r="D108" s="206" t="s">
        <v>427</v>
      </c>
      <c r="E108" s="203">
        <v>20</v>
      </c>
      <c r="F108" s="203">
        <v>3600</v>
      </c>
      <c r="G108" s="208">
        <f t="shared" si="123"/>
        <v>180</v>
      </c>
      <c r="H108" s="541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42"/>
      <c r="M108" s="209">
        <f>RANK(K108, K$107:$K$121)</f>
        <v>1</v>
      </c>
      <c r="N108" s="483"/>
      <c r="O108" s="483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41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41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41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41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41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41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41"/>
    </row>
    <row r="109" spans="2:50" ht="14.25" hidden="1" customHeight="1" outlineLevel="1">
      <c r="B109" s="483"/>
      <c r="C109" s="203">
        <v>3</v>
      </c>
      <c r="D109" s="206" t="s">
        <v>426</v>
      </c>
      <c r="E109" s="203">
        <v>21</v>
      </c>
      <c r="F109" s="203">
        <v>3600</v>
      </c>
      <c r="G109" s="208">
        <f t="shared" si="123"/>
        <v>171.42857142857142</v>
      </c>
      <c r="H109" s="541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42"/>
      <c r="M109" s="209">
        <f>RANK(K109, K$107:$K$121)</f>
        <v>5</v>
      </c>
      <c r="N109" s="483"/>
      <c r="O109" s="483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41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41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41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41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41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41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41"/>
    </row>
    <row r="110" spans="2:50" ht="14.25" hidden="1" customHeight="1" outlineLevel="1">
      <c r="B110" s="483"/>
      <c r="C110" s="203">
        <v>4</v>
      </c>
      <c r="D110" s="206" t="s">
        <v>424</v>
      </c>
      <c r="E110" s="203">
        <v>19</v>
      </c>
      <c r="F110" s="203">
        <v>3600</v>
      </c>
      <c r="G110" s="208">
        <f t="shared" si="123"/>
        <v>189.47368421052633</v>
      </c>
      <c r="H110" s="541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42"/>
      <c r="M110" s="209">
        <f>RANK(K110, K$107:$K$121)</f>
        <v>3</v>
      </c>
      <c r="N110" s="483"/>
      <c r="O110" s="483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41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41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41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41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41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41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41"/>
    </row>
    <row r="111" spans="2:50" ht="14.25" hidden="1" customHeight="1" outlineLevel="1">
      <c r="B111" s="483"/>
      <c r="C111" s="203">
        <v>5</v>
      </c>
      <c r="D111" s="206" t="s">
        <v>423</v>
      </c>
      <c r="E111" s="203">
        <v>19</v>
      </c>
      <c r="F111" s="203">
        <v>3600</v>
      </c>
      <c r="G111" s="208">
        <f t="shared" si="123"/>
        <v>189.47368421052633</v>
      </c>
      <c r="H111" s="541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42"/>
      <c r="M111" s="209">
        <f>RANK(K111, K$107:$K$121)</f>
        <v>2</v>
      </c>
      <c r="N111" s="483"/>
      <c r="O111" s="483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41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41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41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41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41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41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41"/>
    </row>
    <row r="112" spans="2:50" ht="14.25" hidden="1" customHeight="1" outlineLevel="1">
      <c r="B112" s="483"/>
      <c r="C112" s="203">
        <v>6</v>
      </c>
      <c r="D112" s="206" t="s">
        <v>382</v>
      </c>
      <c r="E112" s="203">
        <v>19</v>
      </c>
      <c r="F112" s="203">
        <v>3600</v>
      </c>
      <c r="G112" s="208">
        <f t="shared" si="123"/>
        <v>189.47368421052633</v>
      </c>
      <c r="H112" s="541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42"/>
      <c r="M112" s="209">
        <f>RANK(K112, K$107:$K$121)</f>
        <v>4</v>
      </c>
      <c r="N112" s="483"/>
      <c r="O112" s="483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41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41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41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41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41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41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41"/>
    </row>
    <row r="113" spans="2:50" ht="14.25" hidden="1" customHeight="1" outlineLevel="1">
      <c r="B113" s="483"/>
      <c r="C113" s="203">
        <v>7</v>
      </c>
      <c r="D113" s="206" t="s">
        <v>425</v>
      </c>
      <c r="E113" s="203">
        <v>21</v>
      </c>
      <c r="F113" s="203">
        <v>3600</v>
      </c>
      <c r="G113" s="208">
        <f t="shared" si="123"/>
        <v>171.42857142857142</v>
      </c>
      <c r="H113" s="541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42"/>
      <c r="M113" s="209">
        <f>RANK(K113, K$107:$K$121)</f>
        <v>6</v>
      </c>
      <c r="N113" s="483"/>
      <c r="O113" s="483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41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41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41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41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41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41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41"/>
    </row>
    <row r="114" spans="2:50" ht="14.25" hidden="1" customHeight="1" outlineLevel="1">
      <c r="B114" s="483"/>
      <c r="C114" s="203">
        <v>8</v>
      </c>
      <c r="D114" s="206" t="s">
        <v>559</v>
      </c>
      <c r="E114" s="203">
        <v>21</v>
      </c>
      <c r="F114" s="203">
        <v>3600</v>
      </c>
      <c r="G114" s="208">
        <f t="shared" si="123"/>
        <v>171.42857142857142</v>
      </c>
      <c r="H114" s="541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42"/>
      <c r="M114" s="209">
        <f>RANK(K114, K$107:$K$121)</f>
        <v>8</v>
      </c>
      <c r="N114" s="483"/>
      <c r="O114" s="483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41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41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41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41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41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41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41"/>
    </row>
    <row r="115" spans="2:50" ht="14.25" hidden="1" customHeight="1" outlineLevel="1">
      <c r="B115" s="483"/>
      <c r="C115" s="203">
        <v>9</v>
      </c>
      <c r="D115" s="206"/>
      <c r="E115" s="203"/>
      <c r="F115" s="203"/>
      <c r="G115" s="208"/>
      <c r="H115" s="541"/>
      <c r="I115" s="209"/>
      <c r="J115" s="209"/>
      <c r="K115" s="210"/>
      <c r="L115" s="542"/>
      <c r="M115" s="209"/>
      <c r="N115" s="483"/>
      <c r="O115" s="483"/>
      <c r="P115" s="207"/>
      <c r="Q115" s="207"/>
      <c r="R115" s="208"/>
      <c r="S115" s="205"/>
      <c r="T115" s="541"/>
      <c r="U115" s="207"/>
      <c r="V115" s="207"/>
      <c r="W115" s="208"/>
      <c r="X115" s="205"/>
      <c r="Y115" s="541"/>
      <c r="Z115" s="207"/>
      <c r="AA115" s="207"/>
      <c r="AB115" s="208"/>
      <c r="AC115" s="205"/>
      <c r="AD115" s="541"/>
      <c r="AE115" s="207"/>
      <c r="AF115" s="207"/>
      <c r="AG115" s="208"/>
      <c r="AH115" s="205"/>
      <c r="AI115" s="541"/>
      <c r="AJ115" s="207"/>
      <c r="AK115" s="207"/>
      <c r="AL115" s="208"/>
      <c r="AM115" s="205"/>
      <c r="AN115" s="541"/>
      <c r="AO115" s="207"/>
      <c r="AP115" s="207"/>
      <c r="AQ115" s="208"/>
      <c r="AR115" s="205"/>
      <c r="AS115" s="541"/>
      <c r="AT115" s="207"/>
      <c r="AU115" s="207"/>
      <c r="AV115" s="208"/>
      <c r="AW115" s="205"/>
      <c r="AX115" s="541"/>
    </row>
    <row r="116" spans="2:50" ht="14.25" hidden="1" customHeight="1" outlineLevel="1">
      <c r="B116" s="483"/>
      <c r="C116" s="203">
        <v>10</v>
      </c>
      <c r="D116" s="206"/>
      <c r="E116" s="203"/>
      <c r="F116" s="203"/>
      <c r="G116" s="208"/>
      <c r="H116" s="541"/>
      <c r="I116" s="209"/>
      <c r="J116" s="209"/>
      <c r="K116" s="210"/>
      <c r="L116" s="542"/>
      <c r="M116" s="209"/>
      <c r="N116" s="483"/>
      <c r="O116" s="483"/>
      <c r="P116" s="203"/>
      <c r="Q116" s="203"/>
      <c r="R116" s="208"/>
      <c r="S116" s="205"/>
      <c r="T116" s="541"/>
      <c r="U116" s="203"/>
      <c r="V116" s="203"/>
      <c r="W116" s="208"/>
      <c r="X116" s="205"/>
      <c r="Y116" s="541"/>
      <c r="Z116" s="203"/>
      <c r="AA116" s="203"/>
      <c r="AB116" s="208"/>
      <c r="AC116" s="205"/>
      <c r="AD116" s="541"/>
      <c r="AE116" s="203"/>
      <c r="AF116" s="203"/>
      <c r="AG116" s="208"/>
      <c r="AH116" s="205"/>
      <c r="AI116" s="541"/>
      <c r="AJ116" s="203"/>
      <c r="AK116" s="203"/>
      <c r="AL116" s="208"/>
      <c r="AM116" s="205"/>
      <c r="AN116" s="541"/>
      <c r="AO116" s="203"/>
      <c r="AP116" s="203"/>
      <c r="AQ116" s="208"/>
      <c r="AR116" s="205"/>
      <c r="AS116" s="541"/>
      <c r="AT116" s="203"/>
      <c r="AU116" s="203"/>
      <c r="AV116" s="208"/>
      <c r="AW116" s="205"/>
      <c r="AX116" s="541"/>
    </row>
    <row r="117" spans="2:50" ht="14.25" hidden="1" customHeight="1" outlineLevel="1">
      <c r="B117" s="483"/>
      <c r="C117" s="203">
        <v>11</v>
      </c>
      <c r="D117" s="206"/>
      <c r="E117" s="203"/>
      <c r="F117" s="203"/>
      <c r="G117" s="208"/>
      <c r="H117" s="541"/>
      <c r="I117" s="209"/>
      <c r="J117" s="209"/>
      <c r="K117" s="210"/>
      <c r="L117" s="542"/>
      <c r="M117" s="209"/>
      <c r="N117" s="483"/>
      <c r="O117" s="483"/>
      <c r="P117" s="203"/>
      <c r="Q117" s="203"/>
      <c r="R117" s="208"/>
      <c r="S117" s="205"/>
      <c r="T117" s="541"/>
      <c r="U117" s="203"/>
      <c r="V117" s="203"/>
      <c r="W117" s="208"/>
      <c r="X117" s="205"/>
      <c r="Y117" s="541"/>
      <c r="Z117" s="203"/>
      <c r="AA117" s="203"/>
      <c r="AB117" s="208"/>
      <c r="AC117" s="205"/>
      <c r="AD117" s="541"/>
      <c r="AE117" s="203"/>
      <c r="AF117" s="203"/>
      <c r="AG117" s="208"/>
      <c r="AH117" s="205"/>
      <c r="AI117" s="541"/>
      <c r="AJ117" s="203"/>
      <c r="AK117" s="203"/>
      <c r="AL117" s="208"/>
      <c r="AM117" s="205"/>
      <c r="AN117" s="541"/>
      <c r="AO117" s="203"/>
      <c r="AP117" s="203"/>
      <c r="AQ117" s="208"/>
      <c r="AR117" s="205"/>
      <c r="AS117" s="541"/>
      <c r="AT117" s="203"/>
      <c r="AU117" s="203"/>
      <c r="AV117" s="208"/>
      <c r="AW117" s="205"/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7"/>
      <c r="W121" s="208"/>
      <c r="X121" s="205"/>
      <c r="Y121" s="541"/>
      <c r="Z121" s="203"/>
      <c r="AA121" s="207"/>
      <c r="AB121" s="208"/>
      <c r="AC121" s="205"/>
      <c r="AD121" s="541"/>
      <c r="AE121" s="203"/>
      <c r="AF121" s="207"/>
      <c r="AG121" s="208"/>
      <c r="AH121" s="205"/>
      <c r="AI121" s="541"/>
      <c r="AJ121" s="203"/>
      <c r="AK121" s="207"/>
      <c r="AL121" s="208"/>
      <c r="AM121" s="205"/>
      <c r="AN121" s="541"/>
      <c r="AO121" s="203"/>
      <c r="AP121" s="207"/>
      <c r="AQ121" s="208"/>
      <c r="AR121" s="205"/>
      <c r="AS121" s="541"/>
      <c r="AT121" s="203"/>
      <c r="AU121" s="207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39">U122+1</f>
        <v>45911</v>
      </c>
      <c r="AA122" s="586"/>
      <c r="AB122" s="586"/>
      <c r="AC122" s="586"/>
      <c r="AD122" s="586"/>
      <c r="AE122" s="587">
        <f t="shared" ref="AE122" si="140">Z122+1</f>
        <v>45912</v>
      </c>
      <c r="AF122" s="588"/>
      <c r="AG122" s="588"/>
      <c r="AH122" s="588"/>
      <c r="AI122" s="588"/>
      <c r="AJ122" s="589">
        <f t="shared" ref="AJ122" si="141">AE122+1</f>
        <v>45913</v>
      </c>
      <c r="AK122" s="590"/>
      <c r="AL122" s="590"/>
      <c r="AM122" s="590"/>
      <c r="AN122" s="591"/>
      <c r="AO122" s="587">
        <f t="shared" ref="AO122" si="142">AJ122+1</f>
        <v>45914</v>
      </c>
      <c r="AP122" s="588"/>
      <c r="AQ122" s="588"/>
      <c r="AR122" s="588"/>
      <c r="AS122" s="588"/>
      <c r="AT122" s="589">
        <f t="shared" ref="AT122" si="143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4">Z122</f>
        <v>45911</v>
      </c>
      <c r="AA123" s="592"/>
      <c r="AB123" s="592"/>
      <c r="AC123" s="592"/>
      <c r="AD123" s="592"/>
      <c r="AE123" s="593">
        <f t="shared" ref="AE123" si="145">AE122</f>
        <v>45912</v>
      </c>
      <c r="AF123" s="593"/>
      <c r="AG123" s="593"/>
      <c r="AH123" s="593"/>
      <c r="AI123" s="593"/>
      <c r="AJ123" s="594">
        <f t="shared" ref="AJ123" si="146">AJ122</f>
        <v>45913</v>
      </c>
      <c r="AK123" s="595"/>
      <c r="AL123" s="595"/>
      <c r="AM123" s="595"/>
      <c r="AN123" s="596"/>
      <c r="AO123" s="593">
        <f t="shared" ref="AO123" si="147">AO122</f>
        <v>45914</v>
      </c>
      <c r="AP123" s="593"/>
      <c r="AQ123" s="593"/>
      <c r="AR123" s="593"/>
      <c r="AS123" s="593"/>
      <c r="AT123" s="594">
        <f t="shared" ref="AT123" si="148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501</v>
      </c>
      <c r="C127" s="203">
        <v>1</v>
      </c>
      <c r="D127" s="206" t="s">
        <v>421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41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42">
        <f>IFERROR(AVERAGE(K127:K141),"-")</f>
        <v>153.58611426365022</v>
      </c>
      <c r="M127" s="209">
        <f>RANK(K127, K$127:$K$141)</f>
        <v>7</v>
      </c>
      <c r="N127" s="483"/>
      <c r="O127" s="483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41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41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41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41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41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41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41">
        <f>AVERAGE(AV127:AV141)</f>
        <v>154.45110533537851</v>
      </c>
    </row>
    <row r="128" spans="2:50" ht="14.25" hidden="1" customHeight="1" outlineLevel="1">
      <c r="B128" s="483"/>
      <c r="C128" s="203">
        <v>2</v>
      </c>
      <c r="D128" s="206" t="s">
        <v>427</v>
      </c>
      <c r="E128" s="203">
        <v>20</v>
      </c>
      <c r="F128" s="203">
        <v>3600</v>
      </c>
      <c r="G128" s="208">
        <f t="shared" si="149"/>
        <v>180</v>
      </c>
      <c r="H128" s="541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42"/>
      <c r="M128" s="209">
        <f>RANK(K128, K$127:$K$141)</f>
        <v>1</v>
      </c>
      <c r="N128" s="483"/>
      <c r="O128" s="483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41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41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41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41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41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41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41"/>
    </row>
    <row r="129" spans="2:50" ht="14.25" hidden="1" customHeight="1" outlineLevel="1">
      <c r="B129" s="483"/>
      <c r="C129" s="203">
        <v>3</v>
      </c>
      <c r="D129" s="206" t="s">
        <v>426</v>
      </c>
      <c r="E129" s="203">
        <v>21</v>
      </c>
      <c r="F129" s="203">
        <v>3600</v>
      </c>
      <c r="G129" s="208">
        <f t="shared" si="149"/>
        <v>171.42857142857142</v>
      </c>
      <c r="H129" s="541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42"/>
      <c r="M129" s="209">
        <f>RANK(K129, K$127:$K$141)</f>
        <v>5</v>
      </c>
      <c r="N129" s="483"/>
      <c r="O129" s="483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41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41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41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41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41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41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41"/>
    </row>
    <row r="130" spans="2:50" ht="14.25" hidden="1" customHeight="1" outlineLevel="1">
      <c r="B130" s="483"/>
      <c r="C130" s="203">
        <v>4</v>
      </c>
      <c r="D130" s="206" t="s">
        <v>424</v>
      </c>
      <c r="E130" s="203">
        <v>19</v>
      </c>
      <c r="F130" s="203">
        <v>3600</v>
      </c>
      <c r="G130" s="208">
        <f t="shared" si="149"/>
        <v>189.47368421052633</v>
      </c>
      <c r="H130" s="541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42"/>
      <c r="M130" s="209">
        <f>RANK(K130, K$127:$K$141)</f>
        <v>2</v>
      </c>
      <c r="N130" s="483"/>
      <c r="O130" s="483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41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41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41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41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41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41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41"/>
    </row>
    <row r="131" spans="2:50" ht="14.25" hidden="1" customHeight="1" outlineLevel="1">
      <c r="B131" s="483"/>
      <c r="C131" s="203">
        <v>5</v>
      </c>
      <c r="D131" s="206" t="s">
        <v>423</v>
      </c>
      <c r="E131" s="203">
        <v>19</v>
      </c>
      <c r="F131" s="203">
        <v>3600</v>
      </c>
      <c r="G131" s="208">
        <f t="shared" si="149"/>
        <v>189.47368421052633</v>
      </c>
      <c r="H131" s="541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42"/>
      <c r="M131" s="209">
        <f>RANK(K131, K$127:$K$141)</f>
        <v>3</v>
      </c>
      <c r="N131" s="483"/>
      <c r="O131" s="483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41"/>
      <c r="U131" s="207"/>
      <c r="V131" s="207"/>
      <c r="W131" s="208"/>
      <c r="X131" s="205"/>
      <c r="Y131" s="541"/>
      <c r="Z131" s="207"/>
      <c r="AA131" s="207"/>
      <c r="AB131" s="208"/>
      <c r="AC131" s="205"/>
      <c r="AD131" s="541"/>
      <c r="AE131" s="207"/>
      <c r="AF131" s="207"/>
      <c r="AG131" s="208"/>
      <c r="AH131" s="205"/>
      <c r="AI131" s="541"/>
      <c r="AJ131" s="207"/>
      <c r="AK131" s="207"/>
      <c r="AL131" s="208"/>
      <c r="AM131" s="205"/>
      <c r="AN131" s="541"/>
      <c r="AO131" s="207"/>
      <c r="AP131" s="207"/>
      <c r="AQ131" s="208"/>
      <c r="AR131" s="205"/>
      <c r="AS131" s="541"/>
      <c r="AT131" s="207"/>
      <c r="AU131" s="207"/>
      <c r="AV131" s="208"/>
      <c r="AW131" s="205"/>
      <c r="AX131" s="541"/>
    </row>
    <row r="132" spans="2:50" ht="14.25" hidden="1" customHeight="1" outlineLevel="1">
      <c r="B132" s="483"/>
      <c r="C132" s="203">
        <v>6</v>
      </c>
      <c r="D132" s="206" t="s">
        <v>382</v>
      </c>
      <c r="E132" s="203">
        <v>19</v>
      </c>
      <c r="F132" s="203">
        <v>3600</v>
      </c>
      <c r="G132" s="208">
        <f t="shared" si="149"/>
        <v>189.47368421052633</v>
      </c>
      <c r="H132" s="541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42"/>
      <c r="M132" s="209">
        <f>RANK(K132, K$127:$K$141)</f>
        <v>4</v>
      </c>
      <c r="N132" s="483"/>
      <c r="O132" s="483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41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41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41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41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41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41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41"/>
    </row>
    <row r="133" spans="2:50" ht="14.25" hidden="1" customHeight="1" outlineLevel="1">
      <c r="B133" s="483"/>
      <c r="C133" s="203">
        <v>7</v>
      </c>
      <c r="D133" s="206" t="s">
        <v>425</v>
      </c>
      <c r="E133" s="203">
        <v>21</v>
      </c>
      <c r="F133" s="203">
        <v>3600</v>
      </c>
      <c r="G133" s="208">
        <f t="shared" si="149"/>
        <v>171.42857142857142</v>
      </c>
      <c r="H133" s="541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42"/>
      <c r="M133" s="209">
        <f>RANK(K133, K$127:$K$141)</f>
        <v>6</v>
      </c>
      <c r="N133" s="483"/>
      <c r="O133" s="483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41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41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41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41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41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41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41"/>
    </row>
    <row r="134" spans="2:50" ht="14.25" hidden="1" customHeight="1" outlineLevel="1">
      <c r="B134" s="483"/>
      <c r="C134" s="203">
        <v>8</v>
      </c>
      <c r="D134" s="206" t="s">
        <v>559</v>
      </c>
      <c r="E134" s="203">
        <v>21</v>
      </c>
      <c r="F134" s="203">
        <v>3600</v>
      </c>
      <c r="G134" s="208">
        <f t="shared" si="149"/>
        <v>171.42857142857142</v>
      </c>
      <c r="H134" s="541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42"/>
      <c r="M134" s="209">
        <f>RANK(K134, K$127:$K$141)</f>
        <v>8</v>
      </c>
      <c r="N134" s="483"/>
      <c r="O134" s="483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41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41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41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41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41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41"/>
      <c r="AT134" s="207"/>
      <c r="AU134" s="207"/>
      <c r="AV134" s="208"/>
      <c r="AW134" s="205"/>
      <c r="AX134" s="541"/>
    </row>
    <row r="135" spans="2:50" ht="14.25" hidden="1" customHeight="1" outlineLevel="1">
      <c r="B135" s="483"/>
      <c r="C135" s="203">
        <v>9</v>
      </c>
      <c r="D135" s="206"/>
      <c r="E135" s="203"/>
      <c r="F135" s="203"/>
      <c r="G135" s="208"/>
      <c r="H135" s="541"/>
      <c r="I135" s="209"/>
      <c r="J135" s="209"/>
      <c r="K135" s="210"/>
      <c r="L135" s="542"/>
      <c r="M135" s="209"/>
      <c r="N135" s="483"/>
      <c r="O135" s="483"/>
      <c r="P135" s="203"/>
      <c r="Q135" s="203"/>
      <c r="R135" s="208"/>
      <c r="S135" s="205"/>
      <c r="T135" s="541"/>
      <c r="U135" s="203"/>
      <c r="V135" s="203"/>
      <c r="W135" s="208"/>
      <c r="X135" s="205"/>
      <c r="Y135" s="541"/>
      <c r="Z135" s="203"/>
      <c r="AA135" s="203"/>
      <c r="AB135" s="208"/>
      <c r="AC135" s="205"/>
      <c r="AD135" s="541"/>
      <c r="AE135" s="203"/>
      <c r="AF135" s="203"/>
      <c r="AG135" s="208"/>
      <c r="AH135" s="205"/>
      <c r="AI135" s="541"/>
      <c r="AJ135" s="203"/>
      <c r="AK135" s="203"/>
      <c r="AL135" s="208"/>
      <c r="AM135" s="205"/>
      <c r="AN135" s="541"/>
      <c r="AO135" s="203"/>
      <c r="AP135" s="203"/>
      <c r="AQ135" s="208"/>
      <c r="AR135" s="205"/>
      <c r="AS135" s="541"/>
      <c r="AT135" s="203"/>
      <c r="AU135" s="203"/>
      <c r="AV135" s="208"/>
      <c r="AW135" s="205"/>
      <c r="AX135" s="541"/>
    </row>
    <row r="136" spans="2:50" ht="14.25" hidden="1" customHeight="1" outlineLevel="1">
      <c r="B136" s="483"/>
      <c r="C136" s="203">
        <v>10</v>
      </c>
      <c r="D136" s="206"/>
      <c r="E136" s="203"/>
      <c r="F136" s="203"/>
      <c r="G136" s="208"/>
      <c r="H136" s="541"/>
      <c r="I136" s="209"/>
      <c r="J136" s="209"/>
      <c r="K136" s="210"/>
      <c r="L136" s="542"/>
      <c r="M136" s="209"/>
      <c r="N136" s="483"/>
      <c r="O136" s="483"/>
      <c r="P136" s="203"/>
      <c r="Q136" s="203"/>
      <c r="R136" s="208"/>
      <c r="S136" s="205"/>
      <c r="T136" s="541"/>
      <c r="U136" s="203"/>
      <c r="V136" s="203"/>
      <c r="W136" s="208"/>
      <c r="X136" s="205"/>
      <c r="Y136" s="541"/>
      <c r="Z136" s="203"/>
      <c r="AA136" s="203"/>
      <c r="AB136" s="208"/>
      <c r="AC136" s="205"/>
      <c r="AD136" s="541"/>
      <c r="AE136" s="203"/>
      <c r="AF136" s="203"/>
      <c r="AG136" s="208"/>
      <c r="AH136" s="205"/>
      <c r="AI136" s="541"/>
      <c r="AJ136" s="203"/>
      <c r="AK136" s="203"/>
      <c r="AL136" s="208"/>
      <c r="AM136" s="205"/>
      <c r="AN136" s="541"/>
      <c r="AO136" s="203"/>
      <c r="AP136" s="203"/>
      <c r="AQ136" s="208"/>
      <c r="AR136" s="205"/>
      <c r="AS136" s="541"/>
      <c r="AT136" s="203"/>
      <c r="AU136" s="203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5">U142+1</f>
        <v>45918</v>
      </c>
      <c r="AA142" s="586"/>
      <c r="AB142" s="586"/>
      <c r="AC142" s="586"/>
      <c r="AD142" s="586"/>
      <c r="AE142" s="587">
        <f t="shared" ref="AE142" si="166">Z142+1</f>
        <v>45919</v>
      </c>
      <c r="AF142" s="588"/>
      <c r="AG142" s="588"/>
      <c r="AH142" s="588"/>
      <c r="AI142" s="588"/>
      <c r="AJ142" s="589">
        <f t="shared" ref="AJ142" si="167">AE142+1</f>
        <v>45920</v>
      </c>
      <c r="AK142" s="590"/>
      <c r="AL142" s="590"/>
      <c r="AM142" s="590"/>
      <c r="AN142" s="591"/>
      <c r="AO142" s="587">
        <f t="shared" ref="AO142" si="168">AJ142+1</f>
        <v>45921</v>
      </c>
      <c r="AP142" s="588"/>
      <c r="AQ142" s="588"/>
      <c r="AR142" s="588"/>
      <c r="AS142" s="588"/>
      <c r="AT142" s="589">
        <f t="shared" ref="AT142" si="169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70">Z142</f>
        <v>45918</v>
      </c>
      <c r="AA143" s="592"/>
      <c r="AB143" s="592"/>
      <c r="AC143" s="592"/>
      <c r="AD143" s="592"/>
      <c r="AE143" s="593">
        <f t="shared" ref="AE143" si="171">AE142</f>
        <v>45919</v>
      </c>
      <c r="AF143" s="593"/>
      <c r="AG143" s="593"/>
      <c r="AH143" s="593"/>
      <c r="AI143" s="593"/>
      <c r="AJ143" s="594">
        <f t="shared" ref="AJ143" si="172">AJ142</f>
        <v>45920</v>
      </c>
      <c r="AK143" s="595"/>
      <c r="AL143" s="595"/>
      <c r="AM143" s="595"/>
      <c r="AN143" s="596"/>
      <c r="AO143" s="593">
        <f t="shared" ref="AO143" si="173">AO142</f>
        <v>45921</v>
      </c>
      <c r="AP143" s="593"/>
      <c r="AQ143" s="593"/>
      <c r="AR143" s="593"/>
      <c r="AS143" s="593"/>
      <c r="AT143" s="594">
        <f t="shared" ref="AT143" si="174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501</v>
      </c>
      <c r="C147" s="203">
        <v>1</v>
      </c>
      <c r="D147" s="206" t="s">
        <v>421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41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42">
        <f>IFERROR(AVERAGE(K147:K161),"-")</f>
        <v>154.60115920672655</v>
      </c>
      <c r="M147" s="209">
        <f>RANK(K147, K$147:$K$161)</f>
        <v>6</v>
      </c>
      <c r="N147" s="483"/>
      <c r="O147" s="483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41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41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41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41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41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41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41">
        <f>AVERAGE(AV147:AV161)</f>
        <v>154.6270000780512</v>
      </c>
    </row>
    <row r="148" spans="2:50" ht="14.25" hidden="1" customHeight="1" outlineLevel="1">
      <c r="B148" s="483"/>
      <c r="C148" s="203">
        <v>2</v>
      </c>
      <c r="D148" s="206" t="s">
        <v>427</v>
      </c>
      <c r="E148" s="203">
        <v>20</v>
      </c>
      <c r="F148" s="203">
        <v>3600</v>
      </c>
      <c r="G148" s="208">
        <f t="shared" si="175"/>
        <v>180</v>
      </c>
      <c r="H148" s="541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42"/>
      <c r="M148" s="209">
        <f>RANK(K148, K$147:$K$161)</f>
        <v>1</v>
      </c>
      <c r="N148" s="483"/>
      <c r="O148" s="483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41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41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41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41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41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41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41"/>
    </row>
    <row r="149" spans="2:50" ht="14.25" hidden="1" customHeight="1" outlineLevel="1">
      <c r="B149" s="483"/>
      <c r="C149" s="203">
        <v>3</v>
      </c>
      <c r="D149" s="206" t="s">
        <v>426</v>
      </c>
      <c r="E149" s="203">
        <v>21</v>
      </c>
      <c r="F149" s="203">
        <v>3600</v>
      </c>
      <c r="G149" s="208">
        <f t="shared" si="175"/>
        <v>171.42857142857142</v>
      </c>
      <c r="H149" s="541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42"/>
      <c r="M149" s="209">
        <f>RANK(K149, K$147:$K$161)</f>
        <v>4</v>
      </c>
      <c r="N149" s="483"/>
      <c r="O149" s="483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41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41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41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41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41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41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41"/>
    </row>
    <row r="150" spans="2:50" ht="14.25" hidden="1" customHeight="1" outlineLevel="1">
      <c r="B150" s="483"/>
      <c r="C150" s="203">
        <v>4</v>
      </c>
      <c r="D150" s="206" t="s">
        <v>424</v>
      </c>
      <c r="E150" s="203">
        <v>19</v>
      </c>
      <c r="F150" s="203">
        <v>3600</v>
      </c>
      <c r="G150" s="208">
        <f t="shared" si="175"/>
        <v>189.47368421052633</v>
      </c>
      <c r="H150" s="541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42"/>
      <c r="M150" s="209">
        <f>RANK(K150, K$147:$K$161)</f>
        <v>2</v>
      </c>
      <c r="N150" s="483"/>
      <c r="O150" s="483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41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41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41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41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41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41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41"/>
    </row>
    <row r="151" spans="2:50" ht="14.25" hidden="1" customHeight="1" outlineLevel="1">
      <c r="B151" s="483"/>
      <c r="C151" s="203">
        <v>5</v>
      </c>
      <c r="D151" s="206" t="s">
        <v>382</v>
      </c>
      <c r="E151" s="203">
        <v>19</v>
      </c>
      <c r="F151" s="203">
        <v>3600</v>
      </c>
      <c r="G151" s="208">
        <f t="shared" si="175"/>
        <v>189.47368421052633</v>
      </c>
      <c r="H151" s="541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42"/>
      <c r="M151" s="209">
        <f>RANK(K151, K$147:$K$161)</f>
        <v>3</v>
      </c>
      <c r="N151" s="483"/>
      <c r="O151" s="483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41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41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41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41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41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41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41"/>
    </row>
    <row r="152" spans="2:50" ht="14.25" hidden="1" customHeight="1" outlineLevel="1">
      <c r="B152" s="483"/>
      <c r="C152" s="203">
        <v>6</v>
      </c>
      <c r="D152" s="206" t="s">
        <v>425</v>
      </c>
      <c r="E152" s="203">
        <v>21</v>
      </c>
      <c r="F152" s="203">
        <v>3600</v>
      </c>
      <c r="G152" s="208">
        <f t="shared" si="175"/>
        <v>171.42857142857142</v>
      </c>
      <c r="H152" s="541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42"/>
      <c r="M152" s="209">
        <f>RANK(K152, K$147:$K$161)</f>
        <v>5</v>
      </c>
      <c r="N152" s="483"/>
      <c r="O152" s="483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41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41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41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41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41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41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41"/>
    </row>
    <row r="153" spans="2:50" ht="14.25" hidden="1" customHeight="1" outlineLevel="1">
      <c r="B153" s="483"/>
      <c r="C153" s="203">
        <v>7</v>
      </c>
      <c r="D153" s="206"/>
      <c r="E153" s="203"/>
      <c r="F153" s="203"/>
      <c r="G153" s="208"/>
      <c r="H153" s="541"/>
      <c r="I153" s="209"/>
      <c r="J153" s="209"/>
      <c r="K153" s="210"/>
      <c r="L153" s="542"/>
      <c r="M153" s="209"/>
      <c r="N153" s="483"/>
      <c r="O153" s="483"/>
      <c r="P153" s="207"/>
      <c r="Q153" s="207"/>
      <c r="R153" s="208"/>
      <c r="S153" s="205"/>
      <c r="T153" s="541"/>
      <c r="U153" s="207"/>
      <c r="V153" s="207"/>
      <c r="W153" s="208"/>
      <c r="X153" s="205"/>
      <c r="Y153" s="541"/>
      <c r="Z153" s="207"/>
      <c r="AA153" s="207"/>
      <c r="AB153" s="208"/>
      <c r="AC153" s="205"/>
      <c r="AD153" s="541"/>
      <c r="AE153" s="207"/>
      <c r="AF153" s="207"/>
      <c r="AG153" s="208"/>
      <c r="AH153" s="205"/>
      <c r="AI153" s="541"/>
      <c r="AJ153" s="207"/>
      <c r="AK153" s="207"/>
      <c r="AL153" s="208"/>
      <c r="AM153" s="205"/>
      <c r="AN153" s="541"/>
      <c r="AO153" s="207"/>
      <c r="AP153" s="207"/>
      <c r="AQ153" s="208"/>
      <c r="AR153" s="205"/>
      <c r="AS153" s="541"/>
      <c r="AT153" s="207"/>
      <c r="AU153" s="207"/>
      <c r="AV153" s="208"/>
      <c r="AW153" s="205"/>
      <c r="AX153" s="541"/>
    </row>
    <row r="154" spans="2:50" ht="14.25" hidden="1" customHeight="1" outlineLevel="1">
      <c r="B154" s="483"/>
      <c r="C154" s="203">
        <v>8</v>
      </c>
      <c r="D154" s="206"/>
      <c r="E154" s="203"/>
      <c r="F154" s="203"/>
      <c r="G154" s="208"/>
      <c r="H154" s="541"/>
      <c r="I154" s="209"/>
      <c r="J154" s="209"/>
      <c r="K154" s="210"/>
      <c r="L154" s="542"/>
      <c r="M154" s="209"/>
      <c r="N154" s="483"/>
      <c r="O154" s="483"/>
      <c r="P154" s="207"/>
      <c r="Q154" s="207"/>
      <c r="R154" s="208"/>
      <c r="S154" s="205"/>
      <c r="T154" s="541"/>
      <c r="U154" s="207"/>
      <c r="V154" s="207"/>
      <c r="W154" s="208"/>
      <c r="X154" s="205"/>
      <c r="Y154" s="541"/>
      <c r="Z154" s="207"/>
      <c r="AA154" s="207"/>
      <c r="AB154" s="208"/>
      <c r="AC154" s="205"/>
      <c r="AD154" s="541"/>
      <c r="AE154" s="207"/>
      <c r="AF154" s="207"/>
      <c r="AG154" s="208"/>
      <c r="AH154" s="205"/>
      <c r="AI154" s="541"/>
      <c r="AJ154" s="207"/>
      <c r="AK154" s="207"/>
      <c r="AL154" s="208"/>
      <c r="AM154" s="205"/>
      <c r="AN154" s="541"/>
      <c r="AO154" s="207"/>
      <c r="AP154" s="207"/>
      <c r="AQ154" s="208"/>
      <c r="AR154" s="205"/>
      <c r="AS154" s="541"/>
      <c r="AT154" s="207"/>
      <c r="AU154" s="207"/>
      <c r="AV154" s="208"/>
      <c r="AW154" s="205"/>
      <c r="AX154" s="541"/>
    </row>
    <row r="155" spans="2:50" ht="14.25" hidden="1" customHeight="1" outlineLevel="1">
      <c r="B155" s="483"/>
      <c r="C155" s="203">
        <v>9</v>
      </c>
      <c r="D155" s="206"/>
      <c r="E155" s="203"/>
      <c r="F155" s="203"/>
      <c r="G155" s="208"/>
      <c r="H155" s="541"/>
      <c r="I155" s="209"/>
      <c r="J155" s="209"/>
      <c r="K155" s="210"/>
      <c r="L155" s="542"/>
      <c r="M155" s="209"/>
      <c r="N155" s="483"/>
      <c r="O155" s="483"/>
      <c r="P155" s="203"/>
      <c r="Q155" s="203"/>
      <c r="R155" s="208"/>
      <c r="S155" s="205"/>
      <c r="T155" s="541"/>
      <c r="U155" s="203"/>
      <c r="V155" s="203"/>
      <c r="W155" s="208"/>
      <c r="X155" s="205"/>
      <c r="Y155" s="541"/>
      <c r="Z155" s="203"/>
      <c r="AA155" s="203"/>
      <c r="AB155" s="208"/>
      <c r="AC155" s="205"/>
      <c r="AD155" s="541"/>
      <c r="AE155" s="203"/>
      <c r="AF155" s="203"/>
      <c r="AG155" s="208"/>
      <c r="AH155" s="205"/>
      <c r="AI155" s="541"/>
      <c r="AJ155" s="203"/>
      <c r="AK155" s="203"/>
      <c r="AL155" s="208"/>
      <c r="AM155" s="205"/>
      <c r="AN155" s="541"/>
      <c r="AO155" s="203"/>
      <c r="AP155" s="203"/>
      <c r="AQ155" s="208"/>
      <c r="AR155" s="205"/>
      <c r="AS155" s="541"/>
      <c r="AT155" s="203"/>
      <c r="AU155" s="203"/>
      <c r="AV155" s="208"/>
      <c r="AW155" s="205"/>
      <c r="AX155" s="541"/>
    </row>
    <row r="156" spans="2:50" ht="14.25" hidden="1" customHeight="1" outlineLevel="1">
      <c r="B156" s="483"/>
      <c r="C156" s="203">
        <v>10</v>
      </c>
      <c r="D156" s="206"/>
      <c r="E156" s="203"/>
      <c r="F156" s="203"/>
      <c r="G156" s="208"/>
      <c r="H156" s="541"/>
      <c r="I156" s="209"/>
      <c r="J156" s="209"/>
      <c r="K156" s="210"/>
      <c r="L156" s="542"/>
      <c r="M156" s="209"/>
      <c r="N156" s="483"/>
      <c r="O156" s="483"/>
      <c r="P156" s="203"/>
      <c r="Q156" s="203"/>
      <c r="R156" s="208"/>
      <c r="S156" s="205"/>
      <c r="T156" s="541"/>
      <c r="U156" s="203"/>
      <c r="V156" s="203"/>
      <c r="W156" s="208"/>
      <c r="X156" s="205"/>
      <c r="Y156" s="541"/>
      <c r="Z156" s="203"/>
      <c r="AA156" s="203"/>
      <c r="AB156" s="208"/>
      <c r="AC156" s="205"/>
      <c r="AD156" s="541"/>
      <c r="AE156" s="203"/>
      <c r="AF156" s="203"/>
      <c r="AG156" s="208"/>
      <c r="AH156" s="205"/>
      <c r="AI156" s="541"/>
      <c r="AJ156" s="203"/>
      <c r="AK156" s="203"/>
      <c r="AL156" s="208"/>
      <c r="AM156" s="205"/>
      <c r="AN156" s="541"/>
      <c r="AO156" s="203"/>
      <c r="AP156" s="203"/>
      <c r="AQ156" s="208"/>
      <c r="AR156" s="205"/>
      <c r="AS156" s="541"/>
      <c r="AT156" s="203"/>
      <c r="AU156" s="203"/>
      <c r="AV156" s="208"/>
      <c r="AW156" s="205"/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3"/>
      <c r="Q157" s="203"/>
      <c r="R157" s="208"/>
      <c r="S157" s="205"/>
      <c r="T157" s="541"/>
      <c r="U157" s="203"/>
      <c r="V157" s="203"/>
      <c r="W157" s="208"/>
      <c r="X157" s="205"/>
      <c r="Y157" s="541"/>
      <c r="Z157" s="203"/>
      <c r="AA157" s="203"/>
      <c r="AB157" s="208"/>
      <c r="AC157" s="205"/>
      <c r="AD157" s="541"/>
      <c r="AE157" s="203"/>
      <c r="AF157" s="203"/>
      <c r="AG157" s="208"/>
      <c r="AH157" s="205"/>
      <c r="AI157" s="541"/>
      <c r="AJ157" s="203"/>
      <c r="AK157" s="203"/>
      <c r="AL157" s="208"/>
      <c r="AM157" s="205"/>
      <c r="AN157" s="541"/>
      <c r="AO157" s="203"/>
      <c r="AP157" s="203"/>
      <c r="AQ157" s="208"/>
      <c r="AR157" s="205"/>
      <c r="AS157" s="541"/>
      <c r="AT157" s="203"/>
      <c r="AU157" s="203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97">U162+1</f>
        <v>45925</v>
      </c>
      <c r="AA162" s="586"/>
      <c r="AB162" s="586"/>
      <c r="AC162" s="586"/>
      <c r="AD162" s="586"/>
      <c r="AE162" s="587">
        <f t="shared" ref="AE162" si="198">Z162+1</f>
        <v>45926</v>
      </c>
      <c r="AF162" s="588"/>
      <c r="AG162" s="588"/>
      <c r="AH162" s="588"/>
      <c r="AI162" s="588"/>
      <c r="AJ162" s="589">
        <f t="shared" ref="AJ162" si="199">AE162+1</f>
        <v>45927</v>
      </c>
      <c r="AK162" s="590"/>
      <c r="AL162" s="590"/>
      <c r="AM162" s="590"/>
      <c r="AN162" s="591"/>
      <c r="AO162" s="587">
        <f t="shared" ref="AO162" si="200">AJ162+1</f>
        <v>45928</v>
      </c>
      <c r="AP162" s="588"/>
      <c r="AQ162" s="588"/>
      <c r="AR162" s="588"/>
      <c r="AS162" s="588"/>
      <c r="AT162" s="589">
        <f t="shared" ref="AT162" si="201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202">Z162</f>
        <v>45925</v>
      </c>
      <c r="AA163" s="592"/>
      <c r="AB163" s="592"/>
      <c r="AC163" s="592"/>
      <c r="AD163" s="592"/>
      <c r="AE163" s="593">
        <f t="shared" ref="AE163" si="203">AE162</f>
        <v>45926</v>
      </c>
      <c r="AF163" s="593"/>
      <c r="AG163" s="593"/>
      <c r="AH163" s="593"/>
      <c r="AI163" s="593"/>
      <c r="AJ163" s="594">
        <f t="shared" ref="AJ163" si="204">AJ162</f>
        <v>45927</v>
      </c>
      <c r="AK163" s="595"/>
      <c r="AL163" s="595"/>
      <c r="AM163" s="595"/>
      <c r="AN163" s="596"/>
      <c r="AO163" s="593">
        <f t="shared" ref="AO163" si="205">AO162</f>
        <v>45928</v>
      </c>
      <c r="AP163" s="593"/>
      <c r="AQ163" s="593"/>
      <c r="AR163" s="593"/>
      <c r="AS163" s="593"/>
      <c r="AT163" s="594">
        <f t="shared" ref="AT163" si="206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501</v>
      </c>
      <c r="C167" s="203">
        <v>1</v>
      </c>
      <c r="D167" s="206" t="s">
        <v>421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41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42">
        <f>IFERROR(AVERAGE(K167:K181),"-")</f>
        <v>154.83861151648361</v>
      </c>
      <c r="M167" s="209">
        <f>RANK(K167, K$167:$K$181)</f>
        <v>6</v>
      </c>
      <c r="N167" s="483"/>
      <c r="O167" s="483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41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41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41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41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41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41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41">
        <f>AVERAGE(AV167:AV181)</f>
        <v>155.52617913088397</v>
      </c>
    </row>
    <row r="168" spans="2:50" ht="14.25" hidden="1" customHeight="1" outlineLevel="1">
      <c r="B168" s="483"/>
      <c r="C168" s="203">
        <v>2</v>
      </c>
      <c r="D168" s="206" t="s">
        <v>427</v>
      </c>
      <c r="E168" s="203">
        <v>20</v>
      </c>
      <c r="F168" s="203">
        <v>3600</v>
      </c>
      <c r="G168" s="208">
        <f t="shared" si="207"/>
        <v>180</v>
      </c>
      <c r="H168" s="541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42"/>
      <c r="M168" s="209">
        <f>RANK(K168, K$167:$K$181)</f>
        <v>1</v>
      </c>
      <c r="N168" s="483"/>
      <c r="O168" s="483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41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41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41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41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41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41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41"/>
    </row>
    <row r="169" spans="2:50" ht="14.25" hidden="1" customHeight="1" outlineLevel="1">
      <c r="B169" s="483"/>
      <c r="C169" s="203">
        <v>3</v>
      </c>
      <c r="D169" s="206" t="s">
        <v>426</v>
      </c>
      <c r="E169" s="203">
        <v>21</v>
      </c>
      <c r="F169" s="203">
        <v>3600</v>
      </c>
      <c r="G169" s="208">
        <f t="shared" si="207"/>
        <v>171.42857142857142</v>
      </c>
      <c r="H169" s="541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42"/>
      <c r="M169" s="209">
        <f>RANK(K169, K$167:$K$181)</f>
        <v>4</v>
      </c>
      <c r="N169" s="483"/>
      <c r="O169" s="483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41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41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41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41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41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41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41"/>
    </row>
    <row r="170" spans="2:50" ht="14.25" hidden="1" customHeight="1" outlineLevel="1">
      <c r="B170" s="483"/>
      <c r="C170" s="203">
        <v>4</v>
      </c>
      <c r="D170" s="206" t="s">
        <v>424</v>
      </c>
      <c r="E170" s="203">
        <v>19</v>
      </c>
      <c r="F170" s="203">
        <v>3600</v>
      </c>
      <c r="G170" s="208">
        <f t="shared" si="207"/>
        <v>189.47368421052633</v>
      </c>
      <c r="H170" s="541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42"/>
      <c r="M170" s="209">
        <f>RANK(K170, K$167:$K$181)</f>
        <v>2</v>
      </c>
      <c r="N170" s="483"/>
      <c r="O170" s="483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41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41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41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41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41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41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41"/>
    </row>
    <row r="171" spans="2:50" ht="14.25" hidden="1" customHeight="1" outlineLevel="1">
      <c r="B171" s="483"/>
      <c r="C171" s="203">
        <v>5</v>
      </c>
      <c r="D171" s="206" t="s">
        <v>382</v>
      </c>
      <c r="E171" s="203">
        <v>19</v>
      </c>
      <c r="F171" s="203">
        <v>3600</v>
      </c>
      <c r="G171" s="208">
        <f t="shared" si="207"/>
        <v>189.47368421052633</v>
      </c>
      <c r="H171" s="541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42"/>
      <c r="M171" s="209">
        <f>RANK(K171, K$167:$K$181)</f>
        <v>3</v>
      </c>
      <c r="N171" s="483"/>
      <c r="O171" s="483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41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41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41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41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41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41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41"/>
    </row>
    <row r="172" spans="2:50" ht="14.25" hidden="1" customHeight="1" outlineLevel="1">
      <c r="B172" s="483"/>
      <c r="C172" s="203">
        <v>6</v>
      </c>
      <c r="D172" s="206" t="s">
        <v>425</v>
      </c>
      <c r="E172" s="203">
        <v>21</v>
      </c>
      <c r="F172" s="203">
        <v>3600</v>
      </c>
      <c r="G172" s="208">
        <f t="shared" si="207"/>
        <v>171.42857142857142</v>
      </c>
      <c r="H172" s="541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42"/>
      <c r="M172" s="209">
        <f>RANK(K172, K$167:$K$181)</f>
        <v>5</v>
      </c>
      <c r="N172" s="483"/>
      <c r="O172" s="483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41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41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41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41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41"/>
      <c r="AO172" s="207"/>
      <c r="AP172" s="207"/>
      <c r="AQ172" s="208"/>
      <c r="AR172" s="205"/>
      <c r="AS172" s="541"/>
      <c r="AT172" s="207"/>
      <c r="AU172" s="207"/>
      <c r="AV172" s="208"/>
      <c r="AW172" s="205"/>
      <c r="AX172" s="541"/>
    </row>
    <row r="173" spans="2:50" ht="14.25" hidden="1" customHeight="1" outlineLevel="1">
      <c r="B173" s="483"/>
      <c r="C173" s="203">
        <v>7</v>
      </c>
      <c r="D173" s="206"/>
      <c r="E173" s="203"/>
      <c r="F173" s="203"/>
      <c r="G173" s="208"/>
      <c r="H173" s="541"/>
      <c r="I173" s="209"/>
      <c r="J173" s="209"/>
      <c r="K173" s="210"/>
      <c r="L173" s="542"/>
      <c r="M173" s="209"/>
      <c r="N173" s="483"/>
      <c r="O173" s="483"/>
      <c r="P173" s="203"/>
      <c r="Q173" s="203"/>
      <c r="R173" s="208"/>
      <c r="S173" s="205"/>
      <c r="T173" s="541"/>
      <c r="U173" s="203"/>
      <c r="V173" s="203"/>
      <c r="W173" s="208"/>
      <c r="X173" s="205"/>
      <c r="Y173" s="541"/>
      <c r="Z173" s="203"/>
      <c r="AA173" s="203"/>
      <c r="AB173" s="208"/>
      <c r="AC173" s="205"/>
      <c r="AD173" s="541"/>
      <c r="AE173" s="203"/>
      <c r="AF173" s="203"/>
      <c r="AG173" s="208"/>
      <c r="AH173" s="205"/>
      <c r="AI173" s="541"/>
      <c r="AJ173" s="203"/>
      <c r="AK173" s="203"/>
      <c r="AL173" s="208"/>
      <c r="AM173" s="205"/>
      <c r="AN173" s="541"/>
      <c r="AO173" s="203"/>
      <c r="AP173" s="203"/>
      <c r="AQ173" s="208"/>
      <c r="AR173" s="205"/>
      <c r="AS173" s="541"/>
      <c r="AT173" s="203"/>
      <c r="AU173" s="203"/>
      <c r="AV173" s="208"/>
      <c r="AW173" s="205"/>
      <c r="AX173" s="541"/>
    </row>
    <row r="174" spans="2:50" ht="14.25" hidden="1" customHeight="1" outlineLevel="1">
      <c r="B174" s="483"/>
      <c r="C174" s="203">
        <v>8</v>
      </c>
      <c r="D174" s="206"/>
      <c r="E174" s="203"/>
      <c r="F174" s="203"/>
      <c r="G174" s="208"/>
      <c r="H174" s="541"/>
      <c r="I174" s="209"/>
      <c r="J174" s="209"/>
      <c r="K174" s="210"/>
      <c r="L174" s="542"/>
      <c r="M174" s="209"/>
      <c r="N174" s="483"/>
      <c r="O174" s="483"/>
      <c r="P174" s="203"/>
      <c r="Q174" s="203"/>
      <c r="R174" s="208"/>
      <c r="S174" s="205"/>
      <c r="T174" s="541"/>
      <c r="U174" s="203"/>
      <c r="V174" s="203"/>
      <c r="W174" s="208"/>
      <c r="X174" s="205"/>
      <c r="Y174" s="541"/>
      <c r="Z174" s="203"/>
      <c r="AA174" s="203"/>
      <c r="AB174" s="208"/>
      <c r="AC174" s="205"/>
      <c r="AD174" s="541"/>
      <c r="AE174" s="203"/>
      <c r="AF174" s="203"/>
      <c r="AG174" s="208"/>
      <c r="AH174" s="205"/>
      <c r="AI174" s="541"/>
      <c r="AJ174" s="203"/>
      <c r="AK174" s="203"/>
      <c r="AL174" s="208"/>
      <c r="AM174" s="205"/>
      <c r="AN174" s="541"/>
      <c r="AO174" s="203"/>
      <c r="AP174" s="203"/>
      <c r="AQ174" s="208"/>
      <c r="AR174" s="205"/>
      <c r="AS174" s="541"/>
      <c r="AT174" s="203"/>
      <c r="AU174" s="203"/>
      <c r="AV174" s="208"/>
      <c r="AW174" s="205"/>
      <c r="AX174" s="541"/>
    </row>
    <row r="175" spans="2:50" ht="14.25" hidden="1" customHeight="1" outlineLevel="1">
      <c r="B175" s="483"/>
      <c r="C175" s="203">
        <v>9</v>
      </c>
      <c r="D175" s="206"/>
      <c r="E175" s="203"/>
      <c r="F175" s="203"/>
      <c r="G175" s="208"/>
      <c r="H175" s="541"/>
      <c r="I175" s="209"/>
      <c r="J175" s="209"/>
      <c r="K175" s="210"/>
      <c r="L175" s="542"/>
      <c r="M175" s="209"/>
      <c r="N175" s="483"/>
      <c r="O175" s="483"/>
      <c r="P175" s="203"/>
      <c r="Q175" s="203"/>
      <c r="R175" s="208"/>
      <c r="S175" s="205"/>
      <c r="T175" s="541"/>
      <c r="U175" s="203"/>
      <c r="V175" s="203"/>
      <c r="W175" s="208"/>
      <c r="X175" s="205"/>
      <c r="Y175" s="541"/>
      <c r="Z175" s="203"/>
      <c r="AA175" s="203"/>
      <c r="AB175" s="208"/>
      <c r="AC175" s="205"/>
      <c r="AD175" s="541"/>
      <c r="AE175" s="203"/>
      <c r="AF175" s="203"/>
      <c r="AG175" s="208"/>
      <c r="AH175" s="205"/>
      <c r="AI175" s="541"/>
      <c r="AJ175" s="203"/>
      <c r="AK175" s="203"/>
      <c r="AL175" s="208"/>
      <c r="AM175" s="205"/>
      <c r="AN175" s="541"/>
      <c r="AO175" s="203"/>
      <c r="AP175" s="203"/>
      <c r="AQ175" s="208"/>
      <c r="AR175" s="205"/>
      <c r="AS175" s="541"/>
      <c r="AT175" s="203"/>
      <c r="AU175" s="203"/>
      <c r="AV175" s="208"/>
      <c r="AW175" s="205"/>
      <c r="AX175" s="541"/>
    </row>
    <row r="176" spans="2:50" ht="14.25" hidden="1" customHeight="1" outlineLevel="1">
      <c r="B176" s="483"/>
      <c r="C176" s="203">
        <v>10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483"/>
      <c r="O176" s="483"/>
      <c r="P176" s="203"/>
      <c r="Q176" s="203"/>
      <c r="R176" s="208"/>
      <c r="S176" s="205"/>
      <c r="T176" s="541"/>
      <c r="U176" s="203"/>
      <c r="V176" s="203"/>
      <c r="W176" s="208"/>
      <c r="X176" s="205"/>
      <c r="Y176" s="541"/>
      <c r="Z176" s="203"/>
      <c r="AA176" s="203"/>
      <c r="AB176" s="208"/>
      <c r="AC176" s="205"/>
      <c r="AD176" s="541"/>
      <c r="AE176" s="203"/>
      <c r="AF176" s="203"/>
      <c r="AG176" s="208"/>
      <c r="AH176" s="205"/>
      <c r="AI176" s="541"/>
      <c r="AJ176" s="203"/>
      <c r="AK176" s="203"/>
      <c r="AL176" s="208"/>
      <c r="AM176" s="205"/>
      <c r="AN176" s="541"/>
      <c r="AO176" s="203"/>
      <c r="AP176" s="203"/>
      <c r="AQ176" s="208"/>
      <c r="AR176" s="205"/>
      <c r="AS176" s="541"/>
      <c r="AT176" s="203"/>
      <c r="AU176" s="203"/>
      <c r="AV176" s="208"/>
      <c r="AW176" s="205"/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7"/>
      <c r="W181" s="208"/>
      <c r="X181" s="205"/>
      <c r="Y181" s="541"/>
      <c r="Z181" s="203"/>
      <c r="AA181" s="207"/>
      <c r="AB181" s="208"/>
      <c r="AC181" s="205"/>
      <c r="AD181" s="541"/>
      <c r="AE181" s="203"/>
      <c r="AF181" s="207"/>
      <c r="AG181" s="208"/>
      <c r="AH181" s="205"/>
      <c r="AI181" s="541"/>
      <c r="AJ181" s="203"/>
      <c r="AK181" s="207"/>
      <c r="AL181" s="208"/>
      <c r="AM181" s="205"/>
      <c r="AN181" s="541"/>
      <c r="AO181" s="203"/>
      <c r="AP181" s="207"/>
      <c r="AQ181" s="208"/>
      <c r="AR181" s="205"/>
      <c r="AS181" s="541"/>
      <c r="AT181" s="203"/>
      <c r="AU181" s="207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23">U182+1</f>
        <v>45932</v>
      </c>
      <c r="AA182" s="586"/>
      <c r="AB182" s="586"/>
      <c r="AC182" s="586"/>
      <c r="AD182" s="586"/>
      <c r="AE182" s="587">
        <f t="shared" ref="AE182" si="224">Z182+1</f>
        <v>45933</v>
      </c>
      <c r="AF182" s="588"/>
      <c r="AG182" s="588"/>
      <c r="AH182" s="588"/>
      <c r="AI182" s="588"/>
      <c r="AJ182" s="589">
        <f t="shared" ref="AJ182" si="225">AE182+1</f>
        <v>45934</v>
      </c>
      <c r="AK182" s="590"/>
      <c r="AL182" s="590"/>
      <c r="AM182" s="590"/>
      <c r="AN182" s="591"/>
      <c r="AO182" s="587">
        <f t="shared" ref="AO182" si="226">AJ182+1</f>
        <v>45935</v>
      </c>
      <c r="AP182" s="588"/>
      <c r="AQ182" s="588"/>
      <c r="AR182" s="588"/>
      <c r="AS182" s="588"/>
      <c r="AT182" s="589">
        <f t="shared" ref="AT182" si="227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28">Z182</f>
        <v>45932</v>
      </c>
      <c r="AA183" s="592"/>
      <c r="AB183" s="592"/>
      <c r="AC183" s="592"/>
      <c r="AD183" s="592"/>
      <c r="AE183" s="593">
        <f t="shared" ref="AE183" si="229">AE182</f>
        <v>45933</v>
      </c>
      <c r="AF183" s="593"/>
      <c r="AG183" s="593"/>
      <c r="AH183" s="593"/>
      <c r="AI183" s="593"/>
      <c r="AJ183" s="594">
        <f t="shared" ref="AJ183" si="230">AJ182</f>
        <v>45934</v>
      </c>
      <c r="AK183" s="595"/>
      <c r="AL183" s="595"/>
      <c r="AM183" s="595"/>
      <c r="AN183" s="596"/>
      <c r="AO183" s="593">
        <f t="shared" ref="AO183" si="231">AO182</f>
        <v>45935</v>
      </c>
      <c r="AP183" s="593"/>
      <c r="AQ183" s="593"/>
      <c r="AR183" s="593"/>
      <c r="AS183" s="593"/>
      <c r="AT183" s="594">
        <f t="shared" ref="AT183" si="232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501</v>
      </c>
      <c r="C187" s="203">
        <v>1</v>
      </c>
      <c r="D187" s="206" t="s">
        <v>421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41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42">
        <f>IFERROR(AVERAGE(K187:K201),"-")</f>
        <v>155.11259177195504</v>
      </c>
      <c r="M187" s="209">
        <f>RANK(K187, K$187:$K$201)</f>
        <v>4</v>
      </c>
      <c r="N187" s="483"/>
      <c r="O187" s="483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41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41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41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41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41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41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41">
        <f>AVERAGE(AV187:AV201)</f>
        <v>155.8023118582222</v>
      </c>
    </row>
    <row r="188" spans="2:50" ht="14.25" hidden="1" customHeight="1" outlineLevel="1">
      <c r="B188" s="483"/>
      <c r="C188" s="203">
        <v>2</v>
      </c>
      <c r="D188" s="206" t="s">
        <v>427</v>
      </c>
      <c r="E188" s="203">
        <v>20</v>
      </c>
      <c r="F188" s="203">
        <v>3600</v>
      </c>
      <c r="G188" s="208">
        <f t="shared" si="233"/>
        <v>180</v>
      </c>
      <c r="H188" s="541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42"/>
      <c r="M188" s="209">
        <f>RANK(K188, K$187:$K$201)</f>
        <v>1</v>
      </c>
      <c r="N188" s="483"/>
      <c r="O188" s="483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41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41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41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41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41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41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41"/>
    </row>
    <row r="189" spans="2:50" ht="14.25" hidden="1" customHeight="1" outlineLevel="1">
      <c r="B189" s="483"/>
      <c r="C189" s="203">
        <v>3</v>
      </c>
      <c r="D189" s="206" t="s">
        <v>426</v>
      </c>
      <c r="E189" s="203">
        <v>21</v>
      </c>
      <c r="F189" s="203">
        <v>3600</v>
      </c>
      <c r="G189" s="208">
        <f t="shared" si="233"/>
        <v>171.42857142857142</v>
      </c>
      <c r="H189" s="541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42"/>
      <c r="M189" s="209">
        <f>RANK(K189, K$187:$K$201)</f>
        <v>3</v>
      </c>
      <c r="N189" s="483"/>
      <c r="O189" s="483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41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41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41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41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41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41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41"/>
    </row>
    <row r="190" spans="2:50" ht="14.25" hidden="1" customHeight="1" outlineLevel="1">
      <c r="B190" s="483"/>
      <c r="C190" s="203">
        <v>4</v>
      </c>
      <c r="D190" s="206" t="s">
        <v>424</v>
      </c>
      <c r="E190" s="203">
        <v>19</v>
      </c>
      <c r="F190" s="203">
        <v>3600</v>
      </c>
      <c r="G190" s="208">
        <f t="shared" si="233"/>
        <v>189.47368421052633</v>
      </c>
      <c r="H190" s="541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42"/>
      <c r="M190" s="209">
        <f>RANK(K190, K$187:$K$201)</f>
        <v>2</v>
      </c>
      <c r="N190" s="483"/>
      <c r="O190" s="483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41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41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41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41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41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41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41"/>
    </row>
    <row r="191" spans="2:50" ht="14.25" hidden="1" customHeight="1" outlineLevel="1">
      <c r="B191" s="483"/>
      <c r="C191" s="203">
        <v>5</v>
      </c>
      <c r="D191" s="206"/>
      <c r="E191" s="203"/>
      <c r="F191" s="203"/>
      <c r="G191" s="208"/>
      <c r="H191" s="541"/>
      <c r="I191" s="209"/>
      <c r="J191" s="209"/>
      <c r="K191" s="210"/>
      <c r="L191" s="542"/>
      <c r="M191" s="209"/>
      <c r="N191" s="483"/>
      <c r="O191" s="483"/>
      <c r="P191" s="203"/>
      <c r="Q191" s="203"/>
      <c r="R191" s="208"/>
      <c r="S191" s="205"/>
      <c r="T191" s="541"/>
      <c r="U191" s="203"/>
      <c r="V191" s="203"/>
      <c r="W191" s="208"/>
      <c r="X191" s="205"/>
      <c r="Y191" s="541"/>
      <c r="Z191" s="203"/>
      <c r="AA191" s="203"/>
      <c r="AB191" s="208"/>
      <c r="AC191" s="205"/>
      <c r="AD191" s="541"/>
      <c r="AE191" s="203"/>
      <c r="AF191" s="203"/>
      <c r="AG191" s="208"/>
      <c r="AH191" s="205"/>
      <c r="AI191" s="541"/>
      <c r="AJ191" s="203"/>
      <c r="AK191" s="203"/>
      <c r="AL191" s="208"/>
      <c r="AM191" s="205"/>
      <c r="AN191" s="541"/>
      <c r="AO191" s="203"/>
      <c r="AP191" s="203"/>
      <c r="AQ191" s="208"/>
      <c r="AR191" s="205"/>
      <c r="AS191" s="541"/>
      <c r="AT191" s="203"/>
      <c r="AU191" s="203"/>
      <c r="AV191" s="208"/>
      <c r="AW191" s="205"/>
      <c r="AX191" s="541"/>
    </row>
    <row r="192" spans="2:50" ht="14.25" hidden="1" customHeight="1" outlineLevel="1">
      <c r="B192" s="483"/>
      <c r="C192" s="203">
        <v>6</v>
      </c>
      <c r="D192" s="206"/>
      <c r="E192" s="203"/>
      <c r="F192" s="203"/>
      <c r="G192" s="208"/>
      <c r="H192" s="541"/>
      <c r="I192" s="209"/>
      <c r="J192" s="209"/>
      <c r="K192" s="210"/>
      <c r="L192" s="542"/>
      <c r="M192" s="209"/>
      <c r="N192" s="483"/>
      <c r="O192" s="483"/>
      <c r="P192" s="203"/>
      <c r="Q192" s="203"/>
      <c r="R192" s="208"/>
      <c r="S192" s="205"/>
      <c r="T192" s="541"/>
      <c r="U192" s="203"/>
      <c r="V192" s="203"/>
      <c r="W192" s="208"/>
      <c r="X192" s="205"/>
      <c r="Y192" s="541"/>
      <c r="Z192" s="203"/>
      <c r="AA192" s="203"/>
      <c r="AB192" s="208"/>
      <c r="AC192" s="205"/>
      <c r="AD192" s="541"/>
      <c r="AE192" s="203"/>
      <c r="AF192" s="203"/>
      <c r="AG192" s="208"/>
      <c r="AH192" s="205"/>
      <c r="AI192" s="541"/>
      <c r="AJ192" s="203"/>
      <c r="AK192" s="203"/>
      <c r="AL192" s="208"/>
      <c r="AM192" s="205"/>
      <c r="AN192" s="541"/>
      <c r="AO192" s="203"/>
      <c r="AP192" s="203"/>
      <c r="AQ192" s="208"/>
      <c r="AR192" s="205"/>
      <c r="AS192" s="541"/>
      <c r="AT192" s="203"/>
      <c r="AU192" s="203"/>
      <c r="AV192" s="208"/>
      <c r="AW192" s="205"/>
      <c r="AX192" s="541"/>
    </row>
    <row r="193" spans="2:50" ht="14.25" hidden="1" customHeight="1" outlineLevel="1">
      <c r="B193" s="483"/>
      <c r="C193" s="203">
        <v>7</v>
      </c>
      <c r="D193" s="206"/>
      <c r="E193" s="203"/>
      <c r="F193" s="203"/>
      <c r="G193" s="208"/>
      <c r="H193" s="541"/>
      <c r="I193" s="209"/>
      <c r="J193" s="209"/>
      <c r="K193" s="210"/>
      <c r="L193" s="542"/>
      <c r="M193" s="209"/>
      <c r="N193" s="483"/>
      <c r="O193" s="483"/>
      <c r="P193" s="203"/>
      <c r="Q193" s="203"/>
      <c r="R193" s="208"/>
      <c r="S193" s="205"/>
      <c r="T193" s="541"/>
      <c r="U193" s="203"/>
      <c r="V193" s="203"/>
      <c r="W193" s="208"/>
      <c r="X193" s="205"/>
      <c r="Y193" s="541"/>
      <c r="Z193" s="203"/>
      <c r="AA193" s="203"/>
      <c r="AB193" s="208"/>
      <c r="AC193" s="205"/>
      <c r="AD193" s="541"/>
      <c r="AE193" s="203"/>
      <c r="AF193" s="203"/>
      <c r="AG193" s="208"/>
      <c r="AH193" s="205"/>
      <c r="AI193" s="541"/>
      <c r="AJ193" s="203"/>
      <c r="AK193" s="203"/>
      <c r="AL193" s="208"/>
      <c r="AM193" s="205"/>
      <c r="AN193" s="541"/>
      <c r="AO193" s="203"/>
      <c r="AP193" s="203"/>
      <c r="AQ193" s="208"/>
      <c r="AR193" s="205"/>
      <c r="AS193" s="541"/>
      <c r="AT193" s="203"/>
      <c r="AU193" s="203"/>
      <c r="AV193" s="208"/>
      <c r="AW193" s="205"/>
      <c r="AX193" s="541"/>
    </row>
    <row r="194" spans="2:50" ht="14.25" hidden="1" customHeight="1" outlineLevel="1">
      <c r="B194" s="483"/>
      <c r="C194" s="203">
        <v>8</v>
      </c>
      <c r="D194" s="206"/>
      <c r="E194" s="203"/>
      <c r="F194" s="203"/>
      <c r="G194" s="208"/>
      <c r="H194" s="541"/>
      <c r="I194" s="209"/>
      <c r="J194" s="209"/>
      <c r="K194" s="210"/>
      <c r="L194" s="542"/>
      <c r="M194" s="209"/>
      <c r="N194" s="483"/>
      <c r="O194" s="483"/>
      <c r="P194" s="203"/>
      <c r="Q194" s="203"/>
      <c r="R194" s="208"/>
      <c r="S194" s="205"/>
      <c r="T194" s="541"/>
      <c r="U194" s="203"/>
      <c r="V194" s="203"/>
      <c r="W194" s="208"/>
      <c r="X194" s="205"/>
      <c r="Y194" s="541"/>
      <c r="Z194" s="203"/>
      <c r="AA194" s="203"/>
      <c r="AB194" s="208"/>
      <c r="AC194" s="205"/>
      <c r="AD194" s="541"/>
      <c r="AE194" s="203"/>
      <c r="AF194" s="203"/>
      <c r="AG194" s="208"/>
      <c r="AH194" s="205"/>
      <c r="AI194" s="541"/>
      <c r="AJ194" s="203"/>
      <c r="AK194" s="203"/>
      <c r="AL194" s="208"/>
      <c r="AM194" s="205"/>
      <c r="AN194" s="541"/>
      <c r="AO194" s="203"/>
      <c r="AP194" s="203"/>
      <c r="AQ194" s="208"/>
      <c r="AR194" s="205"/>
      <c r="AS194" s="541"/>
      <c r="AT194" s="203"/>
      <c r="AU194" s="203"/>
      <c r="AV194" s="208"/>
      <c r="AW194" s="205"/>
      <c r="AX194" s="541"/>
    </row>
    <row r="195" spans="2:50" ht="14.25" hidden="1" customHeight="1" outlineLevel="1">
      <c r="B195" s="483"/>
      <c r="C195" s="203">
        <v>9</v>
      </c>
      <c r="D195" s="206"/>
      <c r="E195" s="203"/>
      <c r="F195" s="203"/>
      <c r="G195" s="208"/>
      <c r="H195" s="541"/>
      <c r="I195" s="209"/>
      <c r="J195" s="209"/>
      <c r="K195" s="210"/>
      <c r="L195" s="542"/>
      <c r="M195" s="209"/>
      <c r="N195" s="483"/>
      <c r="O195" s="483"/>
      <c r="P195" s="203"/>
      <c r="Q195" s="203"/>
      <c r="R195" s="208"/>
      <c r="S195" s="205"/>
      <c r="T195" s="541"/>
      <c r="U195" s="203"/>
      <c r="V195" s="203"/>
      <c r="W195" s="208"/>
      <c r="X195" s="205"/>
      <c r="Y195" s="541"/>
      <c r="Z195" s="203"/>
      <c r="AA195" s="203"/>
      <c r="AB195" s="208"/>
      <c r="AC195" s="205"/>
      <c r="AD195" s="541"/>
      <c r="AE195" s="203"/>
      <c r="AF195" s="203"/>
      <c r="AG195" s="208"/>
      <c r="AH195" s="205"/>
      <c r="AI195" s="541"/>
      <c r="AJ195" s="203"/>
      <c r="AK195" s="203"/>
      <c r="AL195" s="208"/>
      <c r="AM195" s="205"/>
      <c r="AN195" s="541"/>
      <c r="AO195" s="203"/>
      <c r="AP195" s="203"/>
      <c r="AQ195" s="208"/>
      <c r="AR195" s="205"/>
      <c r="AS195" s="541"/>
      <c r="AT195" s="203"/>
      <c r="AU195" s="203"/>
      <c r="AV195" s="208"/>
      <c r="AW195" s="205"/>
      <c r="AX195" s="541"/>
    </row>
    <row r="196" spans="2:50" ht="14.25" hidden="1" customHeight="1" outlineLevel="1">
      <c r="B196" s="483"/>
      <c r="C196" s="203">
        <v>10</v>
      </c>
      <c r="D196" s="206"/>
      <c r="E196" s="203"/>
      <c r="F196" s="203"/>
      <c r="G196" s="208"/>
      <c r="H196" s="541"/>
      <c r="I196" s="209"/>
      <c r="J196" s="209"/>
      <c r="K196" s="210"/>
      <c r="L196" s="542"/>
      <c r="M196" s="209"/>
      <c r="N196" s="483"/>
      <c r="O196" s="483"/>
      <c r="P196" s="203"/>
      <c r="Q196" s="203"/>
      <c r="R196" s="208"/>
      <c r="S196" s="205"/>
      <c r="T196" s="541"/>
      <c r="U196" s="203"/>
      <c r="V196" s="203"/>
      <c r="W196" s="208"/>
      <c r="X196" s="205"/>
      <c r="Y196" s="541"/>
      <c r="Z196" s="203"/>
      <c r="AA196" s="203"/>
      <c r="AB196" s="208"/>
      <c r="AC196" s="205"/>
      <c r="AD196" s="541"/>
      <c r="AE196" s="203"/>
      <c r="AF196" s="203"/>
      <c r="AG196" s="208"/>
      <c r="AH196" s="205"/>
      <c r="AI196" s="541"/>
      <c r="AJ196" s="203"/>
      <c r="AK196" s="203"/>
      <c r="AL196" s="208"/>
      <c r="AM196" s="205"/>
      <c r="AN196" s="541"/>
      <c r="AO196" s="203"/>
      <c r="AP196" s="203"/>
      <c r="AQ196" s="208"/>
      <c r="AR196" s="205"/>
      <c r="AS196" s="541"/>
      <c r="AT196" s="203"/>
      <c r="AU196" s="203"/>
      <c r="AV196" s="208"/>
      <c r="AW196" s="205"/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3"/>
      <c r="Q197" s="203"/>
      <c r="R197" s="208"/>
      <c r="S197" s="205"/>
      <c r="T197" s="541"/>
      <c r="U197" s="203"/>
      <c r="V197" s="203"/>
      <c r="W197" s="208"/>
      <c r="X197" s="205"/>
      <c r="Y197" s="541"/>
      <c r="Z197" s="203"/>
      <c r="AA197" s="203"/>
      <c r="AB197" s="208"/>
      <c r="AC197" s="205"/>
      <c r="AD197" s="541"/>
      <c r="AE197" s="203"/>
      <c r="AF197" s="203"/>
      <c r="AG197" s="208"/>
      <c r="AH197" s="205"/>
      <c r="AI197" s="541"/>
      <c r="AJ197" s="203"/>
      <c r="AK197" s="203"/>
      <c r="AL197" s="208"/>
      <c r="AM197" s="205"/>
      <c r="AN197" s="541"/>
      <c r="AO197" s="203"/>
      <c r="AP197" s="203"/>
      <c r="AQ197" s="208"/>
      <c r="AR197" s="205"/>
      <c r="AS197" s="541"/>
      <c r="AT197" s="203"/>
      <c r="AU197" s="203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3"/>
      <c r="Q198" s="203"/>
      <c r="R198" s="208"/>
      <c r="S198" s="205"/>
      <c r="T198" s="541"/>
      <c r="U198" s="203"/>
      <c r="V198" s="203"/>
      <c r="W198" s="208"/>
      <c r="X198" s="205"/>
      <c r="Y198" s="541"/>
      <c r="Z198" s="203"/>
      <c r="AA198" s="203"/>
      <c r="AB198" s="208"/>
      <c r="AC198" s="205"/>
      <c r="AD198" s="541"/>
      <c r="AE198" s="203"/>
      <c r="AF198" s="203"/>
      <c r="AG198" s="208"/>
      <c r="AH198" s="205"/>
      <c r="AI198" s="541"/>
      <c r="AJ198" s="203"/>
      <c r="AK198" s="203"/>
      <c r="AL198" s="208"/>
      <c r="AM198" s="205"/>
      <c r="AN198" s="541"/>
      <c r="AO198" s="203"/>
      <c r="AP198" s="203"/>
      <c r="AQ198" s="208"/>
      <c r="AR198" s="205"/>
      <c r="AS198" s="541"/>
      <c r="AT198" s="203"/>
      <c r="AU198" s="203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3"/>
      <c r="Q199" s="203"/>
      <c r="R199" s="208"/>
      <c r="S199" s="205"/>
      <c r="T199" s="541"/>
      <c r="U199" s="203"/>
      <c r="V199" s="203"/>
      <c r="W199" s="208"/>
      <c r="X199" s="205"/>
      <c r="Y199" s="541"/>
      <c r="Z199" s="203"/>
      <c r="AA199" s="203"/>
      <c r="AB199" s="208"/>
      <c r="AC199" s="205"/>
      <c r="AD199" s="541"/>
      <c r="AE199" s="203"/>
      <c r="AF199" s="203"/>
      <c r="AG199" s="208"/>
      <c r="AH199" s="205"/>
      <c r="AI199" s="541"/>
      <c r="AJ199" s="203"/>
      <c r="AK199" s="203"/>
      <c r="AL199" s="208"/>
      <c r="AM199" s="205"/>
      <c r="AN199" s="541"/>
      <c r="AO199" s="203"/>
      <c r="AP199" s="203"/>
      <c r="AQ199" s="208"/>
      <c r="AR199" s="205"/>
      <c r="AS199" s="541"/>
      <c r="AT199" s="203"/>
      <c r="AU199" s="203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3"/>
      <c r="W201" s="208"/>
      <c r="X201" s="205"/>
      <c r="Y201" s="541"/>
      <c r="Z201" s="203"/>
      <c r="AA201" s="203"/>
      <c r="AB201" s="208"/>
      <c r="AC201" s="205"/>
      <c r="AD201" s="541"/>
      <c r="AE201" s="203"/>
      <c r="AF201" s="203"/>
      <c r="AG201" s="208"/>
      <c r="AH201" s="205"/>
      <c r="AI201" s="541"/>
      <c r="AJ201" s="203"/>
      <c r="AK201" s="203"/>
      <c r="AL201" s="208"/>
      <c r="AM201" s="205"/>
      <c r="AN201" s="541"/>
      <c r="AO201" s="203"/>
      <c r="AP201" s="203"/>
      <c r="AQ201" s="208"/>
      <c r="AR201" s="205"/>
      <c r="AS201" s="541"/>
      <c r="AT201" s="203"/>
      <c r="AU201" s="203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49">U202+1</f>
        <v>45939</v>
      </c>
      <c r="AA202" s="586"/>
      <c r="AB202" s="586"/>
      <c r="AC202" s="586"/>
      <c r="AD202" s="586"/>
      <c r="AE202" s="587">
        <f t="shared" ref="AE202" si="250">Z202+1</f>
        <v>45940</v>
      </c>
      <c r="AF202" s="588"/>
      <c r="AG202" s="588"/>
      <c r="AH202" s="588"/>
      <c r="AI202" s="588"/>
      <c r="AJ202" s="589">
        <f t="shared" ref="AJ202" si="251">AE202+1</f>
        <v>45941</v>
      </c>
      <c r="AK202" s="590"/>
      <c r="AL202" s="590"/>
      <c r="AM202" s="590"/>
      <c r="AN202" s="591"/>
      <c r="AO202" s="587">
        <f t="shared" ref="AO202" si="252">AJ202+1</f>
        <v>45942</v>
      </c>
      <c r="AP202" s="588"/>
      <c r="AQ202" s="588"/>
      <c r="AR202" s="588"/>
      <c r="AS202" s="588"/>
      <c r="AT202" s="589">
        <f t="shared" ref="AT202" si="253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54">Z202</f>
        <v>45939</v>
      </c>
      <c r="AA203" s="592"/>
      <c r="AB203" s="592"/>
      <c r="AC203" s="592"/>
      <c r="AD203" s="592"/>
      <c r="AE203" s="593">
        <f t="shared" ref="AE203" si="255">AE202</f>
        <v>45940</v>
      </c>
      <c r="AF203" s="593"/>
      <c r="AG203" s="593"/>
      <c r="AH203" s="593"/>
      <c r="AI203" s="593"/>
      <c r="AJ203" s="594">
        <f t="shared" ref="AJ203" si="256">AJ202</f>
        <v>45941</v>
      </c>
      <c r="AK203" s="595"/>
      <c r="AL203" s="595"/>
      <c r="AM203" s="595"/>
      <c r="AN203" s="596"/>
      <c r="AO203" s="593">
        <f t="shared" ref="AO203" si="257">AO202</f>
        <v>45942</v>
      </c>
      <c r="AP203" s="593"/>
      <c r="AQ203" s="593"/>
      <c r="AR203" s="593"/>
      <c r="AS203" s="593"/>
      <c r="AT203" s="594">
        <f t="shared" ref="AT203" si="258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501</v>
      </c>
      <c r="C207" s="203">
        <v>1</v>
      </c>
      <c r="D207" s="206" t="s">
        <v>421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41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42">
        <f>IFERROR(AVERAGE(K207:K221),"-")</f>
        <v>156.51003136174023</v>
      </c>
      <c r="M207" s="209">
        <f>RANK(K207, K$207:$K$221)</f>
        <v>4</v>
      </c>
      <c r="N207" s="483"/>
      <c r="O207" s="483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41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41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41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41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41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41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41">
        <f>AVERAGE(AV207:AV221)</f>
        <v>156.77351686078833</v>
      </c>
    </row>
    <row r="208" spans="2:50" ht="14.25" hidden="1" customHeight="1" outlineLevel="1">
      <c r="B208" s="483"/>
      <c r="C208" s="203">
        <v>2</v>
      </c>
      <c r="D208" s="206" t="s">
        <v>427</v>
      </c>
      <c r="E208" s="203">
        <v>20</v>
      </c>
      <c r="F208" s="203">
        <v>3600</v>
      </c>
      <c r="G208" s="208">
        <f t="shared" si="259"/>
        <v>180</v>
      </c>
      <c r="H208" s="541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42"/>
      <c r="M208" s="209">
        <f>RANK(K208, K$207:$K$221)</f>
        <v>2</v>
      </c>
      <c r="N208" s="483"/>
      <c r="O208" s="483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41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41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41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41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41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41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41"/>
    </row>
    <row r="209" spans="2:50" ht="14.25" hidden="1" customHeight="1" outlineLevel="1">
      <c r="B209" s="483"/>
      <c r="C209" s="203">
        <v>3</v>
      </c>
      <c r="D209" s="206" t="s">
        <v>426</v>
      </c>
      <c r="E209" s="203">
        <v>21</v>
      </c>
      <c r="F209" s="203">
        <v>3600</v>
      </c>
      <c r="G209" s="208">
        <f t="shared" si="259"/>
        <v>171.42857142857142</v>
      </c>
      <c r="H209" s="541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42"/>
      <c r="M209" s="209">
        <f>RANK(K209, K$207:$K$221)</f>
        <v>3</v>
      </c>
      <c r="N209" s="483"/>
      <c r="O209" s="483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41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41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41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41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41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41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41"/>
    </row>
    <row r="210" spans="2:50" ht="14.25" hidden="1" customHeight="1" outlineLevel="1">
      <c r="B210" s="483"/>
      <c r="C210" s="203">
        <v>4</v>
      </c>
      <c r="D210" s="206" t="s">
        <v>424</v>
      </c>
      <c r="E210" s="203">
        <v>19</v>
      </c>
      <c r="F210" s="203">
        <v>3600</v>
      </c>
      <c r="G210" s="208">
        <f t="shared" si="259"/>
        <v>189.47368421052633</v>
      </c>
      <c r="H210" s="541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42"/>
      <c r="M210" s="209">
        <f>RANK(K210, K$207:$K$221)</f>
        <v>1</v>
      </c>
      <c r="N210" s="483"/>
      <c r="O210" s="483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41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41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41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41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41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41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41"/>
    </row>
    <row r="211" spans="2:50" ht="14.25" hidden="1" customHeight="1" outlineLevel="1">
      <c r="B211" s="483"/>
      <c r="C211" s="203">
        <v>5</v>
      </c>
      <c r="D211" s="206"/>
      <c r="E211" s="203"/>
      <c r="F211" s="203"/>
      <c r="G211" s="208"/>
      <c r="H211" s="541"/>
      <c r="I211" s="209"/>
      <c r="J211" s="209"/>
      <c r="K211" s="210"/>
      <c r="L211" s="542"/>
      <c r="M211" s="209"/>
      <c r="N211" s="483"/>
      <c r="O211" s="483"/>
      <c r="P211" s="203"/>
      <c r="Q211" s="203"/>
      <c r="R211" s="208"/>
      <c r="S211" s="205"/>
      <c r="T211" s="541"/>
      <c r="U211" s="203"/>
      <c r="V211" s="203"/>
      <c r="W211" s="208"/>
      <c r="X211" s="205"/>
      <c r="Y211" s="541"/>
      <c r="Z211" s="203"/>
      <c r="AA211" s="203"/>
      <c r="AB211" s="208"/>
      <c r="AC211" s="205"/>
      <c r="AD211" s="541"/>
      <c r="AE211" s="203"/>
      <c r="AF211" s="203"/>
      <c r="AG211" s="208"/>
      <c r="AH211" s="205"/>
      <c r="AI211" s="541"/>
      <c r="AJ211" s="203"/>
      <c r="AK211" s="203"/>
      <c r="AL211" s="208"/>
      <c r="AM211" s="205"/>
      <c r="AN211" s="541"/>
      <c r="AO211" s="203"/>
      <c r="AP211" s="203"/>
      <c r="AQ211" s="208"/>
      <c r="AR211" s="205"/>
      <c r="AS211" s="541"/>
      <c r="AT211" s="203"/>
      <c r="AU211" s="203"/>
      <c r="AV211" s="208"/>
      <c r="AW211" s="205"/>
      <c r="AX211" s="541"/>
    </row>
    <row r="212" spans="2:50" ht="14.25" hidden="1" customHeight="1" outlineLevel="1">
      <c r="B212" s="483"/>
      <c r="C212" s="203">
        <v>6</v>
      </c>
      <c r="D212" s="206"/>
      <c r="E212" s="203"/>
      <c r="F212" s="203"/>
      <c r="G212" s="208"/>
      <c r="H212" s="541"/>
      <c r="I212" s="209"/>
      <c r="J212" s="209"/>
      <c r="K212" s="210"/>
      <c r="L212" s="542"/>
      <c r="M212" s="209"/>
      <c r="N212" s="483"/>
      <c r="O212" s="483"/>
      <c r="P212" s="203"/>
      <c r="Q212" s="203"/>
      <c r="R212" s="208"/>
      <c r="S212" s="205"/>
      <c r="T212" s="541"/>
      <c r="U212" s="203"/>
      <c r="V212" s="203"/>
      <c r="W212" s="208"/>
      <c r="X212" s="205"/>
      <c r="Y212" s="541"/>
      <c r="Z212" s="203"/>
      <c r="AA212" s="203"/>
      <c r="AB212" s="208"/>
      <c r="AC212" s="205"/>
      <c r="AD212" s="541"/>
      <c r="AE212" s="203"/>
      <c r="AF212" s="203"/>
      <c r="AG212" s="208"/>
      <c r="AH212" s="205"/>
      <c r="AI212" s="541"/>
      <c r="AJ212" s="203"/>
      <c r="AK212" s="203"/>
      <c r="AL212" s="208"/>
      <c r="AM212" s="205"/>
      <c r="AN212" s="541"/>
      <c r="AO212" s="203"/>
      <c r="AP212" s="203"/>
      <c r="AQ212" s="208"/>
      <c r="AR212" s="205"/>
      <c r="AS212" s="541"/>
      <c r="AT212" s="203"/>
      <c r="AU212" s="203"/>
      <c r="AV212" s="208"/>
      <c r="AW212" s="205"/>
      <c r="AX212" s="541"/>
    </row>
    <row r="213" spans="2:50" ht="14.25" hidden="1" customHeight="1" outlineLevel="1">
      <c r="B213" s="483"/>
      <c r="C213" s="203">
        <v>7</v>
      </c>
      <c r="D213" s="206"/>
      <c r="E213" s="203"/>
      <c r="F213" s="203"/>
      <c r="G213" s="208"/>
      <c r="H213" s="541"/>
      <c r="I213" s="209"/>
      <c r="J213" s="209"/>
      <c r="K213" s="210"/>
      <c r="L213" s="542"/>
      <c r="M213" s="209"/>
      <c r="N213" s="483"/>
      <c r="O213" s="483"/>
      <c r="P213" s="203"/>
      <c r="Q213" s="203"/>
      <c r="R213" s="208"/>
      <c r="S213" s="205"/>
      <c r="T213" s="541"/>
      <c r="U213" s="203"/>
      <c r="V213" s="203"/>
      <c r="W213" s="208"/>
      <c r="X213" s="205"/>
      <c r="Y213" s="541"/>
      <c r="Z213" s="203"/>
      <c r="AA213" s="203"/>
      <c r="AB213" s="208"/>
      <c r="AC213" s="205"/>
      <c r="AD213" s="541"/>
      <c r="AE213" s="203"/>
      <c r="AF213" s="203"/>
      <c r="AG213" s="208"/>
      <c r="AH213" s="205"/>
      <c r="AI213" s="541"/>
      <c r="AJ213" s="203"/>
      <c r="AK213" s="203"/>
      <c r="AL213" s="208"/>
      <c r="AM213" s="205"/>
      <c r="AN213" s="541"/>
      <c r="AO213" s="203"/>
      <c r="AP213" s="203"/>
      <c r="AQ213" s="208"/>
      <c r="AR213" s="205"/>
      <c r="AS213" s="541"/>
      <c r="AT213" s="203"/>
      <c r="AU213" s="203"/>
      <c r="AV213" s="208"/>
      <c r="AW213" s="205"/>
      <c r="AX213" s="541"/>
    </row>
    <row r="214" spans="2:50" ht="14.25" hidden="1" customHeight="1" outlineLevel="1">
      <c r="B214" s="483"/>
      <c r="C214" s="203">
        <v>8</v>
      </c>
      <c r="D214" s="206"/>
      <c r="E214" s="203"/>
      <c r="F214" s="203"/>
      <c r="G214" s="208"/>
      <c r="H214" s="541"/>
      <c r="I214" s="209"/>
      <c r="J214" s="209"/>
      <c r="K214" s="210"/>
      <c r="L214" s="542"/>
      <c r="M214" s="209"/>
      <c r="N214" s="483"/>
      <c r="O214" s="483"/>
      <c r="P214" s="203"/>
      <c r="Q214" s="203"/>
      <c r="R214" s="208"/>
      <c r="S214" s="205"/>
      <c r="T214" s="541"/>
      <c r="U214" s="203"/>
      <c r="V214" s="203"/>
      <c r="W214" s="208"/>
      <c r="X214" s="205"/>
      <c r="Y214" s="541"/>
      <c r="Z214" s="203"/>
      <c r="AA214" s="203"/>
      <c r="AB214" s="208"/>
      <c r="AC214" s="205"/>
      <c r="AD214" s="541"/>
      <c r="AE214" s="203"/>
      <c r="AF214" s="203"/>
      <c r="AG214" s="208"/>
      <c r="AH214" s="205"/>
      <c r="AI214" s="541"/>
      <c r="AJ214" s="203"/>
      <c r="AK214" s="203"/>
      <c r="AL214" s="208"/>
      <c r="AM214" s="205"/>
      <c r="AN214" s="541"/>
      <c r="AO214" s="203"/>
      <c r="AP214" s="203"/>
      <c r="AQ214" s="208"/>
      <c r="AR214" s="205"/>
      <c r="AS214" s="541"/>
      <c r="AT214" s="203"/>
      <c r="AU214" s="203"/>
      <c r="AV214" s="208"/>
      <c r="AW214" s="205"/>
      <c r="AX214" s="541"/>
    </row>
    <row r="215" spans="2:50" ht="14.25" hidden="1" customHeight="1" outlineLevel="1">
      <c r="B215" s="483"/>
      <c r="C215" s="203">
        <v>9</v>
      </c>
      <c r="D215" s="206"/>
      <c r="E215" s="203"/>
      <c r="F215" s="203"/>
      <c r="G215" s="208"/>
      <c r="H215" s="541"/>
      <c r="I215" s="209"/>
      <c r="J215" s="209"/>
      <c r="K215" s="210"/>
      <c r="L215" s="542"/>
      <c r="M215" s="209"/>
      <c r="N215" s="483"/>
      <c r="O215" s="483"/>
      <c r="P215" s="203"/>
      <c r="Q215" s="203"/>
      <c r="R215" s="208"/>
      <c r="S215" s="205"/>
      <c r="T215" s="541"/>
      <c r="U215" s="203"/>
      <c r="V215" s="203"/>
      <c r="W215" s="208"/>
      <c r="X215" s="205"/>
      <c r="Y215" s="541"/>
      <c r="Z215" s="203"/>
      <c r="AA215" s="203"/>
      <c r="AB215" s="208"/>
      <c r="AC215" s="205"/>
      <c r="AD215" s="541"/>
      <c r="AE215" s="203"/>
      <c r="AF215" s="203"/>
      <c r="AG215" s="208"/>
      <c r="AH215" s="205"/>
      <c r="AI215" s="541"/>
      <c r="AJ215" s="203"/>
      <c r="AK215" s="203"/>
      <c r="AL215" s="208"/>
      <c r="AM215" s="205"/>
      <c r="AN215" s="541"/>
      <c r="AO215" s="203"/>
      <c r="AP215" s="203"/>
      <c r="AQ215" s="208"/>
      <c r="AR215" s="205"/>
      <c r="AS215" s="541"/>
      <c r="AT215" s="203"/>
      <c r="AU215" s="203"/>
      <c r="AV215" s="208"/>
      <c r="AW215" s="205"/>
      <c r="AX215" s="541"/>
    </row>
    <row r="216" spans="2:50" ht="14.25" hidden="1" customHeight="1" outlineLevel="1">
      <c r="B216" s="483"/>
      <c r="C216" s="203">
        <v>10</v>
      </c>
      <c r="D216" s="206"/>
      <c r="E216" s="203"/>
      <c r="F216" s="203"/>
      <c r="G216" s="208"/>
      <c r="H216" s="541"/>
      <c r="I216" s="209"/>
      <c r="J216" s="209"/>
      <c r="K216" s="210"/>
      <c r="L216" s="542"/>
      <c r="M216" s="209"/>
      <c r="N216" s="483"/>
      <c r="O216" s="483"/>
      <c r="P216" s="203"/>
      <c r="Q216" s="203"/>
      <c r="R216" s="208"/>
      <c r="S216" s="205"/>
      <c r="T216" s="541"/>
      <c r="U216" s="203"/>
      <c r="V216" s="203"/>
      <c r="W216" s="208"/>
      <c r="X216" s="205"/>
      <c r="Y216" s="541"/>
      <c r="Z216" s="203"/>
      <c r="AA216" s="203"/>
      <c r="AB216" s="208"/>
      <c r="AC216" s="205"/>
      <c r="AD216" s="541"/>
      <c r="AE216" s="203"/>
      <c r="AF216" s="203"/>
      <c r="AG216" s="208"/>
      <c r="AH216" s="205"/>
      <c r="AI216" s="541"/>
      <c r="AJ216" s="203"/>
      <c r="AK216" s="203"/>
      <c r="AL216" s="208"/>
      <c r="AM216" s="205"/>
      <c r="AN216" s="541"/>
      <c r="AO216" s="203"/>
      <c r="AP216" s="203"/>
      <c r="AQ216" s="208"/>
      <c r="AR216" s="205"/>
      <c r="AS216" s="541"/>
      <c r="AT216" s="203"/>
      <c r="AU216" s="203"/>
      <c r="AV216" s="208"/>
      <c r="AW216" s="205"/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3"/>
      <c r="W221" s="208"/>
      <c r="X221" s="205"/>
      <c r="Y221" s="541"/>
      <c r="Z221" s="203"/>
      <c r="AA221" s="203"/>
      <c r="AB221" s="208"/>
      <c r="AC221" s="205"/>
      <c r="AD221" s="541"/>
      <c r="AE221" s="203"/>
      <c r="AF221" s="203"/>
      <c r="AG221" s="208"/>
      <c r="AH221" s="205"/>
      <c r="AI221" s="541"/>
      <c r="AJ221" s="203"/>
      <c r="AK221" s="203"/>
      <c r="AL221" s="208"/>
      <c r="AM221" s="205"/>
      <c r="AN221" s="541"/>
      <c r="AO221" s="203"/>
      <c r="AP221" s="203"/>
      <c r="AQ221" s="208"/>
      <c r="AR221" s="205"/>
      <c r="AS221" s="541"/>
      <c r="AT221" s="203"/>
      <c r="AU221" s="203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75">U222+1</f>
        <v>45946</v>
      </c>
      <c r="AA222" s="586"/>
      <c r="AB222" s="586"/>
      <c r="AC222" s="586"/>
      <c r="AD222" s="586"/>
      <c r="AE222" s="587">
        <f t="shared" ref="AE222" si="276">Z222+1</f>
        <v>45947</v>
      </c>
      <c r="AF222" s="588"/>
      <c r="AG222" s="588"/>
      <c r="AH222" s="588"/>
      <c r="AI222" s="588"/>
      <c r="AJ222" s="589">
        <f t="shared" ref="AJ222" si="277">AE222+1</f>
        <v>45948</v>
      </c>
      <c r="AK222" s="590"/>
      <c r="AL222" s="590"/>
      <c r="AM222" s="590"/>
      <c r="AN222" s="591"/>
      <c r="AO222" s="587">
        <f t="shared" ref="AO222" si="278">AJ222+1</f>
        <v>45949</v>
      </c>
      <c r="AP222" s="588"/>
      <c r="AQ222" s="588"/>
      <c r="AR222" s="588"/>
      <c r="AS222" s="588"/>
      <c r="AT222" s="589">
        <f t="shared" ref="AT222" si="279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80">Z222</f>
        <v>45946</v>
      </c>
      <c r="AA223" s="592"/>
      <c r="AB223" s="592"/>
      <c r="AC223" s="592"/>
      <c r="AD223" s="592"/>
      <c r="AE223" s="593">
        <f t="shared" ref="AE223" si="281">AE222</f>
        <v>45947</v>
      </c>
      <c r="AF223" s="593"/>
      <c r="AG223" s="593"/>
      <c r="AH223" s="593"/>
      <c r="AI223" s="593"/>
      <c r="AJ223" s="594">
        <f t="shared" ref="AJ223" si="282">AJ222</f>
        <v>45948</v>
      </c>
      <c r="AK223" s="595"/>
      <c r="AL223" s="595"/>
      <c r="AM223" s="595"/>
      <c r="AN223" s="596"/>
      <c r="AO223" s="593">
        <f t="shared" ref="AO223" si="283">AO222</f>
        <v>45949</v>
      </c>
      <c r="AP223" s="593"/>
      <c r="AQ223" s="593"/>
      <c r="AR223" s="593"/>
      <c r="AS223" s="593"/>
      <c r="AT223" s="594">
        <f t="shared" ref="AT223" si="284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483" t="s">
        <v>501</v>
      </c>
      <c r="C227" s="203">
        <v>1</v>
      </c>
      <c r="D227" s="206" t="s">
        <v>421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41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42">
        <f>IFERROR(AVERAGE(K227:K241),"-")</f>
        <v>156.97759650182783</v>
      </c>
      <c r="M227" s="209">
        <f>RANK(K227, K$227:$K$241)</f>
        <v>4</v>
      </c>
      <c r="N227" s="483"/>
      <c r="O227" s="483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41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41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41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41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41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41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41">
        <f>AVERAGE(AV227:AV241)</f>
        <v>157.07132066380467</v>
      </c>
    </row>
    <row r="228" spans="2:50" ht="14.25" hidden="1" customHeight="1" outlineLevel="1">
      <c r="B228" s="483"/>
      <c r="C228" s="203">
        <v>2</v>
      </c>
      <c r="D228" s="206" t="s">
        <v>427</v>
      </c>
      <c r="E228" s="203">
        <v>20</v>
      </c>
      <c r="F228" s="203">
        <v>3600</v>
      </c>
      <c r="G228" s="208">
        <f t="shared" si="285"/>
        <v>180</v>
      </c>
      <c r="H228" s="541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42"/>
      <c r="M228" s="209">
        <f>RANK(K228, K$227:$K$241)</f>
        <v>2</v>
      </c>
      <c r="N228" s="483"/>
      <c r="O228" s="483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41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41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41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41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41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41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41"/>
    </row>
    <row r="229" spans="2:50" ht="14.25" hidden="1" customHeight="1" outlineLevel="1">
      <c r="B229" s="483"/>
      <c r="C229" s="203">
        <v>3</v>
      </c>
      <c r="D229" s="206" t="s">
        <v>426</v>
      </c>
      <c r="E229" s="203">
        <v>21</v>
      </c>
      <c r="F229" s="203">
        <v>3600</v>
      </c>
      <c r="G229" s="208">
        <f t="shared" si="285"/>
        <v>171.42857142857142</v>
      </c>
      <c r="H229" s="541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42"/>
      <c r="M229" s="209">
        <f>RANK(K229, K$227:$K$241)</f>
        <v>3</v>
      </c>
      <c r="N229" s="483"/>
      <c r="O229" s="483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41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41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41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41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41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41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41"/>
    </row>
    <row r="230" spans="2:50" ht="14.25" hidden="1" customHeight="1" outlineLevel="1">
      <c r="B230" s="483"/>
      <c r="C230" s="203">
        <v>4</v>
      </c>
      <c r="D230" s="206" t="s">
        <v>424</v>
      </c>
      <c r="E230" s="203">
        <v>19</v>
      </c>
      <c r="F230" s="203">
        <v>3600</v>
      </c>
      <c r="G230" s="208">
        <f t="shared" si="285"/>
        <v>189.47368421052633</v>
      </c>
      <c r="H230" s="541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42"/>
      <c r="M230" s="209">
        <f>RANK(K230, K$227:$K$241)</f>
        <v>1</v>
      </c>
      <c r="N230" s="483"/>
      <c r="O230" s="483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41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41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41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41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41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41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41"/>
    </row>
    <row r="231" spans="2:50" ht="14.25" hidden="1" customHeight="1" outlineLevel="1">
      <c r="B231" s="483"/>
      <c r="C231" s="203">
        <v>5</v>
      </c>
      <c r="D231" s="206"/>
      <c r="E231" s="203"/>
      <c r="F231" s="203"/>
      <c r="G231" s="208"/>
      <c r="H231" s="541"/>
      <c r="I231" s="209"/>
      <c r="J231" s="209"/>
      <c r="K231" s="210"/>
      <c r="L231" s="542"/>
      <c r="M231" s="209"/>
      <c r="N231" s="483"/>
      <c r="O231" s="483"/>
      <c r="P231" s="207"/>
      <c r="Q231" s="203"/>
      <c r="R231" s="208"/>
      <c r="S231" s="205"/>
      <c r="T231" s="541"/>
      <c r="U231" s="207"/>
      <c r="V231" s="203"/>
      <c r="W231" s="208"/>
      <c r="X231" s="205"/>
      <c r="Y231" s="541"/>
      <c r="Z231" s="207"/>
      <c r="AA231" s="203"/>
      <c r="AB231" s="208"/>
      <c r="AC231" s="205"/>
      <c r="AD231" s="541"/>
      <c r="AE231" s="207"/>
      <c r="AF231" s="203"/>
      <c r="AG231" s="208"/>
      <c r="AH231" s="205"/>
      <c r="AI231" s="541"/>
      <c r="AJ231" s="207"/>
      <c r="AK231" s="203"/>
      <c r="AL231" s="208"/>
      <c r="AM231" s="205"/>
      <c r="AN231" s="541"/>
      <c r="AO231" s="207"/>
      <c r="AP231" s="203"/>
      <c r="AQ231" s="208"/>
      <c r="AR231" s="205"/>
      <c r="AS231" s="541"/>
      <c r="AT231" s="207"/>
      <c r="AU231" s="203"/>
      <c r="AV231" s="208"/>
      <c r="AW231" s="205"/>
      <c r="AX231" s="541"/>
    </row>
    <row r="232" spans="2:50" ht="14.25" hidden="1" customHeight="1" outlineLevel="1">
      <c r="B232" s="483"/>
      <c r="C232" s="203">
        <v>6</v>
      </c>
      <c r="D232" s="206"/>
      <c r="E232" s="203"/>
      <c r="F232" s="203"/>
      <c r="G232" s="208"/>
      <c r="H232" s="541"/>
      <c r="I232" s="209"/>
      <c r="J232" s="209"/>
      <c r="K232" s="210"/>
      <c r="L232" s="542"/>
      <c r="M232" s="209"/>
      <c r="N232" s="483"/>
      <c r="O232" s="483"/>
      <c r="P232" s="203"/>
      <c r="Q232" s="203"/>
      <c r="R232" s="208"/>
      <c r="S232" s="205"/>
      <c r="T232" s="541"/>
      <c r="U232" s="203"/>
      <c r="V232" s="203"/>
      <c r="W232" s="208"/>
      <c r="X232" s="205"/>
      <c r="Y232" s="541"/>
      <c r="Z232" s="203"/>
      <c r="AA232" s="203"/>
      <c r="AB232" s="208"/>
      <c r="AC232" s="205"/>
      <c r="AD232" s="541"/>
      <c r="AE232" s="203"/>
      <c r="AF232" s="203"/>
      <c r="AG232" s="208"/>
      <c r="AH232" s="205"/>
      <c r="AI232" s="541"/>
      <c r="AJ232" s="203"/>
      <c r="AK232" s="203"/>
      <c r="AL232" s="208"/>
      <c r="AM232" s="205"/>
      <c r="AN232" s="541"/>
      <c r="AO232" s="203"/>
      <c r="AP232" s="203"/>
      <c r="AQ232" s="208"/>
      <c r="AR232" s="205"/>
      <c r="AS232" s="541"/>
      <c r="AT232" s="203"/>
      <c r="AU232" s="203"/>
      <c r="AV232" s="208"/>
      <c r="AW232" s="205"/>
      <c r="AX232" s="541"/>
    </row>
    <row r="233" spans="2:50" ht="14.25" hidden="1" customHeight="1" outlineLevel="1">
      <c r="B233" s="483"/>
      <c r="C233" s="203">
        <v>7</v>
      </c>
      <c r="D233" s="206"/>
      <c r="E233" s="203"/>
      <c r="F233" s="203"/>
      <c r="G233" s="208"/>
      <c r="H233" s="541"/>
      <c r="I233" s="209"/>
      <c r="J233" s="209"/>
      <c r="K233" s="210"/>
      <c r="L233" s="542"/>
      <c r="M233" s="209"/>
      <c r="N233" s="483"/>
      <c r="O233" s="483"/>
      <c r="P233" s="203"/>
      <c r="Q233" s="203"/>
      <c r="R233" s="208"/>
      <c r="S233" s="205"/>
      <c r="T233" s="541"/>
      <c r="U233" s="203"/>
      <c r="V233" s="203"/>
      <c r="W233" s="208"/>
      <c r="X233" s="205"/>
      <c r="Y233" s="541"/>
      <c r="Z233" s="203"/>
      <c r="AA233" s="203"/>
      <c r="AB233" s="208"/>
      <c r="AC233" s="205"/>
      <c r="AD233" s="541"/>
      <c r="AE233" s="203"/>
      <c r="AF233" s="203"/>
      <c r="AG233" s="208"/>
      <c r="AH233" s="205"/>
      <c r="AI233" s="541"/>
      <c r="AJ233" s="203"/>
      <c r="AK233" s="203"/>
      <c r="AL233" s="208"/>
      <c r="AM233" s="205"/>
      <c r="AN233" s="541"/>
      <c r="AO233" s="203"/>
      <c r="AP233" s="203"/>
      <c r="AQ233" s="208"/>
      <c r="AR233" s="205"/>
      <c r="AS233" s="541"/>
      <c r="AT233" s="203"/>
      <c r="AU233" s="203"/>
      <c r="AV233" s="208"/>
      <c r="AW233" s="205"/>
      <c r="AX233" s="541"/>
    </row>
    <row r="234" spans="2:50" ht="14.25" hidden="1" customHeight="1" outlineLevel="1">
      <c r="B234" s="483"/>
      <c r="C234" s="203">
        <v>8</v>
      </c>
      <c r="D234" s="206"/>
      <c r="E234" s="203"/>
      <c r="F234" s="203"/>
      <c r="G234" s="208"/>
      <c r="H234" s="541"/>
      <c r="I234" s="209"/>
      <c r="J234" s="209"/>
      <c r="K234" s="210"/>
      <c r="L234" s="542"/>
      <c r="M234" s="209"/>
      <c r="N234" s="483"/>
      <c r="O234" s="483"/>
      <c r="P234" s="203"/>
      <c r="Q234" s="203"/>
      <c r="R234" s="208"/>
      <c r="S234" s="205"/>
      <c r="T234" s="541"/>
      <c r="U234" s="203"/>
      <c r="V234" s="203"/>
      <c r="W234" s="208"/>
      <c r="X234" s="205"/>
      <c r="Y234" s="541"/>
      <c r="Z234" s="203"/>
      <c r="AA234" s="203"/>
      <c r="AB234" s="208"/>
      <c r="AC234" s="205"/>
      <c r="AD234" s="541"/>
      <c r="AE234" s="203"/>
      <c r="AF234" s="203"/>
      <c r="AG234" s="208"/>
      <c r="AH234" s="205"/>
      <c r="AI234" s="541"/>
      <c r="AJ234" s="203"/>
      <c r="AK234" s="203"/>
      <c r="AL234" s="208"/>
      <c r="AM234" s="205"/>
      <c r="AN234" s="541"/>
      <c r="AO234" s="203"/>
      <c r="AP234" s="203"/>
      <c r="AQ234" s="208"/>
      <c r="AR234" s="205"/>
      <c r="AS234" s="541"/>
      <c r="AT234" s="203"/>
      <c r="AU234" s="203"/>
      <c r="AV234" s="208"/>
      <c r="AW234" s="205"/>
      <c r="AX234" s="541"/>
    </row>
    <row r="235" spans="2:50" ht="14.25" hidden="1" customHeight="1" outlineLevel="1">
      <c r="B235" s="483"/>
      <c r="C235" s="203">
        <v>9</v>
      </c>
      <c r="D235" s="206"/>
      <c r="E235" s="203"/>
      <c r="F235" s="203"/>
      <c r="G235" s="208"/>
      <c r="H235" s="541"/>
      <c r="I235" s="209"/>
      <c r="J235" s="209"/>
      <c r="K235" s="210"/>
      <c r="L235" s="542"/>
      <c r="M235" s="209"/>
      <c r="N235" s="483"/>
      <c r="O235" s="483"/>
      <c r="P235" s="203"/>
      <c r="Q235" s="203"/>
      <c r="R235" s="208"/>
      <c r="S235" s="205"/>
      <c r="T235" s="541"/>
      <c r="U235" s="203"/>
      <c r="V235" s="203"/>
      <c r="W235" s="208"/>
      <c r="X235" s="205"/>
      <c r="Y235" s="541"/>
      <c r="Z235" s="203"/>
      <c r="AA235" s="203"/>
      <c r="AB235" s="208"/>
      <c r="AC235" s="205"/>
      <c r="AD235" s="541"/>
      <c r="AE235" s="203"/>
      <c r="AF235" s="203"/>
      <c r="AG235" s="208"/>
      <c r="AH235" s="205"/>
      <c r="AI235" s="541"/>
      <c r="AJ235" s="203"/>
      <c r="AK235" s="203"/>
      <c r="AL235" s="208"/>
      <c r="AM235" s="205"/>
      <c r="AN235" s="541"/>
      <c r="AO235" s="203"/>
      <c r="AP235" s="203"/>
      <c r="AQ235" s="208"/>
      <c r="AR235" s="205"/>
      <c r="AS235" s="541"/>
      <c r="AT235" s="203"/>
      <c r="AU235" s="203"/>
      <c r="AV235" s="208"/>
      <c r="AW235" s="205"/>
      <c r="AX235" s="541"/>
    </row>
    <row r="236" spans="2:50" ht="14.25" hidden="1" customHeight="1" outlineLevel="1">
      <c r="B236" s="483"/>
      <c r="C236" s="203">
        <v>10</v>
      </c>
      <c r="D236" s="206"/>
      <c r="E236" s="203"/>
      <c r="F236" s="203"/>
      <c r="G236" s="208"/>
      <c r="H236" s="541"/>
      <c r="I236" s="209"/>
      <c r="J236" s="209"/>
      <c r="K236" s="210"/>
      <c r="L236" s="542"/>
      <c r="M236" s="209"/>
      <c r="N236" s="483"/>
      <c r="O236" s="483"/>
      <c r="P236" s="203"/>
      <c r="Q236" s="203"/>
      <c r="R236" s="208"/>
      <c r="S236" s="205"/>
      <c r="T236" s="541"/>
      <c r="U236" s="203"/>
      <c r="V236" s="203"/>
      <c r="W236" s="208"/>
      <c r="X236" s="205"/>
      <c r="Y236" s="541"/>
      <c r="Z236" s="203"/>
      <c r="AA236" s="203"/>
      <c r="AB236" s="208"/>
      <c r="AC236" s="205"/>
      <c r="AD236" s="541"/>
      <c r="AE236" s="203"/>
      <c r="AF236" s="203"/>
      <c r="AG236" s="208"/>
      <c r="AH236" s="205"/>
      <c r="AI236" s="541"/>
      <c r="AJ236" s="203"/>
      <c r="AK236" s="203"/>
      <c r="AL236" s="208"/>
      <c r="AM236" s="205"/>
      <c r="AN236" s="541"/>
      <c r="AO236" s="203"/>
      <c r="AP236" s="203"/>
      <c r="AQ236" s="208"/>
      <c r="AR236" s="205"/>
      <c r="AS236" s="541"/>
      <c r="AT236" s="203"/>
      <c r="AU236" s="203"/>
      <c r="AV236" s="208"/>
      <c r="AW236" s="205"/>
      <c r="AX236" s="541"/>
    </row>
    <row r="237" spans="2:50" ht="14.25" hidden="1" customHeight="1" outlineLevel="1">
      <c r="B237" s="483"/>
      <c r="C237" s="203">
        <v>11</v>
      </c>
      <c r="D237" s="206"/>
      <c r="E237" s="203"/>
      <c r="F237" s="203"/>
      <c r="G237" s="208"/>
      <c r="H237" s="541"/>
      <c r="I237" s="209"/>
      <c r="J237" s="209"/>
      <c r="K237" s="210"/>
      <c r="L237" s="542"/>
      <c r="M237" s="209"/>
      <c r="N237" s="483"/>
      <c r="O237" s="483"/>
      <c r="P237" s="203"/>
      <c r="Q237" s="203"/>
      <c r="R237" s="208"/>
      <c r="S237" s="205"/>
      <c r="T237" s="541"/>
      <c r="U237" s="203"/>
      <c r="V237" s="203"/>
      <c r="W237" s="208"/>
      <c r="X237" s="205"/>
      <c r="Y237" s="541"/>
      <c r="Z237" s="203"/>
      <c r="AA237" s="203"/>
      <c r="AB237" s="208"/>
      <c r="AC237" s="205"/>
      <c r="AD237" s="541"/>
      <c r="AE237" s="203"/>
      <c r="AF237" s="203"/>
      <c r="AG237" s="208"/>
      <c r="AH237" s="205"/>
      <c r="AI237" s="541"/>
      <c r="AJ237" s="203"/>
      <c r="AK237" s="203"/>
      <c r="AL237" s="208"/>
      <c r="AM237" s="205"/>
      <c r="AN237" s="541"/>
      <c r="AO237" s="203"/>
      <c r="AP237" s="203"/>
      <c r="AQ237" s="208"/>
      <c r="AR237" s="205"/>
      <c r="AS237" s="541"/>
      <c r="AT237" s="203"/>
      <c r="AU237" s="203"/>
      <c r="AV237" s="208"/>
      <c r="AW237" s="205"/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7"/>
      <c r="W241" s="208"/>
      <c r="X241" s="205"/>
      <c r="Y241" s="541"/>
      <c r="Z241" s="203"/>
      <c r="AA241" s="207"/>
      <c r="AB241" s="208"/>
      <c r="AC241" s="205"/>
      <c r="AD241" s="541"/>
      <c r="AE241" s="203"/>
      <c r="AF241" s="207"/>
      <c r="AG241" s="208"/>
      <c r="AH241" s="205"/>
      <c r="AI241" s="541"/>
      <c r="AJ241" s="203"/>
      <c r="AK241" s="207"/>
      <c r="AL241" s="208"/>
      <c r="AM241" s="205"/>
      <c r="AN241" s="541"/>
      <c r="AO241" s="203"/>
      <c r="AP241" s="207"/>
      <c r="AQ241" s="208"/>
      <c r="AR241" s="205"/>
      <c r="AS241" s="541"/>
      <c r="AT241" s="203"/>
      <c r="AU241" s="207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301">U242+1</f>
        <v>45953</v>
      </c>
      <c r="AA242" s="586"/>
      <c r="AB242" s="586"/>
      <c r="AC242" s="586"/>
      <c r="AD242" s="586"/>
      <c r="AE242" s="587">
        <f t="shared" ref="AE242" si="302">Z242+1</f>
        <v>45954</v>
      </c>
      <c r="AF242" s="588"/>
      <c r="AG242" s="588"/>
      <c r="AH242" s="588"/>
      <c r="AI242" s="588"/>
      <c r="AJ242" s="589">
        <f t="shared" ref="AJ242" si="303">AE242+1</f>
        <v>45955</v>
      </c>
      <c r="AK242" s="590"/>
      <c r="AL242" s="590"/>
      <c r="AM242" s="590"/>
      <c r="AN242" s="591"/>
      <c r="AO242" s="587">
        <f t="shared" ref="AO242" si="304">AJ242+1</f>
        <v>45956</v>
      </c>
      <c r="AP242" s="588"/>
      <c r="AQ242" s="588"/>
      <c r="AR242" s="588"/>
      <c r="AS242" s="588"/>
      <c r="AT242" s="589">
        <f t="shared" ref="AT242" si="305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306">Z242</f>
        <v>45953</v>
      </c>
      <c r="AA243" s="592"/>
      <c r="AB243" s="592"/>
      <c r="AC243" s="592"/>
      <c r="AD243" s="592"/>
      <c r="AE243" s="593">
        <f t="shared" ref="AE243" si="307">AE242</f>
        <v>45954</v>
      </c>
      <c r="AF243" s="593"/>
      <c r="AG243" s="593"/>
      <c r="AH243" s="593"/>
      <c r="AI243" s="593"/>
      <c r="AJ243" s="594">
        <f t="shared" ref="AJ243" si="308">AJ242</f>
        <v>45955</v>
      </c>
      <c r="AK243" s="595"/>
      <c r="AL243" s="595"/>
      <c r="AM243" s="595"/>
      <c r="AN243" s="596"/>
      <c r="AO243" s="593">
        <f t="shared" ref="AO243" si="309">AO242</f>
        <v>45956</v>
      </c>
      <c r="AP243" s="593"/>
      <c r="AQ243" s="593"/>
      <c r="AR243" s="593"/>
      <c r="AS243" s="593"/>
      <c r="AT243" s="594">
        <f t="shared" ref="AT243" si="310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501</v>
      </c>
      <c r="C247" s="203">
        <v>1</v>
      </c>
      <c r="D247" s="206" t="s">
        <v>421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41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42">
        <f>IFERROR(AVERAGE(K247:K261),"-")</f>
        <v>157.1183680563467</v>
      </c>
      <c r="M247" s="209">
        <f>RANK(K247, K$247:$K$261)</f>
        <v>4</v>
      </c>
      <c r="N247" s="483"/>
      <c r="O247" s="483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41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41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41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41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41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41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41">
        <f>AVERAGE(AV247:AV261)</f>
        <v>157.14137954899161</v>
      </c>
    </row>
    <row r="248" spans="2:50" ht="14.25" hidden="1" customHeight="1" outlineLevel="1">
      <c r="B248" s="483"/>
      <c r="C248" s="203">
        <v>2</v>
      </c>
      <c r="D248" s="206" t="s">
        <v>427</v>
      </c>
      <c r="E248" s="203">
        <v>20</v>
      </c>
      <c r="F248" s="203">
        <v>3600</v>
      </c>
      <c r="G248" s="208">
        <f t="shared" si="311"/>
        <v>180</v>
      </c>
      <c r="H248" s="541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42"/>
      <c r="M248" s="209">
        <f>RANK(K248, K$247:$K$261)</f>
        <v>2</v>
      </c>
      <c r="N248" s="483"/>
      <c r="O248" s="483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41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41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41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41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41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41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41"/>
    </row>
    <row r="249" spans="2:50" ht="14.25" hidden="1" customHeight="1" outlineLevel="1">
      <c r="B249" s="483"/>
      <c r="C249" s="203">
        <v>3</v>
      </c>
      <c r="D249" s="206" t="s">
        <v>426</v>
      </c>
      <c r="E249" s="203">
        <v>21</v>
      </c>
      <c r="F249" s="203">
        <v>3600</v>
      </c>
      <c r="G249" s="208">
        <f t="shared" si="311"/>
        <v>171.42857142857142</v>
      </c>
      <c r="H249" s="541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42"/>
      <c r="M249" s="209">
        <f>RANK(K249, K$247:$K$261)</f>
        <v>3</v>
      </c>
      <c r="N249" s="483"/>
      <c r="O249" s="483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41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41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41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41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41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41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41"/>
    </row>
    <row r="250" spans="2:50" ht="14.25" hidden="1" customHeight="1" outlineLevel="1">
      <c r="B250" s="483"/>
      <c r="C250" s="203">
        <v>4</v>
      </c>
      <c r="D250" s="206" t="s">
        <v>424</v>
      </c>
      <c r="E250" s="203">
        <v>19</v>
      </c>
      <c r="F250" s="203">
        <v>3600</v>
      </c>
      <c r="G250" s="208">
        <f t="shared" si="311"/>
        <v>189.47368421052633</v>
      </c>
      <c r="H250" s="541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42"/>
      <c r="M250" s="209">
        <f>RANK(K250, K$247:$K$261)</f>
        <v>1</v>
      </c>
      <c r="N250" s="483"/>
      <c r="O250" s="483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41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41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41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41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41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41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41"/>
    </row>
    <row r="251" spans="2:50" ht="14.25" hidden="1" customHeight="1" outlineLevel="1">
      <c r="B251" s="483"/>
      <c r="C251" s="203">
        <v>5</v>
      </c>
      <c r="D251" s="206"/>
      <c r="E251" s="203"/>
      <c r="F251" s="203"/>
      <c r="G251" s="208"/>
      <c r="H251" s="541"/>
      <c r="I251" s="209"/>
      <c r="J251" s="209"/>
      <c r="K251" s="210"/>
      <c r="L251" s="542"/>
      <c r="M251" s="209"/>
      <c r="N251" s="483"/>
      <c r="O251" s="483"/>
      <c r="P251" s="207"/>
      <c r="Q251" s="207"/>
      <c r="R251" s="208"/>
      <c r="S251" s="205"/>
      <c r="T251" s="541"/>
      <c r="U251" s="207"/>
      <c r="V251" s="207"/>
      <c r="W251" s="208"/>
      <c r="X251" s="205"/>
      <c r="Y251" s="541"/>
      <c r="Z251" s="207"/>
      <c r="AA251" s="207"/>
      <c r="AB251" s="208"/>
      <c r="AC251" s="205"/>
      <c r="AD251" s="541"/>
      <c r="AE251" s="207"/>
      <c r="AF251" s="207"/>
      <c r="AG251" s="208"/>
      <c r="AH251" s="205"/>
      <c r="AI251" s="541"/>
      <c r="AJ251" s="207"/>
      <c r="AK251" s="207"/>
      <c r="AL251" s="208"/>
      <c r="AM251" s="205"/>
      <c r="AN251" s="541"/>
      <c r="AO251" s="207"/>
      <c r="AP251" s="207"/>
      <c r="AQ251" s="208"/>
      <c r="AR251" s="205"/>
      <c r="AS251" s="541"/>
      <c r="AT251" s="207"/>
      <c r="AU251" s="207"/>
      <c r="AV251" s="208"/>
      <c r="AW251" s="205"/>
      <c r="AX251" s="541"/>
    </row>
    <row r="252" spans="2:50" ht="14.25" hidden="1" customHeight="1" outlineLevel="1">
      <c r="B252" s="483"/>
      <c r="C252" s="203">
        <v>6</v>
      </c>
      <c r="D252" s="206"/>
      <c r="E252" s="203"/>
      <c r="F252" s="203"/>
      <c r="G252" s="208"/>
      <c r="H252" s="541"/>
      <c r="I252" s="209"/>
      <c r="J252" s="209"/>
      <c r="K252" s="210"/>
      <c r="L252" s="542"/>
      <c r="M252" s="209"/>
      <c r="N252" s="483"/>
      <c r="O252" s="483"/>
      <c r="P252" s="207"/>
      <c r="Q252" s="207"/>
      <c r="R252" s="208"/>
      <c r="S252" s="205"/>
      <c r="T252" s="541"/>
      <c r="U252" s="207"/>
      <c r="V252" s="207"/>
      <c r="W252" s="208"/>
      <c r="X252" s="205"/>
      <c r="Y252" s="541"/>
      <c r="Z252" s="207"/>
      <c r="AA252" s="207"/>
      <c r="AB252" s="208"/>
      <c r="AC252" s="205"/>
      <c r="AD252" s="541"/>
      <c r="AE252" s="207"/>
      <c r="AF252" s="207"/>
      <c r="AG252" s="208"/>
      <c r="AH252" s="205"/>
      <c r="AI252" s="541"/>
      <c r="AJ252" s="207"/>
      <c r="AK252" s="207"/>
      <c r="AL252" s="208"/>
      <c r="AM252" s="205"/>
      <c r="AN252" s="541"/>
      <c r="AO252" s="207"/>
      <c r="AP252" s="207"/>
      <c r="AQ252" s="208"/>
      <c r="AR252" s="205"/>
      <c r="AS252" s="541"/>
      <c r="AT252" s="207"/>
      <c r="AU252" s="207"/>
      <c r="AV252" s="208"/>
      <c r="AW252" s="205"/>
      <c r="AX252" s="541"/>
    </row>
    <row r="253" spans="2:50" ht="14.25" hidden="1" customHeight="1" outlineLevel="1">
      <c r="B253" s="483"/>
      <c r="C253" s="203">
        <v>7</v>
      </c>
      <c r="D253" s="206"/>
      <c r="E253" s="203"/>
      <c r="F253" s="203"/>
      <c r="G253" s="208"/>
      <c r="H253" s="541"/>
      <c r="I253" s="209"/>
      <c r="J253" s="209"/>
      <c r="K253" s="210"/>
      <c r="L253" s="542"/>
      <c r="M253" s="209"/>
      <c r="N253" s="483"/>
      <c r="O253" s="483"/>
      <c r="P253" s="207"/>
      <c r="Q253" s="207"/>
      <c r="R253" s="208"/>
      <c r="S253" s="205"/>
      <c r="T253" s="541"/>
      <c r="U253" s="207"/>
      <c r="V253" s="207"/>
      <c r="W253" s="208"/>
      <c r="X253" s="205"/>
      <c r="Y253" s="541"/>
      <c r="Z253" s="207"/>
      <c r="AA253" s="207"/>
      <c r="AB253" s="208"/>
      <c r="AC253" s="205"/>
      <c r="AD253" s="541"/>
      <c r="AE253" s="207"/>
      <c r="AF253" s="207"/>
      <c r="AG253" s="208"/>
      <c r="AH253" s="205"/>
      <c r="AI253" s="541"/>
      <c r="AJ253" s="207"/>
      <c r="AK253" s="207"/>
      <c r="AL253" s="208"/>
      <c r="AM253" s="205"/>
      <c r="AN253" s="541"/>
      <c r="AO253" s="207"/>
      <c r="AP253" s="207"/>
      <c r="AQ253" s="208"/>
      <c r="AR253" s="205"/>
      <c r="AS253" s="541"/>
      <c r="AT253" s="207"/>
      <c r="AU253" s="207"/>
      <c r="AV253" s="208"/>
      <c r="AW253" s="205"/>
      <c r="AX253" s="541"/>
    </row>
    <row r="254" spans="2:50" ht="14.25" hidden="1" customHeight="1" outlineLevel="1">
      <c r="B254" s="483"/>
      <c r="C254" s="203">
        <v>8</v>
      </c>
      <c r="D254" s="206"/>
      <c r="E254" s="203"/>
      <c r="F254" s="203"/>
      <c r="G254" s="208"/>
      <c r="H254" s="541"/>
      <c r="I254" s="209"/>
      <c r="J254" s="209"/>
      <c r="K254" s="210"/>
      <c r="L254" s="542"/>
      <c r="M254" s="209"/>
      <c r="N254" s="483"/>
      <c r="O254" s="483"/>
      <c r="P254" s="207"/>
      <c r="Q254" s="207"/>
      <c r="R254" s="208"/>
      <c r="S254" s="205"/>
      <c r="T254" s="541"/>
      <c r="U254" s="207"/>
      <c r="V254" s="207"/>
      <c r="W254" s="208"/>
      <c r="X254" s="205"/>
      <c r="Y254" s="541"/>
      <c r="Z254" s="207"/>
      <c r="AA254" s="207"/>
      <c r="AB254" s="208"/>
      <c r="AC254" s="205"/>
      <c r="AD254" s="541"/>
      <c r="AE254" s="207"/>
      <c r="AF254" s="207"/>
      <c r="AG254" s="208"/>
      <c r="AH254" s="205"/>
      <c r="AI254" s="541"/>
      <c r="AJ254" s="207"/>
      <c r="AK254" s="207"/>
      <c r="AL254" s="208"/>
      <c r="AM254" s="205"/>
      <c r="AN254" s="541"/>
      <c r="AO254" s="207"/>
      <c r="AP254" s="207"/>
      <c r="AQ254" s="208"/>
      <c r="AR254" s="205"/>
      <c r="AS254" s="541"/>
      <c r="AT254" s="207"/>
      <c r="AU254" s="207"/>
      <c r="AV254" s="208"/>
      <c r="AW254" s="205"/>
      <c r="AX254" s="541"/>
    </row>
    <row r="255" spans="2:50" ht="14.25" hidden="1" customHeight="1" outlineLevel="1">
      <c r="B255" s="483"/>
      <c r="C255" s="203">
        <v>9</v>
      </c>
      <c r="D255" s="206"/>
      <c r="E255" s="203"/>
      <c r="F255" s="203"/>
      <c r="G255" s="208"/>
      <c r="H255" s="541"/>
      <c r="I255" s="209"/>
      <c r="J255" s="209"/>
      <c r="K255" s="210"/>
      <c r="L255" s="542"/>
      <c r="M255" s="209"/>
      <c r="N255" s="483"/>
      <c r="O255" s="483"/>
      <c r="P255" s="207"/>
      <c r="Q255" s="207"/>
      <c r="R255" s="208"/>
      <c r="S255" s="205"/>
      <c r="T255" s="541"/>
      <c r="U255" s="207"/>
      <c r="V255" s="207"/>
      <c r="W255" s="208"/>
      <c r="X255" s="205"/>
      <c r="Y255" s="541"/>
      <c r="Z255" s="207"/>
      <c r="AA255" s="207"/>
      <c r="AB255" s="208"/>
      <c r="AC255" s="205"/>
      <c r="AD255" s="541"/>
      <c r="AE255" s="207"/>
      <c r="AF255" s="207"/>
      <c r="AG255" s="208"/>
      <c r="AH255" s="205"/>
      <c r="AI255" s="541"/>
      <c r="AJ255" s="207"/>
      <c r="AK255" s="207"/>
      <c r="AL255" s="208"/>
      <c r="AM255" s="205"/>
      <c r="AN255" s="541"/>
      <c r="AO255" s="207"/>
      <c r="AP255" s="207"/>
      <c r="AQ255" s="208"/>
      <c r="AR255" s="205"/>
      <c r="AS255" s="541"/>
      <c r="AT255" s="207"/>
      <c r="AU255" s="207"/>
      <c r="AV255" s="208"/>
      <c r="AW255" s="205"/>
      <c r="AX255" s="541"/>
    </row>
    <row r="256" spans="2:50" ht="14.25" hidden="1" customHeight="1" outlineLevel="1">
      <c r="B256" s="483"/>
      <c r="C256" s="203">
        <v>10</v>
      </c>
      <c r="D256" s="206"/>
      <c r="E256" s="203"/>
      <c r="F256" s="203"/>
      <c r="G256" s="208"/>
      <c r="H256" s="541"/>
      <c r="I256" s="209"/>
      <c r="J256" s="209"/>
      <c r="K256" s="210"/>
      <c r="L256" s="542"/>
      <c r="M256" s="209"/>
      <c r="N256" s="483"/>
      <c r="O256" s="483"/>
      <c r="P256" s="203"/>
      <c r="Q256" s="203"/>
      <c r="R256" s="208"/>
      <c r="S256" s="205"/>
      <c r="T256" s="541"/>
      <c r="U256" s="203"/>
      <c r="V256" s="203"/>
      <c r="W256" s="208"/>
      <c r="X256" s="205"/>
      <c r="Y256" s="541"/>
      <c r="Z256" s="203"/>
      <c r="AA256" s="203"/>
      <c r="AB256" s="208"/>
      <c r="AC256" s="205"/>
      <c r="AD256" s="541"/>
      <c r="AE256" s="203"/>
      <c r="AF256" s="203"/>
      <c r="AG256" s="208"/>
      <c r="AH256" s="205"/>
      <c r="AI256" s="541"/>
      <c r="AJ256" s="203"/>
      <c r="AK256" s="203"/>
      <c r="AL256" s="208"/>
      <c r="AM256" s="205"/>
      <c r="AN256" s="541"/>
      <c r="AO256" s="203"/>
      <c r="AP256" s="203"/>
      <c r="AQ256" s="208"/>
      <c r="AR256" s="205"/>
      <c r="AS256" s="541"/>
      <c r="AT256" s="203"/>
      <c r="AU256" s="203"/>
      <c r="AV256" s="208"/>
      <c r="AW256" s="205"/>
      <c r="AX256" s="541"/>
    </row>
    <row r="257" spans="2:50" ht="14.25" hidden="1" customHeight="1" outlineLevel="1">
      <c r="B257" s="483"/>
      <c r="C257" s="203">
        <v>11</v>
      </c>
      <c r="D257" s="206"/>
      <c r="E257" s="203"/>
      <c r="F257" s="203"/>
      <c r="G257" s="208"/>
      <c r="H257" s="541"/>
      <c r="I257" s="209"/>
      <c r="J257" s="209"/>
      <c r="K257" s="210"/>
      <c r="L257" s="542"/>
      <c r="M257" s="209"/>
      <c r="N257" s="483"/>
      <c r="O257" s="483"/>
      <c r="P257" s="203"/>
      <c r="Q257" s="203"/>
      <c r="R257" s="208"/>
      <c r="S257" s="205"/>
      <c r="T257" s="541"/>
      <c r="U257" s="203"/>
      <c r="V257" s="203"/>
      <c r="W257" s="208"/>
      <c r="X257" s="205"/>
      <c r="Y257" s="541"/>
      <c r="Z257" s="203"/>
      <c r="AA257" s="203"/>
      <c r="AB257" s="208"/>
      <c r="AC257" s="205"/>
      <c r="AD257" s="541"/>
      <c r="AE257" s="203"/>
      <c r="AF257" s="203"/>
      <c r="AG257" s="208"/>
      <c r="AH257" s="205"/>
      <c r="AI257" s="541"/>
      <c r="AJ257" s="203"/>
      <c r="AK257" s="203"/>
      <c r="AL257" s="208"/>
      <c r="AM257" s="205"/>
      <c r="AN257" s="541"/>
      <c r="AO257" s="203"/>
      <c r="AP257" s="203"/>
      <c r="AQ257" s="208"/>
      <c r="AR257" s="205"/>
      <c r="AS257" s="541"/>
      <c r="AT257" s="203"/>
      <c r="AU257" s="203"/>
      <c r="AV257" s="208"/>
      <c r="AW257" s="205"/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3"/>
      <c r="Q258" s="203"/>
      <c r="R258" s="208"/>
      <c r="S258" s="205"/>
      <c r="T258" s="541"/>
      <c r="U258" s="203"/>
      <c r="V258" s="203"/>
      <c r="W258" s="208"/>
      <c r="X258" s="205"/>
      <c r="Y258" s="541"/>
      <c r="Z258" s="203"/>
      <c r="AA258" s="203"/>
      <c r="AB258" s="208"/>
      <c r="AC258" s="205"/>
      <c r="AD258" s="541"/>
      <c r="AE258" s="203"/>
      <c r="AF258" s="203"/>
      <c r="AG258" s="208"/>
      <c r="AH258" s="205"/>
      <c r="AI258" s="541"/>
      <c r="AJ258" s="203"/>
      <c r="AK258" s="203"/>
      <c r="AL258" s="208"/>
      <c r="AM258" s="205"/>
      <c r="AN258" s="541"/>
      <c r="AO258" s="203"/>
      <c r="AP258" s="203"/>
      <c r="AQ258" s="208"/>
      <c r="AR258" s="205"/>
      <c r="AS258" s="541"/>
      <c r="AT258" s="203"/>
      <c r="AU258" s="203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3"/>
      <c r="Q259" s="203"/>
      <c r="R259" s="208"/>
      <c r="S259" s="205"/>
      <c r="T259" s="541"/>
      <c r="U259" s="203"/>
      <c r="V259" s="203"/>
      <c r="W259" s="208"/>
      <c r="X259" s="205"/>
      <c r="Y259" s="541"/>
      <c r="Z259" s="203"/>
      <c r="AA259" s="203"/>
      <c r="AB259" s="208"/>
      <c r="AC259" s="205"/>
      <c r="AD259" s="541"/>
      <c r="AE259" s="203"/>
      <c r="AF259" s="203"/>
      <c r="AG259" s="208"/>
      <c r="AH259" s="205"/>
      <c r="AI259" s="541"/>
      <c r="AJ259" s="203"/>
      <c r="AK259" s="203"/>
      <c r="AL259" s="208"/>
      <c r="AM259" s="205"/>
      <c r="AN259" s="541"/>
      <c r="AO259" s="203"/>
      <c r="AP259" s="203"/>
      <c r="AQ259" s="208"/>
      <c r="AR259" s="205"/>
      <c r="AS259" s="541"/>
      <c r="AT259" s="203"/>
      <c r="AU259" s="203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3"/>
      <c r="Q260" s="203"/>
      <c r="R260" s="208"/>
      <c r="S260" s="205"/>
      <c r="T260" s="541"/>
      <c r="U260" s="203"/>
      <c r="V260" s="203"/>
      <c r="W260" s="208"/>
      <c r="X260" s="205"/>
      <c r="Y260" s="541"/>
      <c r="Z260" s="203"/>
      <c r="AA260" s="203"/>
      <c r="AB260" s="208"/>
      <c r="AC260" s="205"/>
      <c r="AD260" s="541"/>
      <c r="AE260" s="203"/>
      <c r="AF260" s="203"/>
      <c r="AG260" s="208"/>
      <c r="AH260" s="205"/>
      <c r="AI260" s="541"/>
      <c r="AJ260" s="203"/>
      <c r="AK260" s="203"/>
      <c r="AL260" s="208"/>
      <c r="AM260" s="205"/>
      <c r="AN260" s="541"/>
      <c r="AO260" s="203"/>
      <c r="AP260" s="203"/>
      <c r="AQ260" s="208"/>
      <c r="AR260" s="205"/>
      <c r="AS260" s="541"/>
      <c r="AT260" s="203"/>
      <c r="AU260" s="203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3"/>
      <c r="Q261" s="207"/>
      <c r="R261" s="208"/>
      <c r="S261" s="205"/>
      <c r="T261" s="541"/>
      <c r="U261" s="203"/>
      <c r="V261" s="203"/>
      <c r="W261" s="208"/>
      <c r="X261" s="205"/>
      <c r="Y261" s="541"/>
      <c r="Z261" s="203"/>
      <c r="AA261" s="203"/>
      <c r="AB261" s="208"/>
      <c r="AC261" s="205"/>
      <c r="AD261" s="541"/>
      <c r="AE261" s="203"/>
      <c r="AF261" s="203"/>
      <c r="AG261" s="208"/>
      <c r="AH261" s="205"/>
      <c r="AI261" s="541"/>
      <c r="AJ261" s="203"/>
      <c r="AK261" s="203"/>
      <c r="AL261" s="208"/>
      <c r="AM261" s="205"/>
      <c r="AN261" s="541"/>
      <c r="AO261" s="203"/>
      <c r="AP261" s="203"/>
      <c r="AQ261" s="208"/>
      <c r="AR261" s="205"/>
      <c r="AS261" s="541"/>
      <c r="AT261" s="203"/>
      <c r="AU261" s="203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327">U262+1</f>
        <v>45960</v>
      </c>
      <c r="AA262" s="586"/>
      <c r="AB262" s="586"/>
      <c r="AC262" s="586"/>
      <c r="AD262" s="586"/>
      <c r="AE262" s="587">
        <f t="shared" ref="AE262" si="328">Z262+1</f>
        <v>45961</v>
      </c>
      <c r="AF262" s="588"/>
      <c r="AG262" s="588"/>
      <c r="AH262" s="588"/>
      <c r="AI262" s="588"/>
      <c r="AJ262" s="589">
        <f t="shared" ref="AJ262" si="329">AE262+1</f>
        <v>45962</v>
      </c>
      <c r="AK262" s="590"/>
      <c r="AL262" s="590"/>
      <c r="AM262" s="590"/>
      <c r="AN262" s="591"/>
      <c r="AO262" s="587">
        <f t="shared" ref="AO262" si="330">AJ262+1</f>
        <v>45963</v>
      </c>
      <c r="AP262" s="588"/>
      <c r="AQ262" s="588"/>
      <c r="AR262" s="588"/>
      <c r="AS262" s="588"/>
      <c r="AT262" s="589">
        <f t="shared" ref="AT262" si="331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332">Z262</f>
        <v>45960</v>
      </c>
      <c r="AA263" s="592"/>
      <c r="AB263" s="592"/>
      <c r="AC263" s="592"/>
      <c r="AD263" s="592"/>
      <c r="AE263" s="593">
        <f t="shared" ref="AE263" si="333">AE262</f>
        <v>45961</v>
      </c>
      <c r="AF263" s="593"/>
      <c r="AG263" s="593"/>
      <c r="AH263" s="593"/>
      <c r="AI263" s="593"/>
      <c r="AJ263" s="594">
        <f t="shared" ref="AJ263" si="334">AJ262</f>
        <v>45962</v>
      </c>
      <c r="AK263" s="595"/>
      <c r="AL263" s="595"/>
      <c r="AM263" s="595"/>
      <c r="AN263" s="596"/>
      <c r="AO263" s="593">
        <f t="shared" ref="AO263" si="335">AO262</f>
        <v>45963</v>
      </c>
      <c r="AP263" s="593"/>
      <c r="AQ263" s="593"/>
      <c r="AR263" s="593"/>
      <c r="AS263" s="593"/>
      <c r="AT263" s="594">
        <f t="shared" ref="AT263" si="336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501</v>
      </c>
      <c r="C267" s="203">
        <v>1</v>
      </c>
      <c r="D267" s="206" t="s">
        <v>421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41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42">
        <f>IFERROR(AVERAGE(K267:K281),"-")</f>
        <v>156.38670707806128</v>
      </c>
      <c r="M267" s="209">
        <f>RANK(K267, K$267:$K$281)</f>
        <v>5</v>
      </c>
      <c r="N267" s="483"/>
      <c r="O267" s="483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41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41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41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41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41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41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41">
        <f>AVERAGE(AV267:AV281)</f>
        <v>156.71267743993781</v>
      </c>
    </row>
    <row r="268" spans="2:50" ht="14.25" customHeight="1">
      <c r="B268" s="483"/>
      <c r="C268" s="203">
        <v>2</v>
      </c>
      <c r="D268" s="206" t="s">
        <v>427</v>
      </c>
      <c r="E268" s="203">
        <v>20</v>
      </c>
      <c r="F268" s="203">
        <v>3600</v>
      </c>
      <c r="G268" s="208">
        <f t="shared" si="337"/>
        <v>180</v>
      </c>
      <c r="H268" s="541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42"/>
      <c r="M268" s="209">
        <f>RANK(K268, K$267:$K$281)</f>
        <v>2</v>
      </c>
      <c r="N268" s="483"/>
      <c r="O268" s="483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41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41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41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41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41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41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41"/>
    </row>
    <row r="269" spans="2:50" ht="14.25" customHeight="1">
      <c r="B269" s="483"/>
      <c r="C269" s="203">
        <v>3</v>
      </c>
      <c r="D269" s="206" t="s">
        <v>426</v>
      </c>
      <c r="E269" s="203">
        <v>21</v>
      </c>
      <c r="F269" s="203">
        <v>3600</v>
      </c>
      <c r="G269" s="208">
        <f t="shared" si="337"/>
        <v>171.42857142857142</v>
      </c>
      <c r="H269" s="541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42"/>
      <c r="M269" s="209">
        <f>RANK(K269, K$267:$K$281)</f>
        <v>3</v>
      </c>
      <c r="N269" s="483"/>
      <c r="O269" s="483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41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41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41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41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41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41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41"/>
    </row>
    <row r="270" spans="2:50" ht="14.25" customHeight="1">
      <c r="B270" s="483"/>
      <c r="C270" s="203">
        <v>4</v>
      </c>
      <c r="D270" s="206" t="s">
        <v>424</v>
      </c>
      <c r="E270" s="203">
        <v>19</v>
      </c>
      <c r="F270" s="203">
        <v>3600</v>
      </c>
      <c r="G270" s="208">
        <f t="shared" si="337"/>
        <v>189.47368421052633</v>
      </c>
      <c r="H270" s="541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42"/>
      <c r="M270" s="209">
        <f>RANK(K270, K$267:$K$281)</f>
        <v>1</v>
      </c>
      <c r="N270" s="483"/>
      <c r="O270" s="483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41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41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41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41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41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41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41"/>
    </row>
    <row r="271" spans="2:50" ht="14.25" customHeight="1">
      <c r="B271" s="483"/>
      <c r="C271" s="203">
        <v>5</v>
      </c>
      <c r="D271" s="206" t="s">
        <v>425</v>
      </c>
      <c r="E271" s="203">
        <v>21</v>
      </c>
      <c r="F271" s="203">
        <v>3600</v>
      </c>
      <c r="G271" s="208">
        <f t="shared" si="337"/>
        <v>171.42857142857142</v>
      </c>
      <c r="H271" s="541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42"/>
      <c r="M271" s="209">
        <f>RANK(K271, K$267:$K$281)</f>
        <v>4</v>
      </c>
      <c r="N271" s="483"/>
      <c r="O271" s="483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41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41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41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41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41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41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41"/>
    </row>
    <row r="272" spans="2:50" ht="14.25" customHeight="1">
      <c r="B272" s="483"/>
      <c r="C272" s="203">
        <v>6</v>
      </c>
      <c r="D272" s="206"/>
      <c r="E272" s="203"/>
      <c r="F272" s="203"/>
      <c r="G272" s="208"/>
      <c r="H272" s="541"/>
      <c r="I272" s="209"/>
      <c r="J272" s="209"/>
      <c r="K272" s="210"/>
      <c r="L272" s="542"/>
      <c r="M272" s="209"/>
      <c r="N272" s="483"/>
      <c r="O272" s="483"/>
      <c r="P272" s="207"/>
      <c r="Q272" s="207"/>
      <c r="R272" s="208"/>
      <c r="S272" s="205"/>
      <c r="T272" s="541"/>
      <c r="U272" s="207"/>
      <c r="V272" s="207"/>
      <c r="W272" s="208"/>
      <c r="X272" s="205"/>
      <c r="Y272" s="541"/>
      <c r="Z272" s="207"/>
      <c r="AA272" s="207"/>
      <c r="AB272" s="208"/>
      <c r="AC272" s="205"/>
      <c r="AD272" s="541"/>
      <c r="AE272" s="207"/>
      <c r="AF272" s="207"/>
      <c r="AG272" s="208"/>
      <c r="AH272" s="205"/>
      <c r="AI272" s="541"/>
      <c r="AJ272" s="207"/>
      <c r="AK272" s="207"/>
      <c r="AL272" s="208"/>
      <c r="AM272" s="205"/>
      <c r="AN272" s="541"/>
      <c r="AO272" s="207"/>
      <c r="AP272" s="207"/>
      <c r="AQ272" s="208"/>
      <c r="AR272" s="205"/>
      <c r="AS272" s="541"/>
      <c r="AT272" s="207"/>
      <c r="AU272" s="207"/>
      <c r="AV272" s="208"/>
      <c r="AW272" s="205"/>
      <c r="AX272" s="541"/>
    </row>
    <row r="273" spans="2:50" ht="14.25" customHeight="1">
      <c r="B273" s="483"/>
      <c r="C273" s="203">
        <v>7</v>
      </c>
      <c r="D273" s="206"/>
      <c r="E273" s="203"/>
      <c r="F273" s="203"/>
      <c r="G273" s="208"/>
      <c r="H273" s="541"/>
      <c r="I273" s="209"/>
      <c r="J273" s="209"/>
      <c r="K273" s="210"/>
      <c r="L273" s="542"/>
      <c r="M273" s="209"/>
      <c r="N273" s="483"/>
      <c r="O273" s="483"/>
      <c r="P273" s="207"/>
      <c r="Q273" s="207"/>
      <c r="R273" s="208"/>
      <c r="S273" s="205"/>
      <c r="T273" s="541"/>
      <c r="U273" s="207"/>
      <c r="V273" s="207"/>
      <c r="W273" s="208"/>
      <c r="X273" s="205"/>
      <c r="Y273" s="541"/>
      <c r="Z273" s="207"/>
      <c r="AA273" s="207"/>
      <c r="AB273" s="208"/>
      <c r="AC273" s="205"/>
      <c r="AD273" s="541"/>
      <c r="AE273" s="207"/>
      <c r="AF273" s="207"/>
      <c r="AG273" s="208"/>
      <c r="AH273" s="205"/>
      <c r="AI273" s="541"/>
      <c r="AJ273" s="207"/>
      <c r="AK273" s="207"/>
      <c r="AL273" s="208"/>
      <c r="AM273" s="205"/>
      <c r="AN273" s="541"/>
      <c r="AO273" s="207"/>
      <c r="AP273" s="207"/>
      <c r="AQ273" s="208"/>
      <c r="AR273" s="205"/>
      <c r="AS273" s="541"/>
      <c r="AT273" s="207"/>
      <c r="AU273" s="207"/>
      <c r="AV273" s="208"/>
      <c r="AW273" s="205"/>
      <c r="AX273" s="541"/>
    </row>
    <row r="274" spans="2:50" ht="14.25" customHeight="1">
      <c r="B274" s="483"/>
      <c r="C274" s="203">
        <v>8</v>
      </c>
      <c r="D274" s="206"/>
      <c r="E274" s="203"/>
      <c r="F274" s="203"/>
      <c r="G274" s="208"/>
      <c r="H274" s="541"/>
      <c r="I274" s="209"/>
      <c r="J274" s="209"/>
      <c r="K274" s="210"/>
      <c r="L274" s="542"/>
      <c r="M274" s="209"/>
      <c r="N274" s="483"/>
      <c r="O274" s="483"/>
      <c r="P274" s="207"/>
      <c r="Q274" s="207"/>
      <c r="R274" s="208"/>
      <c r="S274" s="205"/>
      <c r="T274" s="541"/>
      <c r="U274" s="207"/>
      <c r="V274" s="207"/>
      <c r="W274" s="208"/>
      <c r="X274" s="205"/>
      <c r="Y274" s="541"/>
      <c r="Z274" s="207"/>
      <c r="AA274" s="207"/>
      <c r="AB274" s="208"/>
      <c r="AC274" s="205"/>
      <c r="AD274" s="541"/>
      <c r="AE274" s="207"/>
      <c r="AF274" s="207"/>
      <c r="AG274" s="208"/>
      <c r="AH274" s="205"/>
      <c r="AI274" s="541"/>
      <c r="AJ274" s="207"/>
      <c r="AK274" s="207"/>
      <c r="AL274" s="208"/>
      <c r="AM274" s="205"/>
      <c r="AN274" s="541"/>
      <c r="AO274" s="207"/>
      <c r="AP274" s="207"/>
      <c r="AQ274" s="208"/>
      <c r="AR274" s="205"/>
      <c r="AS274" s="541"/>
      <c r="AT274" s="207"/>
      <c r="AU274" s="207"/>
      <c r="AV274" s="208"/>
      <c r="AW274" s="205"/>
      <c r="AX274" s="541"/>
    </row>
    <row r="275" spans="2:50" ht="14.25" customHeight="1">
      <c r="B275" s="483"/>
      <c r="C275" s="203">
        <v>9</v>
      </c>
      <c r="D275" s="206"/>
      <c r="E275" s="203"/>
      <c r="F275" s="203"/>
      <c r="G275" s="208"/>
      <c r="H275" s="541"/>
      <c r="I275" s="209"/>
      <c r="J275" s="209"/>
      <c r="K275" s="210"/>
      <c r="L275" s="542"/>
      <c r="M275" s="209"/>
      <c r="N275" s="483"/>
      <c r="O275" s="483"/>
      <c r="P275" s="207"/>
      <c r="Q275" s="207"/>
      <c r="R275" s="208"/>
      <c r="S275" s="205"/>
      <c r="T275" s="541"/>
      <c r="U275" s="207"/>
      <c r="V275" s="207"/>
      <c r="W275" s="208"/>
      <c r="X275" s="205"/>
      <c r="Y275" s="541"/>
      <c r="Z275" s="207"/>
      <c r="AA275" s="207"/>
      <c r="AB275" s="208"/>
      <c r="AC275" s="205"/>
      <c r="AD275" s="541"/>
      <c r="AE275" s="207"/>
      <c r="AF275" s="207"/>
      <c r="AG275" s="208"/>
      <c r="AH275" s="205"/>
      <c r="AI275" s="541"/>
      <c r="AJ275" s="207"/>
      <c r="AK275" s="207"/>
      <c r="AL275" s="208"/>
      <c r="AM275" s="205"/>
      <c r="AN275" s="541"/>
      <c r="AO275" s="207"/>
      <c r="AP275" s="207"/>
      <c r="AQ275" s="208"/>
      <c r="AR275" s="205"/>
      <c r="AS275" s="541"/>
      <c r="AT275" s="207"/>
      <c r="AU275" s="207"/>
      <c r="AV275" s="208"/>
      <c r="AW275" s="205"/>
      <c r="AX275" s="541"/>
    </row>
    <row r="276" spans="2:50" ht="14.25" customHeight="1">
      <c r="B276" s="483"/>
      <c r="C276" s="203">
        <v>10</v>
      </c>
      <c r="D276" s="206"/>
      <c r="E276" s="203"/>
      <c r="F276" s="203"/>
      <c r="G276" s="208"/>
      <c r="H276" s="541"/>
      <c r="I276" s="209"/>
      <c r="J276" s="209"/>
      <c r="K276" s="210"/>
      <c r="L276" s="542"/>
      <c r="M276" s="209"/>
      <c r="N276" s="483"/>
      <c r="O276" s="483"/>
      <c r="P276" s="207"/>
      <c r="Q276" s="207"/>
      <c r="R276" s="208"/>
      <c r="S276" s="205"/>
      <c r="T276" s="541"/>
      <c r="U276" s="207"/>
      <c r="V276" s="207"/>
      <c r="W276" s="208"/>
      <c r="X276" s="205"/>
      <c r="Y276" s="541"/>
      <c r="Z276" s="207"/>
      <c r="AA276" s="207"/>
      <c r="AB276" s="208"/>
      <c r="AC276" s="205"/>
      <c r="AD276" s="541"/>
      <c r="AE276" s="207"/>
      <c r="AF276" s="207"/>
      <c r="AG276" s="208"/>
      <c r="AH276" s="205"/>
      <c r="AI276" s="541"/>
      <c r="AJ276" s="207"/>
      <c r="AK276" s="207"/>
      <c r="AL276" s="208"/>
      <c r="AM276" s="205"/>
      <c r="AN276" s="541"/>
      <c r="AO276" s="207"/>
      <c r="AP276" s="207"/>
      <c r="AQ276" s="208"/>
      <c r="AR276" s="205"/>
      <c r="AS276" s="541"/>
      <c r="AT276" s="207"/>
      <c r="AU276" s="207"/>
      <c r="AV276" s="208"/>
      <c r="AW276" s="205"/>
      <c r="AX276" s="541"/>
    </row>
    <row r="277" spans="2:50" ht="14.25" customHeight="1">
      <c r="B277" s="483"/>
      <c r="C277" s="203">
        <v>11</v>
      </c>
      <c r="D277" s="206"/>
      <c r="E277" s="203"/>
      <c r="F277" s="203"/>
      <c r="G277" s="208"/>
      <c r="H277" s="541"/>
      <c r="I277" s="209"/>
      <c r="J277" s="209"/>
      <c r="K277" s="210"/>
      <c r="L277" s="542"/>
      <c r="M277" s="209"/>
      <c r="N277" s="483"/>
      <c r="O277" s="483"/>
      <c r="P277" s="207"/>
      <c r="Q277" s="207"/>
      <c r="R277" s="208"/>
      <c r="S277" s="205"/>
      <c r="T277" s="541"/>
      <c r="U277" s="207"/>
      <c r="V277" s="207"/>
      <c r="W277" s="208"/>
      <c r="X277" s="205"/>
      <c r="Y277" s="541"/>
      <c r="Z277" s="207"/>
      <c r="AA277" s="207"/>
      <c r="AB277" s="208"/>
      <c r="AC277" s="205"/>
      <c r="AD277" s="541"/>
      <c r="AE277" s="207"/>
      <c r="AF277" s="207"/>
      <c r="AG277" s="208"/>
      <c r="AH277" s="205"/>
      <c r="AI277" s="541"/>
      <c r="AJ277" s="207"/>
      <c r="AK277" s="207"/>
      <c r="AL277" s="208"/>
      <c r="AM277" s="205"/>
      <c r="AN277" s="541"/>
      <c r="AO277" s="207"/>
      <c r="AP277" s="207"/>
      <c r="AQ277" s="208"/>
      <c r="AR277" s="205"/>
      <c r="AS277" s="541"/>
      <c r="AT277" s="207"/>
      <c r="AU277" s="207"/>
      <c r="AV277" s="208"/>
      <c r="AW277" s="205"/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3"/>
      <c r="Q278" s="203"/>
      <c r="R278" s="208"/>
      <c r="S278" s="205"/>
      <c r="T278" s="541"/>
      <c r="U278" s="203"/>
      <c r="V278" s="203"/>
      <c r="W278" s="208"/>
      <c r="X278" s="205"/>
      <c r="Y278" s="541"/>
      <c r="Z278" s="203"/>
      <c r="AA278" s="203"/>
      <c r="AB278" s="208"/>
      <c r="AC278" s="205"/>
      <c r="AD278" s="541"/>
      <c r="AE278" s="203"/>
      <c r="AF278" s="203"/>
      <c r="AG278" s="208"/>
      <c r="AH278" s="205"/>
      <c r="AI278" s="541"/>
      <c r="AJ278" s="203"/>
      <c r="AK278" s="203"/>
      <c r="AL278" s="208"/>
      <c r="AM278" s="205"/>
      <c r="AN278" s="541"/>
      <c r="AO278" s="203"/>
      <c r="AP278" s="203"/>
      <c r="AQ278" s="208"/>
      <c r="AR278" s="205"/>
      <c r="AS278" s="541"/>
      <c r="AT278" s="203"/>
      <c r="AU278" s="203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7"/>
      <c r="W281" s="208"/>
      <c r="X281" s="205"/>
      <c r="Y281" s="541"/>
      <c r="Z281" s="203"/>
      <c r="AA281" s="207"/>
      <c r="AB281" s="208"/>
      <c r="AC281" s="205"/>
      <c r="AD281" s="541"/>
      <c r="AE281" s="203"/>
      <c r="AF281" s="207"/>
      <c r="AG281" s="208"/>
      <c r="AH281" s="205"/>
      <c r="AI281" s="541"/>
      <c r="AJ281" s="203"/>
      <c r="AK281" s="207"/>
      <c r="AL281" s="208"/>
      <c r="AM281" s="205"/>
      <c r="AN281" s="541"/>
      <c r="AO281" s="203"/>
      <c r="AP281" s="207"/>
      <c r="AQ281" s="208"/>
      <c r="AR281" s="205"/>
      <c r="AS281" s="541"/>
      <c r="AT281" s="203"/>
      <c r="AU281" s="207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353">U282+1</f>
        <v>45967</v>
      </c>
      <c r="AA282" s="586"/>
      <c r="AB282" s="586"/>
      <c r="AC282" s="586"/>
      <c r="AD282" s="586"/>
      <c r="AE282" s="587">
        <f t="shared" ref="AE282" si="354">Z282+1</f>
        <v>45968</v>
      </c>
      <c r="AF282" s="588"/>
      <c r="AG282" s="588"/>
      <c r="AH282" s="588"/>
      <c r="AI282" s="588"/>
      <c r="AJ282" s="589">
        <f t="shared" ref="AJ282" si="355">AE282+1</f>
        <v>45969</v>
      </c>
      <c r="AK282" s="590"/>
      <c r="AL282" s="590"/>
      <c r="AM282" s="590"/>
      <c r="AN282" s="591"/>
      <c r="AO282" s="587">
        <f t="shared" ref="AO282" si="356">AJ282+1</f>
        <v>45970</v>
      </c>
      <c r="AP282" s="588"/>
      <c r="AQ282" s="588"/>
      <c r="AR282" s="588"/>
      <c r="AS282" s="588"/>
      <c r="AT282" s="589">
        <f t="shared" ref="AT282" si="357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358">Z282</f>
        <v>45967</v>
      </c>
      <c r="AA283" s="592"/>
      <c r="AB283" s="592"/>
      <c r="AC283" s="592"/>
      <c r="AD283" s="592"/>
      <c r="AE283" s="593">
        <f t="shared" ref="AE283" si="359">AE282</f>
        <v>45968</v>
      </c>
      <c r="AF283" s="593"/>
      <c r="AG283" s="593"/>
      <c r="AH283" s="593"/>
      <c r="AI283" s="593"/>
      <c r="AJ283" s="594">
        <f t="shared" ref="AJ283" si="360">AJ282</f>
        <v>45969</v>
      </c>
      <c r="AK283" s="595"/>
      <c r="AL283" s="595"/>
      <c r="AM283" s="595"/>
      <c r="AN283" s="596"/>
      <c r="AO283" s="593">
        <f t="shared" ref="AO283" si="361">AO282</f>
        <v>45970</v>
      </c>
      <c r="AP283" s="593"/>
      <c r="AQ283" s="593"/>
      <c r="AR283" s="593"/>
      <c r="AS283" s="593"/>
      <c r="AT283" s="594">
        <f t="shared" ref="AT283" si="362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501</v>
      </c>
      <c r="C287" s="203">
        <v>1</v>
      </c>
      <c r="D287" s="206" t="s">
        <v>421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41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42">
        <f>IFERROR(AVERAGE(K287:K301),"-")</f>
        <v>156.77088562594398</v>
      </c>
      <c r="M287" s="209">
        <f>RANK(K287, K$287:$K$301)</f>
        <v>5</v>
      </c>
      <c r="N287" s="483"/>
      <c r="O287" s="483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41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41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41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41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41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41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41">
        <f>AVERAGE(AV287:AV301)</f>
        <v>156.82720886722186</v>
      </c>
    </row>
    <row r="288" spans="2:50" ht="14.25" customHeight="1">
      <c r="B288" s="483"/>
      <c r="C288" s="203">
        <v>2</v>
      </c>
      <c r="D288" s="206" t="s">
        <v>427</v>
      </c>
      <c r="E288" s="203">
        <v>20</v>
      </c>
      <c r="F288" s="203">
        <v>3600</v>
      </c>
      <c r="G288" s="208">
        <f t="shared" si="363"/>
        <v>180</v>
      </c>
      <c r="H288" s="541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42"/>
      <c r="M288" s="209">
        <f>RANK(K288, K$287:$K$301)</f>
        <v>2</v>
      </c>
      <c r="N288" s="483"/>
      <c r="O288" s="483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41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41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41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41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41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41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41"/>
    </row>
    <row r="289" spans="2:50" ht="14.25" customHeight="1">
      <c r="B289" s="483"/>
      <c r="C289" s="203">
        <v>3</v>
      </c>
      <c r="D289" s="206" t="s">
        <v>426</v>
      </c>
      <c r="E289" s="203">
        <v>21</v>
      </c>
      <c r="F289" s="203">
        <v>3600</v>
      </c>
      <c r="G289" s="208">
        <f t="shared" si="363"/>
        <v>171.42857142857142</v>
      </c>
      <c r="H289" s="541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42"/>
      <c r="M289" s="209">
        <f>RANK(K289, K$287:$K$301)</f>
        <v>3</v>
      </c>
      <c r="N289" s="483"/>
      <c r="O289" s="483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41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41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41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41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41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41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41"/>
    </row>
    <row r="290" spans="2:50" ht="14.25" customHeight="1">
      <c r="B290" s="483"/>
      <c r="C290" s="203">
        <v>4</v>
      </c>
      <c r="D290" s="206" t="s">
        <v>424</v>
      </c>
      <c r="E290" s="203">
        <v>19</v>
      </c>
      <c r="F290" s="203">
        <v>3600</v>
      </c>
      <c r="G290" s="208">
        <f t="shared" si="363"/>
        <v>189.47368421052633</v>
      </c>
      <c r="H290" s="541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42"/>
      <c r="M290" s="209">
        <f>RANK(K290, K$287:$K$301)</f>
        <v>1</v>
      </c>
      <c r="N290" s="483"/>
      <c r="O290" s="483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41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41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41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41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41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41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41"/>
    </row>
    <row r="291" spans="2:50" ht="14.25" customHeight="1">
      <c r="B291" s="483"/>
      <c r="C291" s="203">
        <v>5</v>
      </c>
      <c r="D291" s="206" t="s">
        <v>425</v>
      </c>
      <c r="E291" s="203">
        <v>21</v>
      </c>
      <c r="F291" s="203">
        <v>3600</v>
      </c>
      <c r="G291" s="208">
        <f t="shared" si="363"/>
        <v>171.42857142857142</v>
      </c>
      <c r="H291" s="541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42"/>
      <c r="M291" s="209">
        <f>RANK(K291, K$287:$K$301)</f>
        <v>4</v>
      </c>
      <c r="N291" s="483"/>
      <c r="O291" s="483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41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41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41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41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41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41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41"/>
    </row>
    <row r="292" spans="2:50" ht="14.25" customHeight="1">
      <c r="B292" s="483"/>
      <c r="C292" s="203">
        <v>6</v>
      </c>
      <c r="D292" s="206"/>
      <c r="E292" s="203"/>
      <c r="F292" s="203"/>
      <c r="G292" s="208"/>
      <c r="H292" s="541"/>
      <c r="I292" s="209"/>
      <c r="J292" s="209"/>
      <c r="K292" s="210"/>
      <c r="L292" s="542"/>
      <c r="M292" s="209"/>
      <c r="N292" s="483"/>
      <c r="O292" s="483"/>
      <c r="P292" s="207"/>
      <c r="Q292" s="207"/>
      <c r="R292" s="208"/>
      <c r="S292" s="205"/>
      <c r="T292" s="541"/>
      <c r="U292" s="207"/>
      <c r="V292" s="207"/>
      <c r="W292" s="208"/>
      <c r="X292" s="205"/>
      <c r="Y292" s="541"/>
      <c r="Z292" s="207"/>
      <c r="AA292" s="207"/>
      <c r="AB292" s="208"/>
      <c r="AC292" s="205"/>
      <c r="AD292" s="541"/>
      <c r="AE292" s="207"/>
      <c r="AF292" s="207"/>
      <c r="AG292" s="208"/>
      <c r="AH292" s="205"/>
      <c r="AI292" s="541"/>
      <c r="AJ292" s="207"/>
      <c r="AK292" s="207"/>
      <c r="AL292" s="208"/>
      <c r="AM292" s="205"/>
      <c r="AN292" s="541"/>
      <c r="AO292" s="207"/>
      <c r="AP292" s="207"/>
      <c r="AQ292" s="208"/>
      <c r="AR292" s="205"/>
      <c r="AS292" s="541"/>
      <c r="AT292" s="207"/>
      <c r="AU292" s="207"/>
      <c r="AV292" s="208"/>
      <c r="AW292" s="205"/>
      <c r="AX292" s="541"/>
    </row>
    <row r="293" spans="2:50" ht="14.25" customHeight="1">
      <c r="B293" s="483"/>
      <c r="C293" s="203">
        <v>7</v>
      </c>
      <c r="D293" s="206"/>
      <c r="E293" s="203"/>
      <c r="F293" s="203"/>
      <c r="G293" s="208"/>
      <c r="H293" s="541"/>
      <c r="I293" s="209"/>
      <c r="J293" s="209"/>
      <c r="K293" s="210"/>
      <c r="L293" s="542"/>
      <c r="M293" s="209"/>
      <c r="N293" s="483"/>
      <c r="O293" s="483"/>
      <c r="P293" s="207"/>
      <c r="Q293" s="207"/>
      <c r="R293" s="208"/>
      <c r="S293" s="205"/>
      <c r="T293" s="541"/>
      <c r="U293" s="207"/>
      <c r="V293" s="207"/>
      <c r="W293" s="208"/>
      <c r="X293" s="205"/>
      <c r="Y293" s="541"/>
      <c r="Z293" s="207"/>
      <c r="AA293" s="207"/>
      <c r="AB293" s="208"/>
      <c r="AC293" s="205"/>
      <c r="AD293" s="541"/>
      <c r="AE293" s="207"/>
      <c r="AF293" s="207"/>
      <c r="AG293" s="208"/>
      <c r="AH293" s="205"/>
      <c r="AI293" s="541"/>
      <c r="AJ293" s="207"/>
      <c r="AK293" s="207"/>
      <c r="AL293" s="208"/>
      <c r="AM293" s="205"/>
      <c r="AN293" s="541"/>
      <c r="AO293" s="207"/>
      <c r="AP293" s="207"/>
      <c r="AQ293" s="208"/>
      <c r="AR293" s="205"/>
      <c r="AS293" s="541"/>
      <c r="AT293" s="207"/>
      <c r="AU293" s="207"/>
      <c r="AV293" s="208"/>
      <c r="AW293" s="205"/>
      <c r="AX293" s="541"/>
    </row>
    <row r="294" spans="2:50" ht="14.25" customHeight="1">
      <c r="B294" s="483"/>
      <c r="C294" s="203">
        <v>8</v>
      </c>
      <c r="D294" s="206"/>
      <c r="E294" s="203"/>
      <c r="F294" s="203"/>
      <c r="G294" s="208"/>
      <c r="H294" s="541"/>
      <c r="I294" s="209"/>
      <c r="J294" s="209"/>
      <c r="K294" s="210"/>
      <c r="L294" s="542"/>
      <c r="M294" s="209"/>
      <c r="N294" s="483"/>
      <c r="O294" s="483"/>
      <c r="P294" s="207"/>
      <c r="Q294" s="207"/>
      <c r="R294" s="208"/>
      <c r="S294" s="205"/>
      <c r="T294" s="541"/>
      <c r="U294" s="207"/>
      <c r="V294" s="207"/>
      <c r="W294" s="208"/>
      <c r="X294" s="205"/>
      <c r="Y294" s="541"/>
      <c r="Z294" s="207"/>
      <c r="AA294" s="207"/>
      <c r="AB294" s="208"/>
      <c r="AC294" s="205"/>
      <c r="AD294" s="541"/>
      <c r="AE294" s="207"/>
      <c r="AF294" s="207"/>
      <c r="AG294" s="208"/>
      <c r="AH294" s="205"/>
      <c r="AI294" s="541"/>
      <c r="AJ294" s="207"/>
      <c r="AK294" s="207"/>
      <c r="AL294" s="208"/>
      <c r="AM294" s="205"/>
      <c r="AN294" s="541"/>
      <c r="AO294" s="207"/>
      <c r="AP294" s="207"/>
      <c r="AQ294" s="208"/>
      <c r="AR294" s="205"/>
      <c r="AS294" s="541"/>
      <c r="AT294" s="207"/>
      <c r="AU294" s="207"/>
      <c r="AV294" s="208"/>
      <c r="AW294" s="205"/>
      <c r="AX294" s="541"/>
    </row>
    <row r="295" spans="2:50" ht="14.25" customHeight="1">
      <c r="B295" s="483"/>
      <c r="C295" s="203">
        <v>9</v>
      </c>
      <c r="D295" s="206"/>
      <c r="E295" s="203"/>
      <c r="F295" s="203"/>
      <c r="G295" s="208"/>
      <c r="H295" s="541"/>
      <c r="I295" s="209"/>
      <c r="J295" s="209"/>
      <c r="K295" s="210"/>
      <c r="L295" s="542"/>
      <c r="M295" s="209"/>
      <c r="N295" s="483"/>
      <c r="O295" s="483"/>
      <c r="P295" s="203"/>
      <c r="Q295" s="203"/>
      <c r="R295" s="208"/>
      <c r="S295" s="205"/>
      <c r="T295" s="541"/>
      <c r="U295" s="203"/>
      <c r="V295" s="203"/>
      <c r="W295" s="208"/>
      <c r="X295" s="205"/>
      <c r="Y295" s="541"/>
      <c r="Z295" s="203"/>
      <c r="AA295" s="203"/>
      <c r="AB295" s="208"/>
      <c r="AC295" s="205"/>
      <c r="AD295" s="541"/>
      <c r="AE295" s="203"/>
      <c r="AF295" s="203"/>
      <c r="AG295" s="208"/>
      <c r="AH295" s="205"/>
      <c r="AI295" s="541"/>
      <c r="AJ295" s="203"/>
      <c r="AK295" s="203"/>
      <c r="AL295" s="208"/>
      <c r="AM295" s="205"/>
      <c r="AN295" s="541"/>
      <c r="AO295" s="203"/>
      <c r="AP295" s="203"/>
      <c r="AQ295" s="208"/>
      <c r="AR295" s="205"/>
      <c r="AS295" s="541"/>
      <c r="AT295" s="203"/>
      <c r="AU295" s="203"/>
      <c r="AV295" s="208"/>
      <c r="AW295" s="205"/>
      <c r="AX295" s="541"/>
    </row>
    <row r="296" spans="2:50" ht="14.25" customHeight="1">
      <c r="B296" s="483"/>
      <c r="C296" s="203">
        <v>10</v>
      </c>
      <c r="D296" s="206"/>
      <c r="E296" s="203"/>
      <c r="F296" s="203"/>
      <c r="G296" s="208"/>
      <c r="H296" s="541"/>
      <c r="I296" s="209"/>
      <c r="J296" s="209"/>
      <c r="K296" s="210"/>
      <c r="L296" s="542"/>
      <c r="M296" s="209"/>
      <c r="N296" s="483"/>
      <c r="O296" s="483"/>
      <c r="P296" s="203"/>
      <c r="Q296" s="203"/>
      <c r="R296" s="208"/>
      <c r="S296" s="205"/>
      <c r="T296" s="541"/>
      <c r="U296" s="203"/>
      <c r="V296" s="203"/>
      <c r="W296" s="208"/>
      <c r="X296" s="205"/>
      <c r="Y296" s="541"/>
      <c r="Z296" s="203"/>
      <c r="AA296" s="203"/>
      <c r="AB296" s="208"/>
      <c r="AC296" s="205"/>
      <c r="AD296" s="541"/>
      <c r="AE296" s="203"/>
      <c r="AF296" s="203"/>
      <c r="AG296" s="208"/>
      <c r="AH296" s="205"/>
      <c r="AI296" s="541"/>
      <c r="AJ296" s="203"/>
      <c r="AK296" s="203"/>
      <c r="AL296" s="208"/>
      <c r="AM296" s="205"/>
      <c r="AN296" s="541"/>
      <c r="AO296" s="203"/>
      <c r="AP296" s="203"/>
      <c r="AQ296" s="208"/>
      <c r="AR296" s="205"/>
      <c r="AS296" s="541"/>
      <c r="AT296" s="203"/>
      <c r="AU296" s="203"/>
      <c r="AV296" s="208"/>
      <c r="AW296" s="205"/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3"/>
      <c r="Q297" s="203"/>
      <c r="R297" s="208"/>
      <c r="S297" s="205"/>
      <c r="T297" s="541"/>
      <c r="U297" s="203"/>
      <c r="V297" s="203"/>
      <c r="W297" s="208"/>
      <c r="X297" s="205"/>
      <c r="Y297" s="541"/>
      <c r="Z297" s="203"/>
      <c r="AA297" s="203"/>
      <c r="AB297" s="208"/>
      <c r="AC297" s="205"/>
      <c r="AD297" s="541"/>
      <c r="AE297" s="203"/>
      <c r="AF297" s="203"/>
      <c r="AG297" s="208"/>
      <c r="AH297" s="205"/>
      <c r="AI297" s="541"/>
      <c r="AJ297" s="203"/>
      <c r="AK297" s="203"/>
      <c r="AL297" s="208"/>
      <c r="AM297" s="205"/>
      <c r="AN297" s="541"/>
      <c r="AO297" s="203"/>
      <c r="AP297" s="203"/>
      <c r="AQ297" s="208"/>
      <c r="AR297" s="205"/>
      <c r="AS297" s="541"/>
      <c r="AT297" s="203"/>
      <c r="AU297" s="203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3"/>
      <c r="Q298" s="203"/>
      <c r="R298" s="208"/>
      <c r="S298" s="205"/>
      <c r="T298" s="541"/>
      <c r="U298" s="203"/>
      <c r="V298" s="203"/>
      <c r="W298" s="208"/>
      <c r="X298" s="205"/>
      <c r="Y298" s="541"/>
      <c r="Z298" s="203"/>
      <c r="AA298" s="203"/>
      <c r="AB298" s="208"/>
      <c r="AC298" s="205"/>
      <c r="AD298" s="541"/>
      <c r="AE298" s="203"/>
      <c r="AF298" s="203"/>
      <c r="AG298" s="208"/>
      <c r="AH298" s="205"/>
      <c r="AI298" s="541"/>
      <c r="AJ298" s="203"/>
      <c r="AK298" s="203"/>
      <c r="AL298" s="208"/>
      <c r="AM298" s="205"/>
      <c r="AN298" s="541"/>
      <c r="AO298" s="203"/>
      <c r="AP298" s="203"/>
      <c r="AQ298" s="208"/>
      <c r="AR298" s="205"/>
      <c r="AS298" s="541"/>
      <c r="AT298" s="203"/>
      <c r="AU298" s="203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3"/>
      <c r="Q299" s="203"/>
      <c r="R299" s="208"/>
      <c r="S299" s="205"/>
      <c r="T299" s="541"/>
      <c r="U299" s="203"/>
      <c r="V299" s="203"/>
      <c r="W299" s="208"/>
      <c r="X299" s="205"/>
      <c r="Y299" s="541"/>
      <c r="Z299" s="203"/>
      <c r="AA299" s="203"/>
      <c r="AB299" s="208"/>
      <c r="AC299" s="205"/>
      <c r="AD299" s="541"/>
      <c r="AE299" s="203"/>
      <c r="AF299" s="203"/>
      <c r="AG299" s="208"/>
      <c r="AH299" s="205"/>
      <c r="AI299" s="541"/>
      <c r="AJ299" s="203"/>
      <c r="AK299" s="203"/>
      <c r="AL299" s="208"/>
      <c r="AM299" s="205"/>
      <c r="AN299" s="541"/>
      <c r="AO299" s="203"/>
      <c r="AP299" s="203"/>
      <c r="AQ299" s="208"/>
      <c r="AR299" s="205"/>
      <c r="AS299" s="541"/>
      <c r="AT299" s="203"/>
      <c r="AU299" s="203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3"/>
      <c r="W301" s="208"/>
      <c r="X301" s="205"/>
      <c r="Y301" s="541"/>
      <c r="Z301" s="203"/>
      <c r="AA301" s="203"/>
      <c r="AB301" s="208"/>
      <c r="AC301" s="205"/>
      <c r="AD301" s="541"/>
      <c r="AE301" s="203"/>
      <c r="AF301" s="203"/>
      <c r="AG301" s="208"/>
      <c r="AH301" s="205"/>
      <c r="AI301" s="541"/>
      <c r="AJ301" s="203"/>
      <c r="AK301" s="203"/>
      <c r="AL301" s="208"/>
      <c r="AM301" s="205"/>
      <c r="AN301" s="541"/>
      <c r="AO301" s="203"/>
      <c r="AP301" s="203"/>
      <c r="AQ301" s="208"/>
      <c r="AR301" s="205"/>
      <c r="AS301" s="541"/>
      <c r="AT301" s="203"/>
      <c r="AU301" s="203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379">U302+1</f>
        <v>45974</v>
      </c>
      <c r="AA302" s="586"/>
      <c r="AB302" s="586"/>
      <c r="AC302" s="586"/>
      <c r="AD302" s="586"/>
      <c r="AE302" s="587">
        <f t="shared" ref="AE302" si="380">Z302+1</f>
        <v>45975</v>
      </c>
      <c r="AF302" s="588"/>
      <c r="AG302" s="588"/>
      <c r="AH302" s="588"/>
      <c r="AI302" s="588"/>
      <c r="AJ302" s="589">
        <f t="shared" ref="AJ302" si="381">AE302+1</f>
        <v>45976</v>
      </c>
      <c r="AK302" s="590"/>
      <c r="AL302" s="590"/>
      <c r="AM302" s="590"/>
      <c r="AN302" s="591"/>
      <c r="AO302" s="587">
        <f t="shared" ref="AO302" si="382">AJ302+1</f>
        <v>45977</v>
      </c>
      <c r="AP302" s="588"/>
      <c r="AQ302" s="588"/>
      <c r="AR302" s="588"/>
      <c r="AS302" s="588"/>
      <c r="AT302" s="589">
        <f t="shared" ref="AT302" si="383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84">Z302</f>
        <v>45974</v>
      </c>
      <c r="AA303" s="592"/>
      <c r="AB303" s="592"/>
      <c r="AC303" s="592"/>
      <c r="AD303" s="592"/>
      <c r="AE303" s="593">
        <f t="shared" ref="AE303" si="385">AE302</f>
        <v>45975</v>
      </c>
      <c r="AF303" s="593"/>
      <c r="AG303" s="593"/>
      <c r="AH303" s="593"/>
      <c r="AI303" s="593"/>
      <c r="AJ303" s="594">
        <f t="shared" ref="AJ303" si="386">AJ302</f>
        <v>45976</v>
      </c>
      <c r="AK303" s="595"/>
      <c r="AL303" s="595"/>
      <c r="AM303" s="595"/>
      <c r="AN303" s="596"/>
      <c r="AO303" s="593">
        <f t="shared" ref="AO303" si="387">AO302</f>
        <v>45977</v>
      </c>
      <c r="AP303" s="593"/>
      <c r="AQ303" s="593"/>
      <c r="AR303" s="593"/>
      <c r="AS303" s="593"/>
      <c r="AT303" s="594">
        <f t="shared" ref="AT303" si="388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501</v>
      </c>
      <c r="C307" s="203">
        <v>1</v>
      </c>
      <c r="D307" s="206"/>
      <c r="E307" s="203"/>
      <c r="F307" s="203"/>
      <c r="G307" s="208" t="e">
        <f t="shared" ref="G307:G321" si="389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90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91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92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93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94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95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96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89"/>
        <v>#DIV/0!</v>
      </c>
      <c r="H308" s="541"/>
      <c r="I308" s="209" t="e">
        <f t="shared" ref="I308:K321" si="397">AVERAGE(P308,U308,Z308,AE308,AJ308,AO308,AT308)</f>
        <v>#DIV/0!</v>
      </c>
      <c r="J308" s="209" t="e">
        <f t="shared" si="397"/>
        <v>#DIV/0!</v>
      </c>
      <c r="K308" s="210" t="e">
        <f t="shared" si="397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90"/>
        <v>#DIV/0!</v>
      </c>
      <c r="S308" s="205" t="e">
        <f t="shared" ref="S308:S321" si="398">RANK(R308, R$307:R$321)</f>
        <v>#DIV/0!</v>
      </c>
      <c r="T308" s="541"/>
      <c r="U308" s="203"/>
      <c r="V308" s="203"/>
      <c r="W308" s="208" t="e">
        <f t="shared" si="391"/>
        <v>#DIV/0!</v>
      </c>
      <c r="X308" s="205" t="e">
        <f t="shared" ref="X308:X321" si="399">RANK(W308, W$307:W$321)</f>
        <v>#DIV/0!</v>
      </c>
      <c r="Y308" s="541"/>
      <c r="Z308" s="203"/>
      <c r="AA308" s="203"/>
      <c r="AB308" s="208" t="e">
        <f t="shared" si="392"/>
        <v>#DIV/0!</v>
      </c>
      <c r="AC308" s="205" t="e">
        <f t="shared" ref="AC308:AC321" si="400">RANK(AB308, AB$307:AB$321)</f>
        <v>#DIV/0!</v>
      </c>
      <c r="AD308" s="541"/>
      <c r="AE308" s="203"/>
      <c r="AF308" s="203"/>
      <c r="AG308" s="208" t="e">
        <f t="shared" si="393"/>
        <v>#DIV/0!</v>
      </c>
      <c r="AH308" s="205" t="e">
        <f t="shared" ref="AH308:AH321" si="401">RANK(AG308, AG$307:AG$321)</f>
        <v>#DIV/0!</v>
      </c>
      <c r="AI308" s="541"/>
      <c r="AJ308" s="203"/>
      <c r="AK308" s="203"/>
      <c r="AL308" s="208" t="e">
        <f t="shared" si="394"/>
        <v>#DIV/0!</v>
      </c>
      <c r="AM308" s="205" t="e">
        <f t="shared" ref="AM308:AM321" si="402">RANK(AL308, AL$307:AL$321)</f>
        <v>#DIV/0!</v>
      </c>
      <c r="AN308" s="541"/>
      <c r="AO308" s="203"/>
      <c r="AP308" s="203"/>
      <c r="AQ308" s="208" t="e">
        <f t="shared" si="395"/>
        <v>#DIV/0!</v>
      </c>
      <c r="AR308" s="205" t="e">
        <f t="shared" ref="AR308:AR321" si="403">RANK(AQ308, AQ$307:AQ$321)</f>
        <v>#DIV/0!</v>
      </c>
      <c r="AS308" s="541"/>
      <c r="AT308" s="203"/>
      <c r="AU308" s="203"/>
      <c r="AV308" s="208" t="e">
        <f t="shared" si="396"/>
        <v>#DIV/0!</v>
      </c>
      <c r="AW308" s="205" t="e">
        <f t="shared" ref="AW308:AW321" si="404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89"/>
        <v>#DIV/0!</v>
      </c>
      <c r="H309" s="541"/>
      <c r="I309" s="209" t="e">
        <f t="shared" si="397"/>
        <v>#DIV/0!</v>
      </c>
      <c r="J309" s="209" t="e">
        <f t="shared" si="397"/>
        <v>#DIV/0!</v>
      </c>
      <c r="K309" s="210" t="e">
        <f t="shared" si="397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90"/>
        <v>#DIV/0!</v>
      </c>
      <c r="S309" s="205" t="e">
        <f t="shared" si="398"/>
        <v>#DIV/0!</v>
      </c>
      <c r="T309" s="541"/>
      <c r="U309" s="203"/>
      <c r="V309" s="203"/>
      <c r="W309" s="208" t="e">
        <f t="shared" si="391"/>
        <v>#DIV/0!</v>
      </c>
      <c r="X309" s="205" t="e">
        <f t="shared" si="399"/>
        <v>#DIV/0!</v>
      </c>
      <c r="Y309" s="541"/>
      <c r="Z309" s="203"/>
      <c r="AA309" s="203"/>
      <c r="AB309" s="208" t="e">
        <f t="shared" si="392"/>
        <v>#DIV/0!</v>
      </c>
      <c r="AC309" s="205" t="e">
        <f t="shared" si="400"/>
        <v>#DIV/0!</v>
      </c>
      <c r="AD309" s="541"/>
      <c r="AE309" s="203"/>
      <c r="AF309" s="203"/>
      <c r="AG309" s="208" t="e">
        <f t="shared" si="393"/>
        <v>#DIV/0!</v>
      </c>
      <c r="AH309" s="205" t="e">
        <f t="shared" si="401"/>
        <v>#DIV/0!</v>
      </c>
      <c r="AI309" s="541"/>
      <c r="AJ309" s="203"/>
      <c r="AK309" s="203"/>
      <c r="AL309" s="208" t="e">
        <f t="shared" si="394"/>
        <v>#DIV/0!</v>
      </c>
      <c r="AM309" s="205" t="e">
        <f t="shared" si="402"/>
        <v>#DIV/0!</v>
      </c>
      <c r="AN309" s="541"/>
      <c r="AO309" s="203"/>
      <c r="AP309" s="203"/>
      <c r="AQ309" s="208" t="e">
        <f t="shared" si="395"/>
        <v>#DIV/0!</v>
      </c>
      <c r="AR309" s="205" t="e">
        <f t="shared" si="403"/>
        <v>#DIV/0!</v>
      </c>
      <c r="AS309" s="541"/>
      <c r="AT309" s="203"/>
      <c r="AU309" s="203"/>
      <c r="AV309" s="208" t="e">
        <f t="shared" si="396"/>
        <v>#DIV/0!</v>
      </c>
      <c r="AW309" s="205" t="e">
        <f t="shared" si="404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89"/>
        <v>#DIV/0!</v>
      </c>
      <c r="H310" s="541"/>
      <c r="I310" s="209" t="e">
        <f t="shared" si="397"/>
        <v>#DIV/0!</v>
      </c>
      <c r="J310" s="209" t="e">
        <f t="shared" si="397"/>
        <v>#DIV/0!</v>
      </c>
      <c r="K310" s="210" t="e">
        <f t="shared" si="397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90"/>
        <v>#DIV/0!</v>
      </c>
      <c r="S310" s="205" t="e">
        <f t="shared" si="398"/>
        <v>#DIV/0!</v>
      </c>
      <c r="T310" s="541"/>
      <c r="U310" s="203"/>
      <c r="V310" s="203"/>
      <c r="W310" s="208" t="e">
        <f t="shared" si="391"/>
        <v>#DIV/0!</v>
      </c>
      <c r="X310" s="205" t="e">
        <f t="shared" si="399"/>
        <v>#DIV/0!</v>
      </c>
      <c r="Y310" s="541"/>
      <c r="Z310" s="203"/>
      <c r="AA310" s="203"/>
      <c r="AB310" s="208" t="e">
        <f t="shared" si="392"/>
        <v>#DIV/0!</v>
      </c>
      <c r="AC310" s="205" t="e">
        <f t="shared" si="400"/>
        <v>#DIV/0!</v>
      </c>
      <c r="AD310" s="541"/>
      <c r="AE310" s="203"/>
      <c r="AF310" s="203"/>
      <c r="AG310" s="208" t="e">
        <f t="shared" si="393"/>
        <v>#DIV/0!</v>
      </c>
      <c r="AH310" s="205" t="e">
        <f t="shared" si="401"/>
        <v>#DIV/0!</v>
      </c>
      <c r="AI310" s="541"/>
      <c r="AJ310" s="203"/>
      <c r="AK310" s="203"/>
      <c r="AL310" s="208" t="e">
        <f t="shared" si="394"/>
        <v>#DIV/0!</v>
      </c>
      <c r="AM310" s="205" t="e">
        <f t="shared" si="402"/>
        <v>#DIV/0!</v>
      </c>
      <c r="AN310" s="541"/>
      <c r="AO310" s="203"/>
      <c r="AP310" s="203"/>
      <c r="AQ310" s="208" t="e">
        <f t="shared" si="395"/>
        <v>#DIV/0!</v>
      </c>
      <c r="AR310" s="205" t="e">
        <f t="shared" si="403"/>
        <v>#DIV/0!</v>
      </c>
      <c r="AS310" s="541"/>
      <c r="AT310" s="203"/>
      <c r="AU310" s="203"/>
      <c r="AV310" s="208" t="e">
        <f t="shared" si="396"/>
        <v>#DIV/0!</v>
      </c>
      <c r="AW310" s="205" t="e">
        <f t="shared" si="404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89"/>
        <v>#DIV/0!</v>
      </c>
      <c r="H311" s="541"/>
      <c r="I311" s="209" t="e">
        <f t="shared" si="397"/>
        <v>#DIV/0!</v>
      </c>
      <c r="J311" s="209" t="e">
        <f t="shared" si="397"/>
        <v>#DIV/0!</v>
      </c>
      <c r="K311" s="210" t="e">
        <f t="shared" si="397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90"/>
        <v>#DIV/0!</v>
      </c>
      <c r="S311" s="205" t="e">
        <f t="shared" si="398"/>
        <v>#DIV/0!</v>
      </c>
      <c r="T311" s="541"/>
      <c r="U311" s="203"/>
      <c r="V311" s="203"/>
      <c r="W311" s="208" t="e">
        <f t="shared" si="391"/>
        <v>#DIV/0!</v>
      </c>
      <c r="X311" s="205" t="e">
        <f t="shared" si="399"/>
        <v>#DIV/0!</v>
      </c>
      <c r="Y311" s="541"/>
      <c r="Z311" s="203"/>
      <c r="AA311" s="203"/>
      <c r="AB311" s="208" t="e">
        <f t="shared" si="392"/>
        <v>#DIV/0!</v>
      </c>
      <c r="AC311" s="205" t="e">
        <f t="shared" si="400"/>
        <v>#DIV/0!</v>
      </c>
      <c r="AD311" s="541"/>
      <c r="AE311" s="203"/>
      <c r="AF311" s="203"/>
      <c r="AG311" s="208" t="e">
        <f t="shared" si="393"/>
        <v>#DIV/0!</v>
      </c>
      <c r="AH311" s="205" t="e">
        <f t="shared" si="401"/>
        <v>#DIV/0!</v>
      </c>
      <c r="AI311" s="541"/>
      <c r="AJ311" s="203"/>
      <c r="AK311" s="203"/>
      <c r="AL311" s="208" t="e">
        <f t="shared" si="394"/>
        <v>#DIV/0!</v>
      </c>
      <c r="AM311" s="205" t="e">
        <f t="shared" si="402"/>
        <v>#DIV/0!</v>
      </c>
      <c r="AN311" s="541"/>
      <c r="AO311" s="203"/>
      <c r="AP311" s="203"/>
      <c r="AQ311" s="208" t="e">
        <f t="shared" si="395"/>
        <v>#DIV/0!</v>
      </c>
      <c r="AR311" s="205" t="e">
        <f t="shared" si="403"/>
        <v>#DIV/0!</v>
      </c>
      <c r="AS311" s="541"/>
      <c r="AT311" s="203"/>
      <c r="AU311" s="203"/>
      <c r="AV311" s="208" t="e">
        <f t="shared" si="396"/>
        <v>#DIV/0!</v>
      </c>
      <c r="AW311" s="205" t="e">
        <f t="shared" si="404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89"/>
        <v>#DIV/0!</v>
      </c>
      <c r="H312" s="541"/>
      <c r="I312" s="209" t="e">
        <f t="shared" si="397"/>
        <v>#DIV/0!</v>
      </c>
      <c r="J312" s="209" t="e">
        <f t="shared" si="397"/>
        <v>#DIV/0!</v>
      </c>
      <c r="K312" s="210" t="e">
        <f t="shared" si="397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90"/>
        <v>#DIV/0!</v>
      </c>
      <c r="S312" s="205" t="e">
        <f t="shared" si="398"/>
        <v>#DIV/0!</v>
      </c>
      <c r="T312" s="541"/>
      <c r="U312" s="203"/>
      <c r="V312" s="203"/>
      <c r="W312" s="208" t="e">
        <f t="shared" si="391"/>
        <v>#DIV/0!</v>
      </c>
      <c r="X312" s="205" t="e">
        <f t="shared" si="399"/>
        <v>#DIV/0!</v>
      </c>
      <c r="Y312" s="541"/>
      <c r="Z312" s="203"/>
      <c r="AA312" s="203"/>
      <c r="AB312" s="208" t="e">
        <f t="shared" si="392"/>
        <v>#DIV/0!</v>
      </c>
      <c r="AC312" s="205" t="e">
        <f t="shared" si="400"/>
        <v>#DIV/0!</v>
      </c>
      <c r="AD312" s="541"/>
      <c r="AE312" s="203"/>
      <c r="AF312" s="203"/>
      <c r="AG312" s="208" t="e">
        <f t="shared" si="393"/>
        <v>#DIV/0!</v>
      </c>
      <c r="AH312" s="205" t="e">
        <f t="shared" si="401"/>
        <v>#DIV/0!</v>
      </c>
      <c r="AI312" s="541"/>
      <c r="AJ312" s="203"/>
      <c r="AK312" s="203"/>
      <c r="AL312" s="208" t="e">
        <f t="shared" si="394"/>
        <v>#DIV/0!</v>
      </c>
      <c r="AM312" s="205" t="e">
        <f t="shared" si="402"/>
        <v>#DIV/0!</v>
      </c>
      <c r="AN312" s="541"/>
      <c r="AO312" s="203"/>
      <c r="AP312" s="203"/>
      <c r="AQ312" s="208" t="e">
        <f t="shared" si="395"/>
        <v>#DIV/0!</v>
      </c>
      <c r="AR312" s="205" t="e">
        <f t="shared" si="403"/>
        <v>#DIV/0!</v>
      </c>
      <c r="AS312" s="541"/>
      <c r="AT312" s="203"/>
      <c r="AU312" s="203"/>
      <c r="AV312" s="208" t="e">
        <f t="shared" si="396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89"/>
        <v>#DIV/0!</v>
      </c>
      <c r="H313" s="541"/>
      <c r="I313" s="209" t="e">
        <f t="shared" si="397"/>
        <v>#DIV/0!</v>
      </c>
      <c r="J313" s="209" t="e">
        <f t="shared" si="397"/>
        <v>#DIV/0!</v>
      </c>
      <c r="K313" s="210" t="e">
        <f t="shared" si="397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90"/>
        <v>#DIV/0!</v>
      </c>
      <c r="S313" s="205" t="e">
        <f t="shared" si="398"/>
        <v>#DIV/0!</v>
      </c>
      <c r="T313" s="541"/>
      <c r="U313" s="203"/>
      <c r="V313" s="203"/>
      <c r="W313" s="208" t="e">
        <f t="shared" si="391"/>
        <v>#DIV/0!</v>
      </c>
      <c r="X313" s="205" t="e">
        <f t="shared" si="399"/>
        <v>#DIV/0!</v>
      </c>
      <c r="Y313" s="541"/>
      <c r="Z313" s="203"/>
      <c r="AA313" s="203"/>
      <c r="AB313" s="208" t="e">
        <f t="shared" si="392"/>
        <v>#DIV/0!</v>
      </c>
      <c r="AC313" s="205" t="e">
        <f t="shared" si="400"/>
        <v>#DIV/0!</v>
      </c>
      <c r="AD313" s="541"/>
      <c r="AE313" s="203"/>
      <c r="AF313" s="203"/>
      <c r="AG313" s="208" t="e">
        <f t="shared" si="393"/>
        <v>#DIV/0!</v>
      </c>
      <c r="AH313" s="205" t="e">
        <f t="shared" si="401"/>
        <v>#DIV/0!</v>
      </c>
      <c r="AI313" s="541"/>
      <c r="AJ313" s="203"/>
      <c r="AK313" s="203"/>
      <c r="AL313" s="208" t="e">
        <f t="shared" si="394"/>
        <v>#DIV/0!</v>
      </c>
      <c r="AM313" s="205" t="e">
        <f t="shared" si="402"/>
        <v>#DIV/0!</v>
      </c>
      <c r="AN313" s="541"/>
      <c r="AO313" s="203"/>
      <c r="AP313" s="203"/>
      <c r="AQ313" s="208" t="e">
        <f t="shared" si="395"/>
        <v>#DIV/0!</v>
      </c>
      <c r="AR313" s="205" t="e">
        <f t="shared" si="403"/>
        <v>#DIV/0!</v>
      </c>
      <c r="AS313" s="541"/>
      <c r="AT313" s="203"/>
      <c r="AU313" s="203"/>
      <c r="AV313" s="208" t="e">
        <f t="shared" si="396"/>
        <v>#DIV/0!</v>
      </c>
      <c r="AW313" s="205" t="e">
        <f t="shared" si="404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89"/>
        <v>#DIV/0!</v>
      </c>
      <c r="H314" s="541"/>
      <c r="I314" s="209" t="e">
        <f t="shared" si="397"/>
        <v>#DIV/0!</v>
      </c>
      <c r="J314" s="209" t="e">
        <f t="shared" si="397"/>
        <v>#DIV/0!</v>
      </c>
      <c r="K314" s="210" t="e">
        <f t="shared" si="397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90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91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92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93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94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95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96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89"/>
        <v>#DIV/0!</v>
      </c>
      <c r="H315" s="541"/>
      <c r="I315" s="209" t="e">
        <f t="shared" si="397"/>
        <v>#DIV/0!</v>
      </c>
      <c r="J315" s="209" t="e">
        <f t="shared" si="397"/>
        <v>#DIV/0!</v>
      </c>
      <c r="K315" s="210" t="e">
        <f t="shared" si="397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90"/>
        <v>#DIV/0!</v>
      </c>
      <c r="S315" s="205" t="e">
        <f t="shared" si="398"/>
        <v>#DIV/0!</v>
      </c>
      <c r="T315" s="541"/>
      <c r="U315" s="203"/>
      <c r="V315" s="203"/>
      <c r="W315" s="208" t="e">
        <f t="shared" si="391"/>
        <v>#DIV/0!</v>
      </c>
      <c r="X315" s="205" t="e">
        <f t="shared" si="399"/>
        <v>#DIV/0!</v>
      </c>
      <c r="Y315" s="541"/>
      <c r="Z315" s="203"/>
      <c r="AA315" s="203"/>
      <c r="AB315" s="208" t="e">
        <f t="shared" si="392"/>
        <v>#DIV/0!</v>
      </c>
      <c r="AC315" s="205" t="e">
        <f t="shared" si="400"/>
        <v>#DIV/0!</v>
      </c>
      <c r="AD315" s="541"/>
      <c r="AE315" s="203"/>
      <c r="AF315" s="203"/>
      <c r="AG315" s="208" t="e">
        <f t="shared" si="393"/>
        <v>#DIV/0!</v>
      </c>
      <c r="AH315" s="205" t="e">
        <f t="shared" si="401"/>
        <v>#DIV/0!</v>
      </c>
      <c r="AI315" s="541"/>
      <c r="AJ315" s="203"/>
      <c r="AK315" s="203"/>
      <c r="AL315" s="208" t="e">
        <f t="shared" si="394"/>
        <v>#DIV/0!</v>
      </c>
      <c r="AM315" s="205" t="e">
        <f t="shared" si="402"/>
        <v>#DIV/0!</v>
      </c>
      <c r="AN315" s="541"/>
      <c r="AO315" s="203"/>
      <c r="AP315" s="203"/>
      <c r="AQ315" s="208" t="e">
        <f t="shared" si="395"/>
        <v>#DIV/0!</v>
      </c>
      <c r="AR315" s="205" t="e">
        <f t="shared" si="403"/>
        <v>#DIV/0!</v>
      </c>
      <c r="AS315" s="541"/>
      <c r="AT315" s="203"/>
      <c r="AU315" s="203"/>
      <c r="AV315" s="208" t="e">
        <f t="shared" si="396"/>
        <v>#DIV/0!</v>
      </c>
      <c r="AW315" s="205" t="e">
        <f t="shared" si="404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89"/>
        <v>#DIV/0!</v>
      </c>
      <c r="H316" s="541"/>
      <c r="I316" s="209" t="e">
        <f t="shared" si="397"/>
        <v>#DIV/0!</v>
      </c>
      <c r="J316" s="209" t="e">
        <f t="shared" si="397"/>
        <v>#DIV/0!</v>
      </c>
      <c r="K316" s="210" t="e">
        <f t="shared" si="397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90"/>
        <v>#DIV/0!</v>
      </c>
      <c r="S316" s="205" t="e">
        <f t="shared" si="398"/>
        <v>#DIV/0!</v>
      </c>
      <c r="T316" s="541"/>
      <c r="U316" s="203"/>
      <c r="V316" s="203"/>
      <c r="W316" s="208" t="e">
        <f t="shared" si="391"/>
        <v>#DIV/0!</v>
      </c>
      <c r="X316" s="205" t="e">
        <f t="shared" si="399"/>
        <v>#DIV/0!</v>
      </c>
      <c r="Y316" s="541"/>
      <c r="Z316" s="203"/>
      <c r="AA316" s="203"/>
      <c r="AB316" s="208" t="e">
        <f t="shared" si="392"/>
        <v>#DIV/0!</v>
      </c>
      <c r="AC316" s="205" t="e">
        <f t="shared" si="400"/>
        <v>#DIV/0!</v>
      </c>
      <c r="AD316" s="541"/>
      <c r="AE316" s="203"/>
      <c r="AF316" s="203"/>
      <c r="AG316" s="208" t="e">
        <f t="shared" si="393"/>
        <v>#DIV/0!</v>
      </c>
      <c r="AH316" s="205" t="e">
        <f t="shared" si="401"/>
        <v>#DIV/0!</v>
      </c>
      <c r="AI316" s="541"/>
      <c r="AJ316" s="203"/>
      <c r="AK316" s="203"/>
      <c r="AL316" s="208" t="e">
        <f t="shared" si="394"/>
        <v>#DIV/0!</v>
      </c>
      <c r="AM316" s="205" t="e">
        <f t="shared" si="402"/>
        <v>#DIV/0!</v>
      </c>
      <c r="AN316" s="541"/>
      <c r="AO316" s="203"/>
      <c r="AP316" s="203"/>
      <c r="AQ316" s="208" t="e">
        <f t="shared" si="395"/>
        <v>#DIV/0!</v>
      </c>
      <c r="AR316" s="205" t="e">
        <f t="shared" si="403"/>
        <v>#DIV/0!</v>
      </c>
      <c r="AS316" s="541"/>
      <c r="AT316" s="203"/>
      <c r="AU316" s="203"/>
      <c r="AV316" s="208" t="e">
        <f t="shared" si="396"/>
        <v>#DIV/0!</v>
      </c>
      <c r="AW316" s="205" t="e">
        <f t="shared" si="404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89"/>
        <v>#DIV/0!</v>
      </c>
      <c r="H317" s="541"/>
      <c r="I317" s="209" t="e">
        <f t="shared" si="397"/>
        <v>#DIV/0!</v>
      </c>
      <c r="J317" s="209" t="e">
        <f t="shared" si="397"/>
        <v>#DIV/0!</v>
      </c>
      <c r="K317" s="210" t="e">
        <f t="shared" si="397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90"/>
        <v>#DIV/0!</v>
      </c>
      <c r="S317" s="205" t="e">
        <f t="shared" si="398"/>
        <v>#DIV/0!</v>
      </c>
      <c r="T317" s="541"/>
      <c r="U317" s="203"/>
      <c r="V317" s="203"/>
      <c r="W317" s="208" t="e">
        <f t="shared" si="391"/>
        <v>#DIV/0!</v>
      </c>
      <c r="X317" s="205" t="e">
        <f t="shared" si="399"/>
        <v>#DIV/0!</v>
      </c>
      <c r="Y317" s="541"/>
      <c r="Z317" s="203"/>
      <c r="AA317" s="203"/>
      <c r="AB317" s="208" t="e">
        <f t="shared" si="392"/>
        <v>#DIV/0!</v>
      </c>
      <c r="AC317" s="205" t="e">
        <f t="shared" si="400"/>
        <v>#DIV/0!</v>
      </c>
      <c r="AD317" s="541"/>
      <c r="AE317" s="203"/>
      <c r="AF317" s="203"/>
      <c r="AG317" s="208" t="e">
        <f t="shared" si="393"/>
        <v>#DIV/0!</v>
      </c>
      <c r="AH317" s="205" t="e">
        <f t="shared" si="401"/>
        <v>#DIV/0!</v>
      </c>
      <c r="AI317" s="541"/>
      <c r="AJ317" s="203"/>
      <c r="AK317" s="203"/>
      <c r="AL317" s="208" t="e">
        <f t="shared" si="394"/>
        <v>#DIV/0!</v>
      </c>
      <c r="AM317" s="205" t="e">
        <f t="shared" si="402"/>
        <v>#DIV/0!</v>
      </c>
      <c r="AN317" s="541"/>
      <c r="AO317" s="203"/>
      <c r="AP317" s="203"/>
      <c r="AQ317" s="208" t="e">
        <f t="shared" si="395"/>
        <v>#DIV/0!</v>
      </c>
      <c r="AR317" s="205" t="e">
        <f t="shared" si="403"/>
        <v>#DIV/0!</v>
      </c>
      <c r="AS317" s="541"/>
      <c r="AT317" s="203"/>
      <c r="AU317" s="203"/>
      <c r="AV317" s="208" t="e">
        <f t="shared" si="396"/>
        <v>#DIV/0!</v>
      </c>
      <c r="AW317" s="205" t="e">
        <f t="shared" si="404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89"/>
        <v>#DIV/0!</v>
      </c>
      <c r="H318" s="541"/>
      <c r="I318" s="209" t="e">
        <f t="shared" si="397"/>
        <v>#DIV/0!</v>
      </c>
      <c r="J318" s="209" t="e">
        <f t="shared" si="397"/>
        <v>#DIV/0!</v>
      </c>
      <c r="K318" s="210" t="e">
        <f t="shared" si="397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90"/>
        <v>#DIV/0!</v>
      </c>
      <c r="S318" s="205" t="e">
        <f t="shared" si="398"/>
        <v>#DIV/0!</v>
      </c>
      <c r="T318" s="541"/>
      <c r="U318" s="203"/>
      <c r="V318" s="203"/>
      <c r="W318" s="208" t="e">
        <f t="shared" si="391"/>
        <v>#DIV/0!</v>
      </c>
      <c r="X318" s="205" t="e">
        <f t="shared" si="399"/>
        <v>#DIV/0!</v>
      </c>
      <c r="Y318" s="541"/>
      <c r="Z318" s="203"/>
      <c r="AA318" s="203"/>
      <c r="AB318" s="208" t="e">
        <f t="shared" si="392"/>
        <v>#DIV/0!</v>
      </c>
      <c r="AC318" s="205" t="e">
        <f t="shared" si="400"/>
        <v>#DIV/0!</v>
      </c>
      <c r="AD318" s="541"/>
      <c r="AE318" s="203"/>
      <c r="AF318" s="203"/>
      <c r="AG318" s="208" t="e">
        <f t="shared" si="393"/>
        <v>#DIV/0!</v>
      </c>
      <c r="AH318" s="205" t="e">
        <f t="shared" si="401"/>
        <v>#DIV/0!</v>
      </c>
      <c r="AI318" s="541"/>
      <c r="AJ318" s="203"/>
      <c r="AK318" s="203"/>
      <c r="AL318" s="208" t="e">
        <f t="shared" si="394"/>
        <v>#DIV/0!</v>
      </c>
      <c r="AM318" s="205" t="e">
        <f t="shared" si="402"/>
        <v>#DIV/0!</v>
      </c>
      <c r="AN318" s="541"/>
      <c r="AO318" s="203"/>
      <c r="AP318" s="203"/>
      <c r="AQ318" s="208" t="e">
        <f t="shared" si="395"/>
        <v>#DIV/0!</v>
      </c>
      <c r="AR318" s="205" t="e">
        <f t="shared" si="403"/>
        <v>#DIV/0!</v>
      </c>
      <c r="AS318" s="541"/>
      <c r="AT318" s="203"/>
      <c r="AU318" s="203"/>
      <c r="AV318" s="208" t="e">
        <f t="shared" si="396"/>
        <v>#DIV/0!</v>
      </c>
      <c r="AW318" s="205" t="e">
        <f t="shared" si="404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89"/>
        <v>#DIV/0!</v>
      </c>
      <c r="H319" s="541"/>
      <c r="I319" s="209" t="e">
        <f t="shared" si="397"/>
        <v>#DIV/0!</v>
      </c>
      <c r="J319" s="209" t="e">
        <f t="shared" si="397"/>
        <v>#DIV/0!</v>
      </c>
      <c r="K319" s="210" t="e">
        <f t="shared" si="397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90"/>
        <v>#DIV/0!</v>
      </c>
      <c r="S319" s="205" t="e">
        <f t="shared" si="398"/>
        <v>#DIV/0!</v>
      </c>
      <c r="T319" s="541"/>
      <c r="U319" s="203"/>
      <c r="V319" s="203"/>
      <c r="W319" s="208" t="e">
        <f t="shared" si="391"/>
        <v>#DIV/0!</v>
      </c>
      <c r="X319" s="205" t="e">
        <f t="shared" si="399"/>
        <v>#DIV/0!</v>
      </c>
      <c r="Y319" s="541"/>
      <c r="Z319" s="203"/>
      <c r="AA319" s="203"/>
      <c r="AB319" s="208" t="e">
        <f t="shared" si="392"/>
        <v>#DIV/0!</v>
      </c>
      <c r="AC319" s="205" t="e">
        <f t="shared" si="400"/>
        <v>#DIV/0!</v>
      </c>
      <c r="AD319" s="541"/>
      <c r="AE319" s="203"/>
      <c r="AF319" s="203"/>
      <c r="AG319" s="208" t="e">
        <f t="shared" si="393"/>
        <v>#DIV/0!</v>
      </c>
      <c r="AH319" s="205" t="e">
        <f t="shared" si="401"/>
        <v>#DIV/0!</v>
      </c>
      <c r="AI319" s="541"/>
      <c r="AJ319" s="203"/>
      <c r="AK319" s="203"/>
      <c r="AL319" s="208" t="e">
        <f t="shared" si="394"/>
        <v>#DIV/0!</v>
      </c>
      <c r="AM319" s="205" t="e">
        <f t="shared" si="402"/>
        <v>#DIV/0!</v>
      </c>
      <c r="AN319" s="541"/>
      <c r="AO319" s="203"/>
      <c r="AP319" s="203"/>
      <c r="AQ319" s="208" t="e">
        <f t="shared" si="395"/>
        <v>#DIV/0!</v>
      </c>
      <c r="AR319" s="205" t="e">
        <f t="shared" si="403"/>
        <v>#DIV/0!</v>
      </c>
      <c r="AS319" s="541"/>
      <c r="AT319" s="203"/>
      <c r="AU319" s="203"/>
      <c r="AV319" s="208" t="e">
        <f t="shared" si="396"/>
        <v>#DIV/0!</v>
      </c>
      <c r="AW319" s="205" t="e">
        <f t="shared" si="404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89"/>
        <v>#DIV/0!</v>
      </c>
      <c r="H320" s="541"/>
      <c r="I320" s="209" t="e">
        <f t="shared" si="397"/>
        <v>#DIV/0!</v>
      </c>
      <c r="J320" s="209" t="e">
        <f t="shared" si="397"/>
        <v>#DIV/0!</v>
      </c>
      <c r="K320" s="210" t="e">
        <f t="shared" si="397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90"/>
        <v>#DIV/0!</v>
      </c>
      <c r="S320" s="205" t="e">
        <f t="shared" si="398"/>
        <v>#DIV/0!</v>
      </c>
      <c r="T320" s="541"/>
      <c r="U320" s="203"/>
      <c r="V320" s="203"/>
      <c r="W320" s="208" t="e">
        <f t="shared" si="391"/>
        <v>#DIV/0!</v>
      </c>
      <c r="X320" s="205" t="e">
        <f t="shared" si="399"/>
        <v>#DIV/0!</v>
      </c>
      <c r="Y320" s="541"/>
      <c r="Z320" s="203"/>
      <c r="AA320" s="203"/>
      <c r="AB320" s="208" t="e">
        <f t="shared" si="392"/>
        <v>#DIV/0!</v>
      </c>
      <c r="AC320" s="205" t="e">
        <f t="shared" si="400"/>
        <v>#DIV/0!</v>
      </c>
      <c r="AD320" s="541"/>
      <c r="AE320" s="203"/>
      <c r="AF320" s="203"/>
      <c r="AG320" s="208" t="e">
        <f t="shared" si="393"/>
        <v>#DIV/0!</v>
      </c>
      <c r="AH320" s="205" t="e">
        <f t="shared" si="401"/>
        <v>#DIV/0!</v>
      </c>
      <c r="AI320" s="541"/>
      <c r="AJ320" s="203"/>
      <c r="AK320" s="203"/>
      <c r="AL320" s="208" t="e">
        <f t="shared" si="394"/>
        <v>#DIV/0!</v>
      </c>
      <c r="AM320" s="205" t="e">
        <f t="shared" si="402"/>
        <v>#DIV/0!</v>
      </c>
      <c r="AN320" s="541"/>
      <c r="AO320" s="203"/>
      <c r="AP320" s="203"/>
      <c r="AQ320" s="208" t="e">
        <f t="shared" si="395"/>
        <v>#DIV/0!</v>
      </c>
      <c r="AR320" s="205" t="e">
        <f t="shared" si="403"/>
        <v>#DIV/0!</v>
      </c>
      <c r="AS320" s="541"/>
      <c r="AT320" s="203"/>
      <c r="AU320" s="203"/>
      <c r="AV320" s="208" t="e">
        <f t="shared" si="396"/>
        <v>#DIV/0!</v>
      </c>
      <c r="AW320" s="205" t="e">
        <f t="shared" si="404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89"/>
        <v>#DIV/0!</v>
      </c>
      <c r="H321" s="541"/>
      <c r="I321" s="209" t="e">
        <f t="shared" si="397"/>
        <v>#DIV/0!</v>
      </c>
      <c r="J321" s="209" t="e">
        <f t="shared" si="397"/>
        <v>#DIV/0!</v>
      </c>
      <c r="K321" s="210" t="e">
        <f t="shared" si="397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98"/>
        <v>#DIV/0!</v>
      </c>
      <c r="T321" s="541"/>
      <c r="U321" s="203"/>
      <c r="V321" s="203"/>
      <c r="W321" s="208" t="e">
        <f>V321/U321</f>
        <v>#DIV/0!</v>
      </c>
      <c r="X321" s="205" t="e">
        <f t="shared" si="399"/>
        <v>#DIV/0!</v>
      </c>
      <c r="Y321" s="541"/>
      <c r="Z321" s="203"/>
      <c r="AA321" s="203"/>
      <c r="AB321" s="208" t="e">
        <f>AA321/Z321</f>
        <v>#DIV/0!</v>
      </c>
      <c r="AC321" s="205" t="e">
        <f t="shared" si="400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401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402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403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404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321"/>
  <sheetViews>
    <sheetView zoomScaleNormal="100" workbookViewId="0">
      <pane xSplit="13" ySplit="3" topLeftCell="N4" activePane="bottomRight" state="frozen"/>
      <selection activeCell="L95" sqref="L95"/>
      <selection pane="topRight" activeCell="L95" sqref="L95"/>
      <selection pane="bottomLeft" activeCell="L95" sqref="L95"/>
      <selection pane="bottomRight" activeCell="A261" sqref="A182:XFD2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21" t="s">
        <v>769</v>
      </c>
      <c r="C1" s="198">
        <f>AVERAGE(L267,L287,L307)</f>
        <v>75.883891225696345</v>
      </c>
    </row>
    <row r="2" spans="1:50" ht="14.25" hidden="1" customHeight="1" outlineLevel="1">
      <c r="B2" s="564" t="s">
        <v>607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6"/>
      <c r="N2" s="576" t="s">
        <v>445</v>
      </c>
      <c r="O2" s="576" t="s">
        <v>105</v>
      </c>
      <c r="P2" s="585"/>
      <c r="Q2" s="586"/>
      <c r="R2" s="586"/>
      <c r="S2" s="586"/>
      <c r="T2" s="586"/>
      <c r="U2" s="587"/>
      <c r="V2" s="588"/>
      <c r="W2" s="588"/>
      <c r="X2" s="588"/>
      <c r="Y2" s="588"/>
      <c r="Z2" s="585"/>
      <c r="AA2" s="586"/>
      <c r="AB2" s="586"/>
      <c r="AC2" s="586"/>
      <c r="AD2" s="586"/>
      <c r="AE2" s="587">
        <v>45870</v>
      </c>
      <c r="AF2" s="588"/>
      <c r="AG2" s="588"/>
      <c r="AH2" s="588"/>
      <c r="AI2" s="588"/>
      <c r="AJ2" s="589">
        <v>45871</v>
      </c>
      <c r="AK2" s="590"/>
      <c r="AL2" s="590"/>
      <c r="AM2" s="590"/>
      <c r="AN2" s="591"/>
      <c r="AO2" s="587">
        <v>45872</v>
      </c>
      <c r="AP2" s="588"/>
      <c r="AQ2" s="588"/>
      <c r="AR2" s="588"/>
      <c r="AS2" s="588"/>
      <c r="AT2" s="589">
        <v>45873</v>
      </c>
      <c r="AU2" s="590"/>
      <c r="AV2" s="590"/>
      <c r="AW2" s="590"/>
      <c r="AX2" s="591"/>
    </row>
    <row r="3" spans="1:50" ht="14.25" hidden="1" customHeight="1" outlineLevel="1"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8"/>
      <c r="N3" s="578"/>
      <c r="O3" s="578"/>
      <c r="P3" s="585" t="s">
        <v>118</v>
      </c>
      <c r="Q3" s="586"/>
      <c r="R3" s="586"/>
      <c r="S3" s="586"/>
      <c r="T3" s="586"/>
      <c r="U3" s="587" t="s">
        <v>112</v>
      </c>
      <c r="V3" s="588"/>
      <c r="W3" s="588"/>
      <c r="X3" s="588"/>
      <c r="Y3" s="588"/>
      <c r="Z3" s="585" t="s">
        <v>113</v>
      </c>
      <c r="AA3" s="586"/>
      <c r="AB3" s="586"/>
      <c r="AC3" s="586"/>
      <c r="AD3" s="586"/>
      <c r="AE3" s="593">
        <f>AE2</f>
        <v>45870</v>
      </c>
      <c r="AF3" s="593"/>
      <c r="AG3" s="593"/>
      <c r="AH3" s="593"/>
      <c r="AI3" s="593"/>
      <c r="AJ3" s="594">
        <f t="shared" ref="AJ3" si="0">AJ2</f>
        <v>45871</v>
      </c>
      <c r="AK3" s="595"/>
      <c r="AL3" s="595"/>
      <c r="AM3" s="595"/>
      <c r="AN3" s="596"/>
      <c r="AO3" s="593">
        <f t="shared" ref="AO3" si="1">AO2</f>
        <v>45872</v>
      </c>
      <c r="AP3" s="593"/>
      <c r="AQ3" s="593"/>
      <c r="AR3" s="593"/>
      <c r="AS3" s="593"/>
      <c r="AT3" s="594">
        <f t="shared" ref="AT3" si="2">AT2</f>
        <v>45873</v>
      </c>
      <c r="AU3" s="595"/>
      <c r="AV3" s="595"/>
      <c r="AW3" s="595"/>
      <c r="AX3" s="596"/>
    </row>
    <row r="4" spans="1:50" ht="14.25" hidden="1" customHeight="1" outlineLevel="1">
      <c r="B4" s="483" t="s">
        <v>165</v>
      </c>
      <c r="C4" s="483" t="s">
        <v>160</v>
      </c>
      <c r="D4" s="483"/>
      <c r="E4" s="483" t="s">
        <v>161</v>
      </c>
      <c r="F4" s="483"/>
      <c r="G4" s="483"/>
      <c r="H4" s="483" t="s">
        <v>166</v>
      </c>
      <c r="I4" s="544" t="s">
        <v>446</v>
      </c>
      <c r="J4" s="544"/>
      <c r="K4" s="544"/>
      <c r="L4" s="544" t="s">
        <v>166</v>
      </c>
      <c r="M4" s="544" t="s">
        <v>168</v>
      </c>
      <c r="N4" s="597"/>
      <c r="O4" s="483" t="s">
        <v>167</v>
      </c>
      <c r="P4" s="483" t="s">
        <v>163</v>
      </c>
      <c r="Q4" s="483"/>
      <c r="R4" s="483"/>
      <c r="S4" s="483"/>
      <c r="T4" s="483" t="s">
        <v>166</v>
      </c>
      <c r="U4" s="483" t="s">
        <v>163</v>
      </c>
      <c r="V4" s="483"/>
      <c r="W4" s="483"/>
      <c r="X4" s="483"/>
      <c r="Y4" s="483" t="s">
        <v>166</v>
      </c>
      <c r="Z4" s="483" t="s">
        <v>163</v>
      </c>
      <c r="AA4" s="483"/>
      <c r="AB4" s="483"/>
      <c r="AC4" s="483"/>
      <c r="AD4" s="483" t="s">
        <v>166</v>
      </c>
      <c r="AE4" s="483" t="s">
        <v>163</v>
      </c>
      <c r="AF4" s="483"/>
      <c r="AG4" s="483"/>
      <c r="AH4" s="483"/>
      <c r="AI4" s="483" t="s">
        <v>166</v>
      </c>
      <c r="AJ4" s="483" t="s">
        <v>163</v>
      </c>
      <c r="AK4" s="483"/>
      <c r="AL4" s="483"/>
      <c r="AM4" s="483"/>
      <c r="AN4" s="483" t="s">
        <v>166</v>
      </c>
      <c r="AO4" s="483" t="s">
        <v>163</v>
      </c>
      <c r="AP4" s="483"/>
      <c r="AQ4" s="483"/>
      <c r="AR4" s="483"/>
      <c r="AS4" s="483" t="s">
        <v>166</v>
      </c>
      <c r="AT4" s="483" t="s">
        <v>163</v>
      </c>
      <c r="AU4" s="483"/>
      <c r="AV4" s="483"/>
      <c r="AW4" s="483"/>
      <c r="AX4" s="483" t="s">
        <v>166</v>
      </c>
    </row>
    <row r="5" spans="1:50" ht="14.25" hidden="1" customHeight="1" outlineLevel="1">
      <c r="B5" s="483"/>
      <c r="C5" s="483"/>
      <c r="D5" s="483"/>
      <c r="E5" s="483" t="s">
        <v>447</v>
      </c>
      <c r="F5" s="483"/>
      <c r="G5" s="483"/>
      <c r="H5" s="483"/>
      <c r="I5" s="544" t="s">
        <v>447</v>
      </c>
      <c r="J5" s="544"/>
      <c r="K5" s="544"/>
      <c r="L5" s="544"/>
      <c r="M5" s="544"/>
      <c r="N5" s="597"/>
      <c r="O5" s="483"/>
      <c r="P5" s="483" t="s">
        <v>448</v>
      </c>
      <c r="Q5" s="483"/>
      <c r="R5" s="483"/>
      <c r="S5" s="483"/>
      <c r="T5" s="483"/>
      <c r="U5" s="483" t="s">
        <v>448</v>
      </c>
      <c r="V5" s="483"/>
      <c r="W5" s="483"/>
      <c r="X5" s="483"/>
      <c r="Y5" s="483"/>
      <c r="Z5" s="483" t="s">
        <v>448</v>
      </c>
      <c r="AA5" s="483"/>
      <c r="AB5" s="483"/>
      <c r="AC5" s="483"/>
      <c r="AD5" s="483"/>
      <c r="AE5" s="483" t="s">
        <v>448</v>
      </c>
      <c r="AF5" s="483"/>
      <c r="AG5" s="483"/>
      <c r="AH5" s="483"/>
      <c r="AI5" s="483"/>
      <c r="AJ5" s="483" t="s">
        <v>448</v>
      </c>
      <c r="AK5" s="483"/>
      <c r="AL5" s="483"/>
      <c r="AM5" s="483"/>
      <c r="AN5" s="483"/>
      <c r="AO5" s="483" t="s">
        <v>448</v>
      </c>
      <c r="AP5" s="483"/>
      <c r="AQ5" s="483"/>
      <c r="AR5" s="483"/>
      <c r="AS5" s="483"/>
      <c r="AT5" s="483" t="s">
        <v>448</v>
      </c>
      <c r="AU5" s="483"/>
      <c r="AV5" s="483"/>
      <c r="AW5" s="483"/>
      <c r="AX5" s="483"/>
    </row>
    <row r="6" spans="1:50" ht="14.25" hidden="1" customHeight="1" outlineLevel="1">
      <c r="A6" s="200"/>
      <c r="B6" s="483"/>
      <c r="C6" s="483"/>
      <c r="D6" s="483"/>
      <c r="E6" s="203" t="s">
        <v>162</v>
      </c>
      <c r="F6" s="203" t="s">
        <v>449</v>
      </c>
      <c r="G6" s="203" t="s">
        <v>164</v>
      </c>
      <c r="H6" s="483"/>
      <c r="I6" s="204" t="s">
        <v>162</v>
      </c>
      <c r="J6" s="204" t="s">
        <v>449</v>
      </c>
      <c r="K6" s="204" t="s">
        <v>164</v>
      </c>
      <c r="L6" s="544"/>
      <c r="M6" s="544"/>
      <c r="N6" s="597"/>
      <c r="O6" s="483"/>
      <c r="P6" s="203" t="s">
        <v>162</v>
      </c>
      <c r="Q6" s="203" t="s">
        <v>449</v>
      </c>
      <c r="R6" s="203" t="s">
        <v>164</v>
      </c>
      <c r="S6" s="205" t="s">
        <v>168</v>
      </c>
      <c r="T6" s="483"/>
      <c r="U6" s="203" t="s">
        <v>162</v>
      </c>
      <c r="V6" s="203" t="s">
        <v>449</v>
      </c>
      <c r="W6" s="203" t="s">
        <v>164</v>
      </c>
      <c r="X6" s="205" t="s">
        <v>168</v>
      </c>
      <c r="Y6" s="483"/>
      <c r="Z6" s="203" t="s">
        <v>162</v>
      </c>
      <c r="AA6" s="203" t="s">
        <v>449</v>
      </c>
      <c r="AB6" s="203" t="s">
        <v>164</v>
      </c>
      <c r="AC6" s="205" t="s">
        <v>168</v>
      </c>
      <c r="AD6" s="483"/>
      <c r="AE6" s="203" t="s">
        <v>162</v>
      </c>
      <c r="AF6" s="203" t="s">
        <v>449</v>
      </c>
      <c r="AG6" s="203" t="s">
        <v>164</v>
      </c>
      <c r="AH6" s="205" t="s">
        <v>168</v>
      </c>
      <c r="AI6" s="483"/>
      <c r="AJ6" s="203" t="s">
        <v>162</v>
      </c>
      <c r="AK6" s="203" t="s">
        <v>449</v>
      </c>
      <c r="AL6" s="203" t="s">
        <v>164</v>
      </c>
      <c r="AM6" s="205" t="s">
        <v>168</v>
      </c>
      <c r="AN6" s="483"/>
      <c r="AO6" s="203" t="s">
        <v>162</v>
      </c>
      <c r="AP6" s="203" t="s">
        <v>449</v>
      </c>
      <c r="AQ6" s="203" t="s">
        <v>164</v>
      </c>
      <c r="AR6" s="205" t="s">
        <v>168</v>
      </c>
      <c r="AS6" s="483"/>
      <c r="AT6" s="203" t="s">
        <v>162</v>
      </c>
      <c r="AU6" s="203" t="s">
        <v>449</v>
      </c>
      <c r="AV6" s="203" t="s">
        <v>164</v>
      </c>
      <c r="AW6" s="205" t="s">
        <v>168</v>
      </c>
      <c r="AX6" s="483"/>
    </row>
    <row r="7" spans="1:50" ht="14.25" hidden="1" customHeight="1" outlineLevel="1">
      <c r="B7" s="483" t="s">
        <v>145</v>
      </c>
      <c r="C7" s="203">
        <v>1</v>
      </c>
      <c r="D7" s="206" t="s">
        <v>381</v>
      </c>
      <c r="E7" s="207">
        <v>23</v>
      </c>
      <c r="F7" s="203">
        <v>1800</v>
      </c>
      <c r="G7" s="208">
        <f>F7/E7</f>
        <v>78.260869565217391</v>
      </c>
      <c r="H7" s="541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42">
        <f>IFERROR(AVERAGE(K7:K21),"-")</f>
        <v>73.977573839651939</v>
      </c>
      <c r="M7" s="209">
        <f>RANK(K7, K$7:$K$21)</f>
        <v>2</v>
      </c>
      <c r="N7" s="597"/>
      <c r="O7" s="483"/>
      <c r="P7" s="207"/>
      <c r="Q7" s="207"/>
      <c r="R7" s="208"/>
      <c r="S7" s="205"/>
      <c r="T7" s="541"/>
      <c r="U7" s="207"/>
      <c r="V7" s="207"/>
      <c r="W7" s="208"/>
      <c r="X7" s="205"/>
      <c r="Y7" s="541"/>
      <c r="Z7" s="203"/>
      <c r="AA7" s="207"/>
      <c r="AB7" s="208"/>
      <c r="AC7" s="205"/>
      <c r="AD7" s="541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41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41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41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41">
        <f>AVERAGE(AV7:AV21)</f>
        <v>74.029555996063777</v>
      </c>
    </row>
    <row r="8" spans="1:50" ht="14.25" hidden="1" customHeight="1" outlineLevel="1">
      <c r="B8" s="483"/>
      <c r="C8" s="203">
        <v>2</v>
      </c>
      <c r="D8" s="206" t="s">
        <v>428</v>
      </c>
      <c r="E8" s="207">
        <v>13</v>
      </c>
      <c r="F8" s="203">
        <v>1200</v>
      </c>
      <c r="G8" s="208">
        <f t="shared" ref="G8" si="7">F8/E8</f>
        <v>92.307692307692307</v>
      </c>
      <c r="H8" s="541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42"/>
      <c r="M8" s="209">
        <f>RANK(K8, K$7:$K$21)</f>
        <v>1</v>
      </c>
      <c r="N8" s="597"/>
      <c r="O8" s="483"/>
      <c r="P8" s="207"/>
      <c r="Q8" s="207"/>
      <c r="R8" s="208"/>
      <c r="S8" s="205"/>
      <c r="T8" s="541"/>
      <c r="U8" s="207"/>
      <c r="V8" s="207"/>
      <c r="W8" s="208"/>
      <c r="X8" s="205"/>
      <c r="Y8" s="541"/>
      <c r="Z8" s="203"/>
      <c r="AA8" s="207"/>
      <c r="AB8" s="208"/>
      <c r="AC8" s="205"/>
      <c r="AD8" s="541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41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41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41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41"/>
    </row>
    <row r="9" spans="1:50" ht="14.25" hidden="1" customHeight="1" outlineLevel="1">
      <c r="B9" s="483"/>
      <c r="C9" s="203">
        <v>3</v>
      </c>
      <c r="D9" s="206"/>
      <c r="E9" s="207"/>
      <c r="F9" s="203"/>
      <c r="G9" s="208"/>
      <c r="H9" s="541"/>
      <c r="I9" s="209"/>
      <c r="J9" s="209"/>
      <c r="K9" s="210"/>
      <c r="L9" s="542"/>
      <c r="M9" s="209"/>
      <c r="N9" s="597"/>
      <c r="O9" s="483"/>
      <c r="P9" s="207"/>
      <c r="Q9" s="207"/>
      <c r="R9" s="208"/>
      <c r="S9" s="205"/>
      <c r="T9" s="541"/>
      <c r="U9" s="207"/>
      <c r="V9" s="207"/>
      <c r="W9" s="208"/>
      <c r="X9" s="205"/>
      <c r="Y9" s="541"/>
      <c r="Z9" s="203"/>
      <c r="AA9" s="207"/>
      <c r="AB9" s="208"/>
      <c r="AC9" s="205"/>
      <c r="AD9" s="541"/>
      <c r="AE9" s="207"/>
      <c r="AF9" s="207"/>
      <c r="AG9" s="208"/>
      <c r="AH9" s="205"/>
      <c r="AI9" s="541"/>
      <c r="AJ9" s="203"/>
      <c r="AK9" s="207"/>
      <c r="AL9" s="208"/>
      <c r="AM9" s="205"/>
      <c r="AN9" s="541"/>
      <c r="AO9" s="203"/>
      <c r="AP9" s="207"/>
      <c r="AQ9" s="208"/>
      <c r="AR9" s="205"/>
      <c r="AS9" s="541"/>
      <c r="AT9" s="203"/>
      <c r="AU9" s="207"/>
      <c r="AV9" s="208"/>
      <c r="AW9" s="205"/>
      <c r="AX9" s="541"/>
    </row>
    <row r="10" spans="1:50" ht="14.25" hidden="1" customHeight="1" outlineLevel="1">
      <c r="B10" s="483"/>
      <c r="C10" s="203">
        <v>4</v>
      </c>
      <c r="D10" s="206"/>
      <c r="E10" s="207"/>
      <c r="F10" s="203"/>
      <c r="G10" s="208"/>
      <c r="H10" s="541"/>
      <c r="I10" s="209"/>
      <c r="J10" s="209"/>
      <c r="K10" s="210"/>
      <c r="L10" s="542"/>
      <c r="M10" s="209"/>
      <c r="N10" s="597"/>
      <c r="O10" s="483"/>
      <c r="P10" s="207"/>
      <c r="Q10" s="207"/>
      <c r="R10" s="208"/>
      <c r="S10" s="205"/>
      <c r="T10" s="541"/>
      <c r="U10" s="207"/>
      <c r="V10" s="207"/>
      <c r="W10" s="208"/>
      <c r="X10" s="205"/>
      <c r="Y10" s="541"/>
      <c r="Z10" s="203"/>
      <c r="AA10" s="207"/>
      <c r="AB10" s="208"/>
      <c r="AC10" s="205"/>
      <c r="AD10" s="541"/>
      <c r="AE10" s="207"/>
      <c r="AF10" s="207"/>
      <c r="AG10" s="208"/>
      <c r="AH10" s="205"/>
      <c r="AI10" s="541"/>
      <c r="AJ10" s="203"/>
      <c r="AK10" s="207"/>
      <c r="AL10" s="208"/>
      <c r="AM10" s="205"/>
      <c r="AN10" s="541"/>
      <c r="AO10" s="203"/>
      <c r="AP10" s="207"/>
      <c r="AQ10" s="208"/>
      <c r="AR10" s="205"/>
      <c r="AS10" s="541"/>
      <c r="AT10" s="203"/>
      <c r="AU10" s="207"/>
      <c r="AV10" s="208"/>
      <c r="AW10" s="205"/>
      <c r="AX10" s="541"/>
    </row>
    <row r="11" spans="1:50" ht="14.25" hidden="1" customHeight="1" outlineLevel="1">
      <c r="B11" s="483"/>
      <c r="C11" s="203">
        <v>5</v>
      </c>
      <c r="D11" s="206"/>
      <c r="E11" s="207"/>
      <c r="F11" s="203"/>
      <c r="G11" s="208"/>
      <c r="H11" s="541"/>
      <c r="I11" s="209"/>
      <c r="J11" s="209"/>
      <c r="K11" s="210"/>
      <c r="L11" s="542"/>
      <c r="M11" s="209"/>
      <c r="N11" s="597"/>
      <c r="O11" s="483"/>
      <c r="P11" s="207"/>
      <c r="Q11" s="207"/>
      <c r="R11" s="208"/>
      <c r="S11" s="205"/>
      <c r="T11" s="541"/>
      <c r="U11" s="207"/>
      <c r="V11" s="207"/>
      <c r="W11" s="208"/>
      <c r="X11" s="205"/>
      <c r="Y11" s="541"/>
      <c r="Z11" s="203"/>
      <c r="AA11" s="207"/>
      <c r="AB11" s="208"/>
      <c r="AC11" s="205"/>
      <c r="AD11" s="541"/>
      <c r="AE11" s="207"/>
      <c r="AF11" s="207"/>
      <c r="AG11" s="208"/>
      <c r="AH11" s="205"/>
      <c r="AI11" s="541"/>
      <c r="AJ11" s="203"/>
      <c r="AK11" s="207"/>
      <c r="AL11" s="208"/>
      <c r="AM11" s="205"/>
      <c r="AN11" s="541"/>
      <c r="AO11" s="203"/>
      <c r="AP11" s="207"/>
      <c r="AQ11" s="208"/>
      <c r="AR11" s="205"/>
      <c r="AS11" s="541"/>
      <c r="AT11" s="203"/>
      <c r="AU11" s="207"/>
      <c r="AV11" s="208"/>
      <c r="AW11" s="205"/>
      <c r="AX11" s="541"/>
    </row>
    <row r="12" spans="1:50" ht="14.25" hidden="1" customHeight="1" outlineLevel="1">
      <c r="B12" s="483"/>
      <c r="C12" s="203">
        <v>6</v>
      </c>
      <c r="D12" s="206"/>
      <c r="E12" s="207"/>
      <c r="F12" s="203"/>
      <c r="G12" s="208"/>
      <c r="H12" s="541"/>
      <c r="I12" s="209"/>
      <c r="J12" s="209"/>
      <c r="K12" s="210"/>
      <c r="L12" s="542"/>
      <c r="M12" s="209"/>
      <c r="N12" s="597"/>
      <c r="O12" s="483"/>
      <c r="P12" s="207"/>
      <c r="Q12" s="207"/>
      <c r="R12" s="208"/>
      <c r="S12" s="205"/>
      <c r="T12" s="541"/>
      <c r="U12" s="207"/>
      <c r="V12" s="207"/>
      <c r="W12" s="208"/>
      <c r="X12" s="205"/>
      <c r="Y12" s="541"/>
      <c r="Z12" s="203"/>
      <c r="AA12" s="207"/>
      <c r="AB12" s="208"/>
      <c r="AC12" s="205"/>
      <c r="AD12" s="541"/>
      <c r="AE12" s="207"/>
      <c r="AF12" s="207"/>
      <c r="AG12" s="208"/>
      <c r="AH12" s="205"/>
      <c r="AI12" s="541"/>
      <c r="AJ12" s="203"/>
      <c r="AK12" s="207"/>
      <c r="AL12" s="208"/>
      <c r="AM12" s="205"/>
      <c r="AN12" s="541"/>
      <c r="AO12" s="203"/>
      <c r="AP12" s="207"/>
      <c r="AQ12" s="208"/>
      <c r="AR12" s="205"/>
      <c r="AS12" s="541"/>
      <c r="AT12" s="203"/>
      <c r="AU12" s="207"/>
      <c r="AV12" s="208"/>
      <c r="AW12" s="205"/>
      <c r="AX12" s="541"/>
    </row>
    <row r="13" spans="1:50" ht="14.25" hidden="1" customHeight="1" outlineLevel="1">
      <c r="B13" s="483"/>
      <c r="C13" s="203">
        <v>7</v>
      </c>
      <c r="D13" s="206"/>
      <c r="E13" s="207"/>
      <c r="F13" s="203"/>
      <c r="G13" s="208"/>
      <c r="H13" s="541"/>
      <c r="I13" s="209"/>
      <c r="J13" s="209"/>
      <c r="K13" s="210"/>
      <c r="L13" s="542"/>
      <c r="M13" s="209"/>
      <c r="N13" s="597"/>
      <c r="O13" s="483"/>
      <c r="P13" s="207"/>
      <c r="Q13" s="207"/>
      <c r="R13" s="208"/>
      <c r="S13" s="205"/>
      <c r="T13" s="541"/>
      <c r="U13" s="207"/>
      <c r="V13" s="207"/>
      <c r="W13" s="208"/>
      <c r="X13" s="205"/>
      <c r="Y13" s="541"/>
      <c r="Z13" s="203"/>
      <c r="AA13" s="207"/>
      <c r="AB13" s="208"/>
      <c r="AC13" s="205"/>
      <c r="AD13" s="541"/>
      <c r="AE13" s="207"/>
      <c r="AF13" s="207"/>
      <c r="AG13" s="208"/>
      <c r="AH13" s="205"/>
      <c r="AI13" s="541"/>
      <c r="AJ13" s="203"/>
      <c r="AK13" s="207"/>
      <c r="AL13" s="208"/>
      <c r="AM13" s="205"/>
      <c r="AN13" s="541"/>
      <c r="AO13" s="203"/>
      <c r="AP13" s="207"/>
      <c r="AQ13" s="208"/>
      <c r="AR13" s="205"/>
      <c r="AS13" s="541"/>
      <c r="AT13" s="203"/>
      <c r="AU13" s="207"/>
      <c r="AV13" s="208"/>
      <c r="AW13" s="205"/>
      <c r="AX13" s="541"/>
    </row>
    <row r="14" spans="1:50" ht="14.25" hidden="1" customHeight="1" outlineLevel="1">
      <c r="B14" s="483"/>
      <c r="C14" s="203">
        <v>8</v>
      </c>
      <c r="D14" s="206"/>
      <c r="E14" s="207"/>
      <c r="F14" s="203"/>
      <c r="G14" s="208"/>
      <c r="H14" s="541"/>
      <c r="I14" s="209"/>
      <c r="J14" s="209"/>
      <c r="K14" s="210"/>
      <c r="L14" s="542"/>
      <c r="M14" s="209"/>
      <c r="N14" s="597"/>
      <c r="O14" s="483"/>
      <c r="P14" s="207"/>
      <c r="Q14" s="207"/>
      <c r="R14" s="208"/>
      <c r="S14" s="205"/>
      <c r="T14" s="541"/>
      <c r="U14" s="207"/>
      <c r="V14" s="207"/>
      <c r="W14" s="208"/>
      <c r="X14" s="205"/>
      <c r="Y14" s="541"/>
      <c r="Z14" s="203"/>
      <c r="AA14" s="207"/>
      <c r="AB14" s="208"/>
      <c r="AC14" s="205"/>
      <c r="AD14" s="541"/>
      <c r="AE14" s="207"/>
      <c r="AF14" s="207"/>
      <c r="AG14" s="208"/>
      <c r="AH14" s="205"/>
      <c r="AI14" s="541"/>
      <c r="AJ14" s="203"/>
      <c r="AK14" s="207"/>
      <c r="AL14" s="208"/>
      <c r="AM14" s="205"/>
      <c r="AN14" s="541"/>
      <c r="AO14" s="203"/>
      <c r="AP14" s="207"/>
      <c r="AQ14" s="208"/>
      <c r="AR14" s="205"/>
      <c r="AS14" s="541"/>
      <c r="AT14" s="203"/>
      <c r="AU14" s="207"/>
      <c r="AV14" s="208"/>
      <c r="AW14" s="205"/>
      <c r="AX14" s="541"/>
    </row>
    <row r="15" spans="1:50" ht="14.25" hidden="1" customHeight="1" outlineLevel="1">
      <c r="B15" s="483"/>
      <c r="C15" s="203">
        <v>9</v>
      </c>
      <c r="D15" s="206"/>
      <c r="E15" s="207"/>
      <c r="F15" s="203"/>
      <c r="G15" s="208"/>
      <c r="H15" s="541"/>
      <c r="I15" s="209"/>
      <c r="J15" s="209"/>
      <c r="K15" s="210"/>
      <c r="L15" s="542"/>
      <c r="M15" s="209"/>
      <c r="N15" s="597"/>
      <c r="O15" s="483"/>
      <c r="P15" s="207"/>
      <c r="Q15" s="207"/>
      <c r="R15" s="208"/>
      <c r="S15" s="205"/>
      <c r="T15" s="541"/>
      <c r="U15" s="207"/>
      <c r="V15" s="207"/>
      <c r="W15" s="208"/>
      <c r="X15" s="205"/>
      <c r="Y15" s="541"/>
      <c r="Z15" s="203"/>
      <c r="AA15" s="207"/>
      <c r="AB15" s="208"/>
      <c r="AC15" s="205"/>
      <c r="AD15" s="541"/>
      <c r="AE15" s="207"/>
      <c r="AF15" s="207"/>
      <c r="AG15" s="208"/>
      <c r="AH15" s="205"/>
      <c r="AI15" s="541"/>
      <c r="AJ15" s="203"/>
      <c r="AK15" s="207"/>
      <c r="AL15" s="208"/>
      <c r="AM15" s="205"/>
      <c r="AN15" s="541"/>
      <c r="AO15" s="203"/>
      <c r="AP15" s="207"/>
      <c r="AQ15" s="208"/>
      <c r="AR15" s="205"/>
      <c r="AS15" s="541"/>
      <c r="AT15" s="203"/>
      <c r="AU15" s="207"/>
      <c r="AV15" s="208"/>
      <c r="AW15" s="205"/>
      <c r="AX15" s="541"/>
    </row>
    <row r="16" spans="1:50" ht="14.25" hidden="1" customHeight="1" outlineLevel="1">
      <c r="B16" s="483"/>
      <c r="C16" s="203">
        <v>10</v>
      </c>
      <c r="D16" s="206"/>
      <c r="E16" s="207"/>
      <c r="F16" s="203"/>
      <c r="G16" s="208"/>
      <c r="H16" s="541"/>
      <c r="I16" s="209"/>
      <c r="J16" s="209"/>
      <c r="K16" s="210"/>
      <c r="L16" s="542"/>
      <c r="M16" s="209"/>
      <c r="N16" s="597"/>
      <c r="O16" s="483"/>
      <c r="P16" s="207"/>
      <c r="Q16" s="207"/>
      <c r="R16" s="208"/>
      <c r="S16" s="205"/>
      <c r="T16" s="541"/>
      <c r="U16" s="207"/>
      <c r="V16" s="207"/>
      <c r="W16" s="208"/>
      <c r="X16" s="205"/>
      <c r="Y16" s="541"/>
      <c r="Z16" s="203"/>
      <c r="AA16" s="207"/>
      <c r="AB16" s="208"/>
      <c r="AC16" s="205"/>
      <c r="AD16" s="541"/>
      <c r="AE16" s="207"/>
      <c r="AF16" s="207"/>
      <c r="AG16" s="208"/>
      <c r="AH16" s="205"/>
      <c r="AI16" s="541"/>
      <c r="AJ16" s="203"/>
      <c r="AK16" s="207"/>
      <c r="AL16" s="208"/>
      <c r="AM16" s="205"/>
      <c r="AN16" s="541"/>
      <c r="AO16" s="203"/>
      <c r="AP16" s="207"/>
      <c r="AQ16" s="208"/>
      <c r="AR16" s="205"/>
      <c r="AS16" s="541"/>
      <c r="AT16" s="203"/>
      <c r="AU16" s="207"/>
      <c r="AV16" s="208"/>
      <c r="AW16" s="205"/>
      <c r="AX16" s="541"/>
    </row>
    <row r="17" spans="2:50" ht="14.25" hidden="1" customHeight="1" outlineLevel="1">
      <c r="B17" s="483"/>
      <c r="C17" s="203">
        <v>11</v>
      </c>
      <c r="D17" s="206"/>
      <c r="E17" s="207"/>
      <c r="F17" s="203"/>
      <c r="G17" s="208"/>
      <c r="H17" s="541"/>
      <c r="I17" s="209"/>
      <c r="J17" s="209"/>
      <c r="K17" s="210"/>
      <c r="L17" s="542"/>
      <c r="M17" s="209"/>
      <c r="N17" s="597"/>
      <c r="O17" s="483"/>
      <c r="P17" s="203"/>
      <c r="Q17" s="203"/>
      <c r="R17" s="203"/>
      <c r="S17" s="205"/>
      <c r="T17" s="541"/>
      <c r="U17" s="203"/>
      <c r="V17" s="203"/>
      <c r="W17" s="203"/>
      <c r="X17" s="205"/>
      <c r="Y17" s="541"/>
      <c r="Z17" s="203"/>
      <c r="AA17" s="203"/>
      <c r="AB17" s="203"/>
      <c r="AC17" s="205"/>
      <c r="AD17" s="541"/>
      <c r="AE17" s="203"/>
      <c r="AF17" s="207"/>
      <c r="AG17" s="208"/>
      <c r="AH17" s="205"/>
      <c r="AI17" s="541"/>
      <c r="AJ17" s="203"/>
      <c r="AK17" s="203"/>
      <c r="AL17" s="203"/>
      <c r="AM17" s="205"/>
      <c r="AN17" s="541"/>
      <c r="AO17" s="203"/>
      <c r="AP17" s="207"/>
      <c r="AQ17" s="208"/>
      <c r="AR17" s="205"/>
      <c r="AS17" s="541"/>
      <c r="AT17" s="203"/>
      <c r="AU17" s="203"/>
      <c r="AV17" s="203"/>
      <c r="AW17" s="205"/>
      <c r="AX17" s="541"/>
    </row>
    <row r="18" spans="2:50" ht="14.25" hidden="1" customHeight="1" outlineLevel="1">
      <c r="B18" s="483"/>
      <c r="C18" s="203">
        <v>12</v>
      </c>
      <c r="D18" s="206"/>
      <c r="E18" s="207"/>
      <c r="F18" s="203"/>
      <c r="G18" s="208"/>
      <c r="H18" s="541"/>
      <c r="I18" s="209"/>
      <c r="J18" s="209"/>
      <c r="K18" s="210"/>
      <c r="L18" s="542"/>
      <c r="M18" s="209"/>
      <c r="N18" s="597"/>
      <c r="O18" s="483"/>
      <c r="P18" s="203"/>
      <c r="Q18" s="203"/>
      <c r="R18" s="203"/>
      <c r="S18" s="205"/>
      <c r="T18" s="541"/>
      <c r="U18" s="203"/>
      <c r="V18" s="203"/>
      <c r="W18" s="203"/>
      <c r="X18" s="205"/>
      <c r="Y18" s="541"/>
      <c r="Z18" s="203"/>
      <c r="AA18" s="203"/>
      <c r="AB18" s="203"/>
      <c r="AC18" s="205"/>
      <c r="AD18" s="541"/>
      <c r="AE18" s="203"/>
      <c r="AF18" s="207"/>
      <c r="AG18" s="208"/>
      <c r="AH18" s="205"/>
      <c r="AI18" s="541"/>
      <c r="AJ18" s="203"/>
      <c r="AK18" s="203"/>
      <c r="AL18" s="203"/>
      <c r="AM18" s="205"/>
      <c r="AN18" s="541"/>
      <c r="AO18" s="203"/>
      <c r="AP18" s="207"/>
      <c r="AQ18" s="208"/>
      <c r="AR18" s="205"/>
      <c r="AS18" s="541"/>
      <c r="AT18" s="203"/>
      <c r="AU18" s="203"/>
      <c r="AV18" s="203"/>
      <c r="AW18" s="205"/>
      <c r="AX18" s="541"/>
    </row>
    <row r="19" spans="2:50" ht="14.25" hidden="1" customHeight="1" outlineLevel="1">
      <c r="B19" s="483"/>
      <c r="C19" s="203">
        <v>13</v>
      </c>
      <c r="D19" s="206"/>
      <c r="E19" s="207"/>
      <c r="F19" s="203"/>
      <c r="G19" s="208"/>
      <c r="H19" s="541"/>
      <c r="I19" s="209"/>
      <c r="J19" s="209"/>
      <c r="K19" s="210"/>
      <c r="L19" s="542"/>
      <c r="M19" s="209"/>
      <c r="N19" s="597"/>
      <c r="O19" s="483"/>
      <c r="P19" s="203"/>
      <c r="Q19" s="203"/>
      <c r="R19" s="203"/>
      <c r="S19" s="205"/>
      <c r="T19" s="541"/>
      <c r="U19" s="203"/>
      <c r="V19" s="203"/>
      <c r="W19" s="203"/>
      <c r="X19" s="205"/>
      <c r="Y19" s="541"/>
      <c r="Z19" s="203"/>
      <c r="AA19" s="203"/>
      <c r="AB19" s="203"/>
      <c r="AC19" s="205"/>
      <c r="AD19" s="541"/>
      <c r="AE19" s="203"/>
      <c r="AF19" s="207"/>
      <c r="AG19" s="208"/>
      <c r="AH19" s="205"/>
      <c r="AI19" s="541"/>
      <c r="AJ19" s="203"/>
      <c r="AK19" s="203"/>
      <c r="AL19" s="203"/>
      <c r="AM19" s="205"/>
      <c r="AN19" s="541"/>
      <c r="AO19" s="203"/>
      <c r="AP19" s="207"/>
      <c r="AQ19" s="208"/>
      <c r="AR19" s="205"/>
      <c r="AS19" s="541"/>
      <c r="AT19" s="203"/>
      <c r="AU19" s="203"/>
      <c r="AV19" s="203"/>
      <c r="AW19" s="205"/>
      <c r="AX19" s="541"/>
    </row>
    <row r="20" spans="2:50" ht="14.25" hidden="1" customHeight="1" outlineLevel="1">
      <c r="B20" s="483"/>
      <c r="C20" s="203">
        <v>14</v>
      </c>
      <c r="D20" s="206"/>
      <c r="E20" s="207"/>
      <c r="F20" s="203"/>
      <c r="G20" s="208"/>
      <c r="H20" s="541"/>
      <c r="I20" s="209"/>
      <c r="J20" s="209"/>
      <c r="K20" s="210"/>
      <c r="L20" s="542"/>
      <c r="M20" s="209"/>
      <c r="N20" s="597"/>
      <c r="O20" s="483"/>
      <c r="P20" s="203"/>
      <c r="Q20" s="203"/>
      <c r="R20" s="203"/>
      <c r="S20" s="205"/>
      <c r="T20" s="541"/>
      <c r="U20" s="203"/>
      <c r="V20" s="203"/>
      <c r="W20" s="203"/>
      <c r="X20" s="205"/>
      <c r="Y20" s="541"/>
      <c r="Z20" s="203"/>
      <c r="AA20" s="203"/>
      <c r="AB20" s="203"/>
      <c r="AC20" s="205"/>
      <c r="AD20" s="541"/>
      <c r="AE20" s="203"/>
      <c r="AF20" s="207"/>
      <c r="AG20" s="208"/>
      <c r="AH20" s="205"/>
      <c r="AI20" s="541"/>
      <c r="AJ20" s="203"/>
      <c r="AK20" s="203"/>
      <c r="AL20" s="203"/>
      <c r="AM20" s="205"/>
      <c r="AN20" s="541"/>
      <c r="AO20" s="203"/>
      <c r="AP20" s="207"/>
      <c r="AQ20" s="208"/>
      <c r="AR20" s="205"/>
      <c r="AS20" s="541"/>
      <c r="AT20" s="203"/>
      <c r="AU20" s="203"/>
      <c r="AV20" s="203"/>
      <c r="AW20" s="205"/>
      <c r="AX20" s="541"/>
    </row>
    <row r="21" spans="2:50" ht="14.25" hidden="1" customHeight="1" outlineLevel="1">
      <c r="B21" s="483"/>
      <c r="C21" s="203">
        <v>15</v>
      </c>
      <c r="D21" s="206"/>
      <c r="E21" s="207"/>
      <c r="F21" s="203"/>
      <c r="G21" s="208"/>
      <c r="H21" s="541"/>
      <c r="I21" s="209"/>
      <c r="J21" s="209"/>
      <c r="K21" s="210"/>
      <c r="L21" s="542"/>
      <c r="M21" s="209"/>
      <c r="N21" s="597"/>
      <c r="O21" s="483"/>
      <c r="P21" s="203"/>
      <c r="Q21" s="203"/>
      <c r="R21" s="203"/>
      <c r="S21" s="205"/>
      <c r="T21" s="541"/>
      <c r="U21" s="203"/>
      <c r="V21" s="203"/>
      <c r="W21" s="203"/>
      <c r="X21" s="205"/>
      <c r="Y21" s="541"/>
      <c r="Z21" s="203"/>
      <c r="AA21" s="203"/>
      <c r="AB21" s="203"/>
      <c r="AC21" s="205"/>
      <c r="AD21" s="541"/>
      <c r="AE21" s="203"/>
      <c r="AF21" s="207"/>
      <c r="AG21" s="208"/>
      <c r="AH21" s="205"/>
      <c r="AI21" s="541"/>
      <c r="AJ21" s="203"/>
      <c r="AK21" s="203"/>
      <c r="AL21" s="203"/>
      <c r="AM21" s="205"/>
      <c r="AN21" s="541"/>
      <c r="AO21" s="203"/>
      <c r="AP21" s="207"/>
      <c r="AQ21" s="208"/>
      <c r="AR21" s="205"/>
      <c r="AS21" s="541"/>
      <c r="AT21" s="203"/>
      <c r="AU21" s="207"/>
      <c r="AV21" s="208"/>
      <c r="AW21" s="205"/>
      <c r="AX21" s="541"/>
    </row>
    <row r="22" spans="2:50" ht="14.25" hidden="1" customHeight="1" outlineLevel="1" collapsed="1">
      <c r="B22" s="564" t="s">
        <v>606</v>
      </c>
      <c r="C22" s="565"/>
      <c r="D22" s="565"/>
      <c r="E22" s="565"/>
      <c r="F22" s="565"/>
      <c r="G22" s="565"/>
      <c r="H22" s="565"/>
      <c r="I22" s="190"/>
      <c r="J22" s="190"/>
      <c r="K22" s="190"/>
      <c r="L22" s="190"/>
      <c r="M22" s="213"/>
      <c r="N22" s="483" t="s">
        <v>445</v>
      </c>
      <c r="O22" s="483" t="s">
        <v>105</v>
      </c>
      <c r="P22" s="585">
        <f>AT2+1</f>
        <v>45874</v>
      </c>
      <c r="Q22" s="586"/>
      <c r="R22" s="586"/>
      <c r="S22" s="586"/>
      <c r="T22" s="586"/>
      <c r="U22" s="587">
        <f>P22+1</f>
        <v>45875</v>
      </c>
      <c r="V22" s="588"/>
      <c r="W22" s="588"/>
      <c r="X22" s="588"/>
      <c r="Y22" s="588"/>
      <c r="Z22" s="585">
        <f t="shared" ref="Z22" si="9">U22+1</f>
        <v>45876</v>
      </c>
      <c r="AA22" s="586"/>
      <c r="AB22" s="586"/>
      <c r="AC22" s="586"/>
      <c r="AD22" s="586"/>
      <c r="AE22" s="587">
        <f t="shared" ref="AE22" si="10">Z22+1</f>
        <v>45877</v>
      </c>
      <c r="AF22" s="588"/>
      <c r="AG22" s="588"/>
      <c r="AH22" s="588"/>
      <c r="AI22" s="588"/>
      <c r="AJ22" s="585">
        <f t="shared" ref="AJ22" si="11">AE22+1</f>
        <v>45878</v>
      </c>
      <c r="AK22" s="585"/>
      <c r="AL22" s="585"/>
      <c r="AM22" s="585"/>
      <c r="AN22" s="585"/>
      <c r="AO22" s="587">
        <f t="shared" ref="AO22" si="12">AJ22+1</f>
        <v>45879</v>
      </c>
      <c r="AP22" s="588"/>
      <c r="AQ22" s="588"/>
      <c r="AR22" s="588"/>
      <c r="AS22" s="588"/>
      <c r="AT22" s="585">
        <f t="shared" ref="AT22" si="13">AO22+1</f>
        <v>45880</v>
      </c>
      <c r="AU22" s="585"/>
      <c r="AV22" s="585"/>
      <c r="AW22" s="585"/>
      <c r="AX22" s="585"/>
    </row>
    <row r="23" spans="2:50" ht="14.25" hidden="1" customHeight="1" outlineLevel="1">
      <c r="B23" s="527"/>
      <c r="C23" s="527"/>
      <c r="D23" s="527"/>
      <c r="E23" s="527"/>
      <c r="F23" s="527"/>
      <c r="G23" s="527"/>
      <c r="H23" s="527"/>
      <c r="I23" s="192"/>
      <c r="J23" s="192"/>
      <c r="K23" s="192"/>
      <c r="L23" s="192"/>
      <c r="M23" s="214"/>
      <c r="N23" s="483"/>
      <c r="O23" s="483"/>
      <c r="P23" s="592">
        <f>P22</f>
        <v>45874</v>
      </c>
      <c r="Q23" s="592"/>
      <c r="R23" s="592"/>
      <c r="S23" s="592"/>
      <c r="T23" s="592"/>
      <c r="U23" s="593">
        <f>U22</f>
        <v>45875</v>
      </c>
      <c r="V23" s="593"/>
      <c r="W23" s="593"/>
      <c r="X23" s="593"/>
      <c r="Y23" s="593"/>
      <c r="Z23" s="592">
        <f t="shared" ref="Z23" si="14">Z22</f>
        <v>45876</v>
      </c>
      <c r="AA23" s="592"/>
      <c r="AB23" s="592"/>
      <c r="AC23" s="592"/>
      <c r="AD23" s="592"/>
      <c r="AE23" s="593">
        <f t="shared" ref="AE23" si="15">AE22</f>
        <v>45877</v>
      </c>
      <c r="AF23" s="593"/>
      <c r="AG23" s="593"/>
      <c r="AH23" s="593"/>
      <c r="AI23" s="593"/>
      <c r="AJ23" s="592">
        <f t="shared" ref="AJ23" si="16">AJ22</f>
        <v>45878</v>
      </c>
      <c r="AK23" s="592"/>
      <c r="AL23" s="592"/>
      <c r="AM23" s="592"/>
      <c r="AN23" s="592"/>
      <c r="AO23" s="593">
        <f t="shared" ref="AO23" si="17">AO22</f>
        <v>45879</v>
      </c>
      <c r="AP23" s="593"/>
      <c r="AQ23" s="593"/>
      <c r="AR23" s="593"/>
      <c r="AS23" s="593"/>
      <c r="AT23" s="592">
        <f t="shared" ref="AT23" si="18">AT22</f>
        <v>45880</v>
      </c>
      <c r="AU23" s="592"/>
      <c r="AV23" s="592"/>
      <c r="AW23" s="592"/>
      <c r="AX23" s="592"/>
    </row>
    <row r="24" spans="2:50" ht="14.25" hidden="1" customHeight="1" outlineLevel="1">
      <c r="B24" s="483" t="s">
        <v>165</v>
      </c>
      <c r="C24" s="483" t="s">
        <v>160</v>
      </c>
      <c r="D24" s="483"/>
      <c r="E24" s="483" t="s">
        <v>161</v>
      </c>
      <c r="F24" s="483"/>
      <c r="G24" s="483"/>
      <c r="H24" s="483" t="s">
        <v>166</v>
      </c>
      <c r="I24" s="544" t="s">
        <v>446</v>
      </c>
      <c r="J24" s="544"/>
      <c r="K24" s="544"/>
      <c r="L24" s="544" t="s">
        <v>166</v>
      </c>
      <c r="M24" s="544" t="s">
        <v>168</v>
      </c>
      <c r="N24" s="483"/>
      <c r="O24" s="483" t="s">
        <v>167</v>
      </c>
      <c r="P24" s="483" t="s">
        <v>163</v>
      </c>
      <c r="Q24" s="483"/>
      <c r="R24" s="483"/>
      <c r="S24" s="483"/>
      <c r="T24" s="483" t="s">
        <v>166</v>
      </c>
      <c r="U24" s="483" t="s">
        <v>163</v>
      </c>
      <c r="V24" s="483"/>
      <c r="W24" s="483"/>
      <c r="X24" s="483"/>
      <c r="Y24" s="483" t="s">
        <v>166</v>
      </c>
      <c r="Z24" s="483" t="s">
        <v>163</v>
      </c>
      <c r="AA24" s="483"/>
      <c r="AB24" s="483"/>
      <c r="AC24" s="483"/>
      <c r="AD24" s="483" t="s">
        <v>166</v>
      </c>
      <c r="AE24" s="483" t="s">
        <v>163</v>
      </c>
      <c r="AF24" s="483"/>
      <c r="AG24" s="483"/>
      <c r="AH24" s="483"/>
      <c r="AI24" s="483" t="s">
        <v>166</v>
      </c>
      <c r="AJ24" s="483" t="s">
        <v>163</v>
      </c>
      <c r="AK24" s="483"/>
      <c r="AL24" s="483"/>
      <c r="AM24" s="483"/>
      <c r="AN24" s="483" t="s">
        <v>166</v>
      </c>
      <c r="AO24" s="483" t="s">
        <v>163</v>
      </c>
      <c r="AP24" s="483"/>
      <c r="AQ24" s="483"/>
      <c r="AR24" s="483"/>
      <c r="AS24" s="483" t="s">
        <v>166</v>
      </c>
      <c r="AT24" s="483" t="s">
        <v>163</v>
      </c>
      <c r="AU24" s="483"/>
      <c r="AV24" s="483"/>
      <c r="AW24" s="483"/>
      <c r="AX24" s="483" t="s">
        <v>166</v>
      </c>
    </row>
    <row r="25" spans="2:50" ht="14.25" hidden="1" customHeight="1" outlineLevel="1">
      <c r="B25" s="483"/>
      <c r="C25" s="483"/>
      <c r="D25" s="483"/>
      <c r="E25" s="483" t="s">
        <v>447</v>
      </c>
      <c r="F25" s="483"/>
      <c r="G25" s="483"/>
      <c r="H25" s="483"/>
      <c r="I25" s="544" t="s">
        <v>447</v>
      </c>
      <c r="J25" s="544"/>
      <c r="K25" s="544"/>
      <c r="L25" s="544"/>
      <c r="M25" s="544"/>
      <c r="N25" s="483"/>
      <c r="O25" s="483"/>
      <c r="P25" s="483" t="s">
        <v>448</v>
      </c>
      <c r="Q25" s="483"/>
      <c r="R25" s="483"/>
      <c r="S25" s="483"/>
      <c r="T25" s="483"/>
      <c r="U25" s="483" t="s">
        <v>448</v>
      </c>
      <c r="V25" s="483"/>
      <c r="W25" s="483"/>
      <c r="X25" s="483"/>
      <c r="Y25" s="483"/>
      <c r="Z25" s="483" t="s">
        <v>448</v>
      </c>
      <c r="AA25" s="483"/>
      <c r="AB25" s="483"/>
      <c r="AC25" s="483"/>
      <c r="AD25" s="483"/>
      <c r="AE25" s="483" t="s">
        <v>448</v>
      </c>
      <c r="AF25" s="483"/>
      <c r="AG25" s="483"/>
      <c r="AH25" s="483"/>
      <c r="AI25" s="483"/>
      <c r="AJ25" s="483" t="s">
        <v>448</v>
      </c>
      <c r="AK25" s="483"/>
      <c r="AL25" s="483"/>
      <c r="AM25" s="483"/>
      <c r="AN25" s="483"/>
      <c r="AO25" s="483" t="s">
        <v>448</v>
      </c>
      <c r="AP25" s="483"/>
      <c r="AQ25" s="483"/>
      <c r="AR25" s="483"/>
      <c r="AS25" s="483"/>
      <c r="AT25" s="483" t="s">
        <v>448</v>
      </c>
      <c r="AU25" s="483"/>
      <c r="AV25" s="483"/>
      <c r="AW25" s="483"/>
      <c r="AX25" s="483"/>
    </row>
    <row r="26" spans="2:50" ht="14.25" hidden="1" customHeight="1" outlineLevel="1">
      <c r="B26" s="483"/>
      <c r="C26" s="483"/>
      <c r="D26" s="483"/>
      <c r="E26" s="203" t="s">
        <v>162</v>
      </c>
      <c r="F26" s="203" t="s">
        <v>449</v>
      </c>
      <c r="G26" s="203" t="s">
        <v>164</v>
      </c>
      <c r="H26" s="483"/>
      <c r="I26" s="204" t="s">
        <v>162</v>
      </c>
      <c r="J26" s="204" t="s">
        <v>449</v>
      </c>
      <c r="K26" s="204" t="s">
        <v>164</v>
      </c>
      <c r="L26" s="544"/>
      <c r="M26" s="544"/>
      <c r="N26" s="483"/>
      <c r="O26" s="483"/>
      <c r="P26" s="203" t="s">
        <v>162</v>
      </c>
      <c r="Q26" s="203" t="s">
        <v>449</v>
      </c>
      <c r="R26" s="203" t="s">
        <v>164</v>
      </c>
      <c r="S26" s="205" t="s">
        <v>168</v>
      </c>
      <c r="T26" s="483"/>
      <c r="U26" s="203" t="s">
        <v>162</v>
      </c>
      <c r="V26" s="203" t="s">
        <v>449</v>
      </c>
      <c r="W26" s="203" t="s">
        <v>164</v>
      </c>
      <c r="X26" s="205" t="s">
        <v>168</v>
      </c>
      <c r="Y26" s="483"/>
      <c r="Z26" s="203" t="s">
        <v>162</v>
      </c>
      <c r="AA26" s="203" t="s">
        <v>449</v>
      </c>
      <c r="AB26" s="203" t="s">
        <v>164</v>
      </c>
      <c r="AC26" s="205" t="s">
        <v>168</v>
      </c>
      <c r="AD26" s="483"/>
      <c r="AE26" s="203" t="s">
        <v>162</v>
      </c>
      <c r="AF26" s="203" t="s">
        <v>449</v>
      </c>
      <c r="AG26" s="203" t="s">
        <v>164</v>
      </c>
      <c r="AH26" s="205" t="s">
        <v>168</v>
      </c>
      <c r="AI26" s="483"/>
      <c r="AJ26" s="203" t="s">
        <v>162</v>
      </c>
      <c r="AK26" s="203" t="s">
        <v>449</v>
      </c>
      <c r="AL26" s="203" t="s">
        <v>164</v>
      </c>
      <c r="AM26" s="205" t="s">
        <v>168</v>
      </c>
      <c r="AN26" s="483"/>
      <c r="AO26" s="203" t="s">
        <v>162</v>
      </c>
      <c r="AP26" s="203" t="s">
        <v>449</v>
      </c>
      <c r="AQ26" s="203" t="s">
        <v>164</v>
      </c>
      <c r="AR26" s="205" t="s">
        <v>168</v>
      </c>
      <c r="AS26" s="483"/>
      <c r="AT26" s="203" t="s">
        <v>162</v>
      </c>
      <c r="AU26" s="203" t="s">
        <v>449</v>
      </c>
      <c r="AV26" s="203" t="s">
        <v>164</v>
      </c>
      <c r="AW26" s="205" t="s">
        <v>168</v>
      </c>
      <c r="AX26" s="483"/>
    </row>
    <row r="27" spans="2:50" ht="14.25" hidden="1" customHeight="1" outlineLevel="1">
      <c r="B27" s="483" t="s">
        <v>145</v>
      </c>
      <c r="C27" s="203">
        <v>1</v>
      </c>
      <c r="D27" s="206" t="s">
        <v>428</v>
      </c>
      <c r="E27" s="207">
        <v>13</v>
      </c>
      <c r="F27" s="203">
        <v>1200</v>
      </c>
      <c r="G27" s="208">
        <f t="shared" ref="G27:G28" si="19">F27/E27</f>
        <v>92.307692307692307</v>
      </c>
      <c r="H27" s="541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42">
        <f>IFERROR(AVERAGE(K27:K41),"-")</f>
        <v>74.027319464297989</v>
      </c>
      <c r="M27" s="209">
        <f>RANK(K27, K$27:$K$41)</f>
        <v>1</v>
      </c>
      <c r="N27" s="483"/>
      <c r="O27" s="483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41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41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41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41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41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41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41">
        <f>AVERAGE(AV27:AV41)</f>
        <v>74.034757559598489</v>
      </c>
    </row>
    <row r="28" spans="2:50" ht="14.25" hidden="1" customHeight="1" outlineLevel="1">
      <c r="B28" s="483"/>
      <c r="C28" s="203">
        <v>2</v>
      </c>
      <c r="D28" s="206" t="s">
        <v>381</v>
      </c>
      <c r="E28" s="207">
        <v>23</v>
      </c>
      <c r="F28" s="203">
        <v>1800</v>
      </c>
      <c r="G28" s="208">
        <f t="shared" si="19"/>
        <v>78.260869565217391</v>
      </c>
      <c r="H28" s="541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42"/>
      <c r="M28" s="209">
        <f>RANK(K28, K$27:$K$41)</f>
        <v>2</v>
      </c>
      <c r="N28" s="483"/>
      <c r="O28" s="483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41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41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41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41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41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41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41"/>
    </row>
    <row r="29" spans="2:50" ht="14.25" hidden="1" customHeight="1" outlineLevel="1">
      <c r="B29" s="483"/>
      <c r="C29" s="203">
        <v>3</v>
      </c>
      <c r="D29" s="206"/>
      <c r="E29" s="203"/>
      <c r="F29" s="203"/>
      <c r="G29" s="203"/>
      <c r="H29" s="541"/>
      <c r="I29" s="209"/>
      <c r="J29" s="209"/>
      <c r="K29" s="210"/>
      <c r="L29" s="542"/>
      <c r="M29" s="209"/>
      <c r="N29" s="483"/>
      <c r="O29" s="483"/>
      <c r="P29" s="203"/>
      <c r="Q29" s="203"/>
      <c r="R29" s="203"/>
      <c r="S29" s="205"/>
      <c r="T29" s="541"/>
      <c r="U29" s="203"/>
      <c r="V29" s="207"/>
      <c r="W29" s="208"/>
      <c r="X29" s="205"/>
      <c r="Y29" s="541"/>
      <c r="Z29" s="203"/>
      <c r="AA29" s="207"/>
      <c r="AB29" s="208"/>
      <c r="AC29" s="205"/>
      <c r="AD29" s="541"/>
      <c r="AE29" s="203"/>
      <c r="AF29" s="207"/>
      <c r="AG29" s="208"/>
      <c r="AH29" s="205"/>
      <c r="AI29" s="541"/>
      <c r="AJ29" s="203"/>
      <c r="AK29" s="203"/>
      <c r="AL29" s="203"/>
      <c r="AM29" s="205"/>
      <c r="AN29" s="541"/>
      <c r="AO29" s="203"/>
      <c r="AP29" s="203"/>
      <c r="AQ29" s="203"/>
      <c r="AR29" s="205"/>
      <c r="AS29" s="541"/>
      <c r="AT29" s="203"/>
      <c r="AU29" s="203"/>
      <c r="AV29" s="203"/>
      <c r="AW29" s="205"/>
      <c r="AX29" s="541"/>
    </row>
    <row r="30" spans="2:50" ht="14.25" hidden="1" customHeight="1" outlineLevel="1">
      <c r="B30" s="483"/>
      <c r="C30" s="203">
        <v>4</v>
      </c>
      <c r="D30" s="206"/>
      <c r="E30" s="203"/>
      <c r="F30" s="203"/>
      <c r="G30" s="203"/>
      <c r="H30" s="541"/>
      <c r="I30" s="209"/>
      <c r="J30" s="209"/>
      <c r="K30" s="210"/>
      <c r="L30" s="542"/>
      <c r="M30" s="209"/>
      <c r="N30" s="483"/>
      <c r="O30" s="483"/>
      <c r="P30" s="203"/>
      <c r="Q30" s="203"/>
      <c r="R30" s="203"/>
      <c r="S30" s="205"/>
      <c r="T30" s="541"/>
      <c r="U30" s="203"/>
      <c r="V30" s="207"/>
      <c r="W30" s="208"/>
      <c r="X30" s="205"/>
      <c r="Y30" s="541"/>
      <c r="Z30" s="203"/>
      <c r="AA30" s="207"/>
      <c r="AB30" s="208"/>
      <c r="AC30" s="205"/>
      <c r="AD30" s="541"/>
      <c r="AE30" s="203"/>
      <c r="AF30" s="207"/>
      <c r="AG30" s="208"/>
      <c r="AH30" s="205"/>
      <c r="AI30" s="541"/>
      <c r="AJ30" s="203"/>
      <c r="AK30" s="203"/>
      <c r="AL30" s="203"/>
      <c r="AM30" s="205"/>
      <c r="AN30" s="541"/>
      <c r="AO30" s="203"/>
      <c r="AP30" s="203"/>
      <c r="AQ30" s="203"/>
      <c r="AR30" s="205"/>
      <c r="AS30" s="541"/>
      <c r="AT30" s="203"/>
      <c r="AU30" s="203"/>
      <c r="AV30" s="203"/>
      <c r="AW30" s="205"/>
      <c r="AX30" s="541"/>
    </row>
    <row r="31" spans="2:50" ht="14.25" hidden="1" customHeight="1" outlineLevel="1">
      <c r="B31" s="483"/>
      <c r="C31" s="203">
        <v>5</v>
      </c>
      <c r="D31" s="206"/>
      <c r="E31" s="203"/>
      <c r="F31" s="203"/>
      <c r="G31" s="203"/>
      <c r="H31" s="541"/>
      <c r="I31" s="209"/>
      <c r="J31" s="209"/>
      <c r="K31" s="210"/>
      <c r="L31" s="542"/>
      <c r="M31" s="209"/>
      <c r="N31" s="483"/>
      <c r="O31" s="483"/>
      <c r="P31" s="203"/>
      <c r="Q31" s="203"/>
      <c r="R31" s="203"/>
      <c r="S31" s="205"/>
      <c r="T31" s="541"/>
      <c r="U31" s="203"/>
      <c r="V31" s="207"/>
      <c r="W31" s="208"/>
      <c r="X31" s="205"/>
      <c r="Y31" s="541"/>
      <c r="Z31" s="203"/>
      <c r="AA31" s="207"/>
      <c r="AB31" s="208"/>
      <c r="AC31" s="205"/>
      <c r="AD31" s="541"/>
      <c r="AE31" s="203"/>
      <c r="AF31" s="207"/>
      <c r="AG31" s="208"/>
      <c r="AH31" s="205"/>
      <c r="AI31" s="541"/>
      <c r="AJ31" s="203"/>
      <c r="AK31" s="203"/>
      <c r="AL31" s="203"/>
      <c r="AM31" s="205"/>
      <c r="AN31" s="541"/>
      <c r="AO31" s="203"/>
      <c r="AP31" s="203"/>
      <c r="AQ31" s="203"/>
      <c r="AR31" s="205"/>
      <c r="AS31" s="541"/>
      <c r="AT31" s="203"/>
      <c r="AU31" s="203"/>
      <c r="AV31" s="203"/>
      <c r="AW31" s="205"/>
      <c r="AX31" s="541"/>
    </row>
    <row r="32" spans="2:50" ht="14.25" hidden="1" customHeight="1" outlineLevel="1">
      <c r="B32" s="483"/>
      <c r="C32" s="203">
        <v>6</v>
      </c>
      <c r="D32" s="206"/>
      <c r="E32" s="203"/>
      <c r="F32" s="203"/>
      <c r="G32" s="203"/>
      <c r="H32" s="541"/>
      <c r="I32" s="209"/>
      <c r="J32" s="209"/>
      <c r="K32" s="210"/>
      <c r="L32" s="542"/>
      <c r="M32" s="209"/>
      <c r="N32" s="483"/>
      <c r="O32" s="483"/>
      <c r="P32" s="203"/>
      <c r="Q32" s="203"/>
      <c r="R32" s="203"/>
      <c r="S32" s="205"/>
      <c r="T32" s="541"/>
      <c r="U32" s="203"/>
      <c r="V32" s="207"/>
      <c r="W32" s="208"/>
      <c r="X32" s="205"/>
      <c r="Y32" s="541"/>
      <c r="Z32" s="203"/>
      <c r="AA32" s="207"/>
      <c r="AB32" s="208"/>
      <c r="AC32" s="205"/>
      <c r="AD32" s="541"/>
      <c r="AE32" s="203"/>
      <c r="AF32" s="207"/>
      <c r="AG32" s="208"/>
      <c r="AH32" s="205"/>
      <c r="AI32" s="541"/>
      <c r="AJ32" s="203"/>
      <c r="AK32" s="203"/>
      <c r="AL32" s="203"/>
      <c r="AM32" s="205"/>
      <c r="AN32" s="541"/>
      <c r="AO32" s="203"/>
      <c r="AP32" s="203"/>
      <c r="AQ32" s="203"/>
      <c r="AR32" s="205"/>
      <c r="AS32" s="541"/>
      <c r="AT32" s="203"/>
      <c r="AU32" s="203"/>
      <c r="AV32" s="203"/>
      <c r="AW32" s="205"/>
      <c r="AX32" s="541"/>
    </row>
    <row r="33" spans="2:50" ht="14.25" hidden="1" customHeight="1" outlineLevel="1">
      <c r="B33" s="483"/>
      <c r="C33" s="203">
        <v>7</v>
      </c>
      <c r="D33" s="206"/>
      <c r="E33" s="203"/>
      <c r="F33" s="203"/>
      <c r="G33" s="203"/>
      <c r="H33" s="541"/>
      <c r="I33" s="209"/>
      <c r="J33" s="209"/>
      <c r="K33" s="210"/>
      <c r="L33" s="542"/>
      <c r="M33" s="209"/>
      <c r="N33" s="483"/>
      <c r="O33" s="483"/>
      <c r="P33" s="203"/>
      <c r="Q33" s="203"/>
      <c r="R33" s="203"/>
      <c r="S33" s="205"/>
      <c r="T33" s="541"/>
      <c r="U33" s="203"/>
      <c r="V33" s="207"/>
      <c r="W33" s="208"/>
      <c r="X33" s="205"/>
      <c r="Y33" s="541"/>
      <c r="Z33" s="203"/>
      <c r="AA33" s="207"/>
      <c r="AB33" s="208"/>
      <c r="AC33" s="205"/>
      <c r="AD33" s="541"/>
      <c r="AE33" s="203"/>
      <c r="AF33" s="207"/>
      <c r="AG33" s="208"/>
      <c r="AH33" s="205"/>
      <c r="AI33" s="541"/>
      <c r="AJ33" s="203"/>
      <c r="AK33" s="203"/>
      <c r="AL33" s="203"/>
      <c r="AM33" s="205"/>
      <c r="AN33" s="541"/>
      <c r="AO33" s="203"/>
      <c r="AP33" s="203"/>
      <c r="AQ33" s="203"/>
      <c r="AR33" s="205"/>
      <c r="AS33" s="541"/>
      <c r="AT33" s="203"/>
      <c r="AU33" s="203"/>
      <c r="AV33" s="203"/>
      <c r="AW33" s="205"/>
      <c r="AX33" s="541"/>
    </row>
    <row r="34" spans="2:50" ht="14.25" hidden="1" customHeight="1" outlineLevel="1">
      <c r="B34" s="483"/>
      <c r="C34" s="203">
        <v>8</v>
      </c>
      <c r="D34" s="206"/>
      <c r="E34" s="203"/>
      <c r="F34" s="203"/>
      <c r="G34" s="203"/>
      <c r="H34" s="541"/>
      <c r="I34" s="209"/>
      <c r="J34" s="209"/>
      <c r="K34" s="210"/>
      <c r="L34" s="542"/>
      <c r="M34" s="209"/>
      <c r="N34" s="483"/>
      <c r="O34" s="483"/>
      <c r="P34" s="203"/>
      <c r="Q34" s="203"/>
      <c r="R34" s="203"/>
      <c r="S34" s="205"/>
      <c r="T34" s="541"/>
      <c r="U34" s="203"/>
      <c r="V34" s="207"/>
      <c r="W34" s="208"/>
      <c r="X34" s="205"/>
      <c r="Y34" s="541"/>
      <c r="Z34" s="203"/>
      <c r="AA34" s="207"/>
      <c r="AB34" s="208"/>
      <c r="AC34" s="205"/>
      <c r="AD34" s="541"/>
      <c r="AE34" s="203"/>
      <c r="AF34" s="207"/>
      <c r="AG34" s="208"/>
      <c r="AH34" s="205"/>
      <c r="AI34" s="541"/>
      <c r="AJ34" s="203"/>
      <c r="AK34" s="203"/>
      <c r="AL34" s="203"/>
      <c r="AM34" s="205"/>
      <c r="AN34" s="541"/>
      <c r="AO34" s="203"/>
      <c r="AP34" s="203"/>
      <c r="AQ34" s="203"/>
      <c r="AR34" s="205"/>
      <c r="AS34" s="541"/>
      <c r="AT34" s="203"/>
      <c r="AU34" s="203"/>
      <c r="AV34" s="203"/>
      <c r="AW34" s="205"/>
      <c r="AX34" s="541"/>
    </row>
    <row r="35" spans="2:50" ht="14.25" hidden="1" customHeight="1" outlineLevel="1">
      <c r="B35" s="483"/>
      <c r="C35" s="203">
        <v>9</v>
      </c>
      <c r="D35" s="206"/>
      <c r="E35" s="203"/>
      <c r="F35" s="203"/>
      <c r="G35" s="203"/>
      <c r="H35" s="541"/>
      <c r="I35" s="209"/>
      <c r="J35" s="209"/>
      <c r="K35" s="210"/>
      <c r="L35" s="542"/>
      <c r="M35" s="209"/>
      <c r="N35" s="483"/>
      <c r="O35" s="483"/>
      <c r="P35" s="203"/>
      <c r="Q35" s="203"/>
      <c r="R35" s="203"/>
      <c r="S35" s="205"/>
      <c r="T35" s="541"/>
      <c r="U35" s="203"/>
      <c r="V35" s="207"/>
      <c r="W35" s="208"/>
      <c r="X35" s="205"/>
      <c r="Y35" s="541"/>
      <c r="Z35" s="203"/>
      <c r="AA35" s="207"/>
      <c r="AB35" s="208"/>
      <c r="AC35" s="205"/>
      <c r="AD35" s="541"/>
      <c r="AE35" s="203"/>
      <c r="AF35" s="207"/>
      <c r="AG35" s="208"/>
      <c r="AH35" s="205"/>
      <c r="AI35" s="541"/>
      <c r="AJ35" s="203"/>
      <c r="AK35" s="203"/>
      <c r="AL35" s="203"/>
      <c r="AM35" s="205"/>
      <c r="AN35" s="541"/>
      <c r="AO35" s="203"/>
      <c r="AP35" s="203"/>
      <c r="AQ35" s="203"/>
      <c r="AR35" s="205"/>
      <c r="AS35" s="541"/>
      <c r="AT35" s="203"/>
      <c r="AU35" s="203"/>
      <c r="AV35" s="203"/>
      <c r="AW35" s="205"/>
      <c r="AX35" s="541"/>
    </row>
    <row r="36" spans="2:50" ht="14.25" hidden="1" customHeight="1" outlineLevel="1">
      <c r="B36" s="483"/>
      <c r="C36" s="203">
        <v>10</v>
      </c>
      <c r="D36" s="206"/>
      <c r="E36" s="203"/>
      <c r="F36" s="203"/>
      <c r="G36" s="203"/>
      <c r="H36" s="541"/>
      <c r="I36" s="209"/>
      <c r="J36" s="209"/>
      <c r="K36" s="210"/>
      <c r="L36" s="542"/>
      <c r="M36" s="209"/>
      <c r="N36" s="483"/>
      <c r="O36" s="483"/>
      <c r="P36" s="203"/>
      <c r="Q36" s="203"/>
      <c r="R36" s="203"/>
      <c r="S36" s="205"/>
      <c r="T36" s="541"/>
      <c r="U36" s="203"/>
      <c r="V36" s="207"/>
      <c r="W36" s="208"/>
      <c r="X36" s="205"/>
      <c r="Y36" s="541"/>
      <c r="Z36" s="203"/>
      <c r="AA36" s="207"/>
      <c r="AB36" s="208"/>
      <c r="AC36" s="205"/>
      <c r="AD36" s="541"/>
      <c r="AE36" s="203"/>
      <c r="AF36" s="207"/>
      <c r="AG36" s="208"/>
      <c r="AH36" s="205"/>
      <c r="AI36" s="541"/>
      <c r="AJ36" s="203"/>
      <c r="AK36" s="203"/>
      <c r="AL36" s="203"/>
      <c r="AM36" s="205"/>
      <c r="AN36" s="541"/>
      <c r="AO36" s="203"/>
      <c r="AP36" s="203"/>
      <c r="AQ36" s="203"/>
      <c r="AR36" s="205"/>
      <c r="AS36" s="541"/>
      <c r="AT36" s="203"/>
      <c r="AU36" s="203"/>
      <c r="AV36" s="203"/>
      <c r="AW36" s="205"/>
      <c r="AX36" s="541"/>
    </row>
    <row r="37" spans="2:50" ht="14.25" hidden="1" customHeight="1" outlineLevel="1">
      <c r="B37" s="483"/>
      <c r="C37" s="203">
        <v>11</v>
      </c>
      <c r="D37" s="206"/>
      <c r="E37" s="203"/>
      <c r="F37" s="203"/>
      <c r="G37" s="203"/>
      <c r="H37" s="541"/>
      <c r="I37" s="209"/>
      <c r="J37" s="209"/>
      <c r="K37" s="210"/>
      <c r="L37" s="542"/>
      <c r="M37" s="209"/>
      <c r="N37" s="483"/>
      <c r="O37" s="483"/>
      <c r="P37" s="203"/>
      <c r="Q37" s="203"/>
      <c r="R37" s="203"/>
      <c r="S37" s="205"/>
      <c r="T37" s="541"/>
      <c r="U37" s="203"/>
      <c r="V37" s="207"/>
      <c r="W37" s="208"/>
      <c r="X37" s="205"/>
      <c r="Y37" s="541"/>
      <c r="Z37" s="203"/>
      <c r="AA37" s="207"/>
      <c r="AB37" s="208"/>
      <c r="AC37" s="205"/>
      <c r="AD37" s="541"/>
      <c r="AE37" s="203"/>
      <c r="AF37" s="207"/>
      <c r="AG37" s="208"/>
      <c r="AH37" s="205"/>
      <c r="AI37" s="541"/>
      <c r="AJ37" s="203"/>
      <c r="AK37" s="203"/>
      <c r="AL37" s="203"/>
      <c r="AM37" s="205"/>
      <c r="AN37" s="541"/>
      <c r="AO37" s="203"/>
      <c r="AP37" s="203"/>
      <c r="AQ37" s="203"/>
      <c r="AR37" s="205"/>
      <c r="AS37" s="541"/>
      <c r="AT37" s="203"/>
      <c r="AU37" s="203"/>
      <c r="AV37" s="203"/>
      <c r="AW37" s="205"/>
      <c r="AX37" s="541"/>
    </row>
    <row r="38" spans="2:50" ht="14.25" hidden="1" customHeight="1" outlineLevel="1">
      <c r="B38" s="483"/>
      <c r="C38" s="203">
        <v>12</v>
      </c>
      <c r="D38" s="206"/>
      <c r="E38" s="203"/>
      <c r="F38" s="203"/>
      <c r="G38" s="203"/>
      <c r="H38" s="541"/>
      <c r="I38" s="209"/>
      <c r="J38" s="209"/>
      <c r="K38" s="210"/>
      <c r="L38" s="542"/>
      <c r="M38" s="209"/>
      <c r="N38" s="483"/>
      <c r="O38" s="483"/>
      <c r="P38" s="203"/>
      <c r="Q38" s="203"/>
      <c r="R38" s="203"/>
      <c r="S38" s="205"/>
      <c r="T38" s="541"/>
      <c r="U38" s="203"/>
      <c r="V38" s="207"/>
      <c r="W38" s="208"/>
      <c r="X38" s="205"/>
      <c r="Y38" s="541"/>
      <c r="Z38" s="203"/>
      <c r="AA38" s="207"/>
      <c r="AB38" s="208"/>
      <c r="AC38" s="205"/>
      <c r="AD38" s="541"/>
      <c r="AE38" s="203"/>
      <c r="AF38" s="207"/>
      <c r="AG38" s="208"/>
      <c r="AH38" s="205"/>
      <c r="AI38" s="541"/>
      <c r="AJ38" s="203"/>
      <c r="AK38" s="203"/>
      <c r="AL38" s="203"/>
      <c r="AM38" s="205"/>
      <c r="AN38" s="541"/>
      <c r="AO38" s="203"/>
      <c r="AP38" s="203"/>
      <c r="AQ38" s="203"/>
      <c r="AR38" s="205"/>
      <c r="AS38" s="541"/>
      <c r="AT38" s="203"/>
      <c r="AU38" s="203"/>
      <c r="AV38" s="203"/>
      <c r="AW38" s="205"/>
      <c r="AX38" s="541"/>
    </row>
    <row r="39" spans="2:50" ht="14.25" hidden="1" customHeight="1" outlineLevel="1">
      <c r="B39" s="483"/>
      <c r="C39" s="203">
        <v>13</v>
      </c>
      <c r="D39" s="206"/>
      <c r="E39" s="203"/>
      <c r="F39" s="203"/>
      <c r="G39" s="203"/>
      <c r="H39" s="541"/>
      <c r="I39" s="209"/>
      <c r="J39" s="209"/>
      <c r="K39" s="210"/>
      <c r="L39" s="542"/>
      <c r="M39" s="209"/>
      <c r="N39" s="483"/>
      <c r="O39" s="483"/>
      <c r="P39" s="203"/>
      <c r="Q39" s="203"/>
      <c r="R39" s="203"/>
      <c r="S39" s="205"/>
      <c r="T39" s="541"/>
      <c r="U39" s="203"/>
      <c r="V39" s="207"/>
      <c r="W39" s="208"/>
      <c r="X39" s="205"/>
      <c r="Y39" s="541"/>
      <c r="Z39" s="203"/>
      <c r="AA39" s="207"/>
      <c r="AB39" s="208"/>
      <c r="AC39" s="205"/>
      <c r="AD39" s="541"/>
      <c r="AE39" s="203"/>
      <c r="AF39" s="207"/>
      <c r="AG39" s="208"/>
      <c r="AH39" s="205"/>
      <c r="AI39" s="541"/>
      <c r="AJ39" s="203"/>
      <c r="AK39" s="203"/>
      <c r="AL39" s="203"/>
      <c r="AM39" s="205"/>
      <c r="AN39" s="541"/>
      <c r="AO39" s="203"/>
      <c r="AP39" s="203"/>
      <c r="AQ39" s="203"/>
      <c r="AR39" s="205"/>
      <c r="AS39" s="541"/>
      <c r="AT39" s="203"/>
      <c r="AU39" s="203"/>
      <c r="AV39" s="203"/>
      <c r="AW39" s="205"/>
      <c r="AX39" s="541"/>
    </row>
    <row r="40" spans="2:50" ht="14.25" hidden="1" customHeight="1" outlineLevel="1">
      <c r="B40" s="483"/>
      <c r="C40" s="203">
        <v>14</v>
      </c>
      <c r="D40" s="206"/>
      <c r="E40" s="203"/>
      <c r="F40" s="203"/>
      <c r="G40" s="203"/>
      <c r="H40" s="541"/>
      <c r="I40" s="209"/>
      <c r="J40" s="209"/>
      <c r="K40" s="210"/>
      <c r="L40" s="542"/>
      <c r="M40" s="209"/>
      <c r="N40" s="483"/>
      <c r="O40" s="483"/>
      <c r="P40" s="203"/>
      <c r="Q40" s="203"/>
      <c r="R40" s="203"/>
      <c r="S40" s="205"/>
      <c r="T40" s="541"/>
      <c r="U40" s="203"/>
      <c r="V40" s="207"/>
      <c r="W40" s="208"/>
      <c r="X40" s="205"/>
      <c r="Y40" s="541"/>
      <c r="Z40" s="203"/>
      <c r="AA40" s="207"/>
      <c r="AB40" s="208"/>
      <c r="AC40" s="205"/>
      <c r="AD40" s="541"/>
      <c r="AE40" s="203"/>
      <c r="AF40" s="207"/>
      <c r="AG40" s="208"/>
      <c r="AH40" s="205"/>
      <c r="AI40" s="541"/>
      <c r="AJ40" s="203"/>
      <c r="AK40" s="203"/>
      <c r="AL40" s="203"/>
      <c r="AM40" s="205"/>
      <c r="AN40" s="541"/>
      <c r="AO40" s="203"/>
      <c r="AP40" s="203"/>
      <c r="AQ40" s="203"/>
      <c r="AR40" s="205"/>
      <c r="AS40" s="541"/>
      <c r="AT40" s="203"/>
      <c r="AU40" s="203"/>
      <c r="AV40" s="203"/>
      <c r="AW40" s="205"/>
      <c r="AX40" s="541"/>
    </row>
    <row r="41" spans="2:50" ht="14.25" hidden="1" customHeight="1" outlineLevel="1">
      <c r="B41" s="483"/>
      <c r="C41" s="203">
        <v>15</v>
      </c>
      <c r="D41" s="206"/>
      <c r="E41" s="203"/>
      <c r="F41" s="203"/>
      <c r="G41" s="203"/>
      <c r="H41" s="541"/>
      <c r="I41" s="209"/>
      <c r="J41" s="209"/>
      <c r="K41" s="210"/>
      <c r="L41" s="542"/>
      <c r="M41" s="209"/>
      <c r="N41" s="483"/>
      <c r="O41" s="483"/>
      <c r="P41" s="203"/>
      <c r="Q41" s="207"/>
      <c r="R41" s="208"/>
      <c r="S41" s="205"/>
      <c r="T41" s="541"/>
      <c r="U41" s="203"/>
      <c r="V41" s="207"/>
      <c r="W41" s="208"/>
      <c r="X41" s="205"/>
      <c r="Y41" s="541"/>
      <c r="Z41" s="203"/>
      <c r="AA41" s="207"/>
      <c r="AB41" s="208"/>
      <c r="AC41" s="205"/>
      <c r="AD41" s="541"/>
      <c r="AE41" s="203"/>
      <c r="AF41" s="207"/>
      <c r="AG41" s="208"/>
      <c r="AH41" s="205"/>
      <c r="AI41" s="541"/>
      <c r="AJ41" s="203"/>
      <c r="AK41" s="207"/>
      <c r="AL41" s="208"/>
      <c r="AM41" s="205"/>
      <c r="AN41" s="541"/>
      <c r="AO41" s="203"/>
      <c r="AP41" s="207"/>
      <c r="AQ41" s="208"/>
      <c r="AR41" s="205"/>
      <c r="AS41" s="541"/>
      <c r="AT41" s="203"/>
      <c r="AU41" s="207"/>
      <c r="AV41" s="208"/>
      <c r="AW41" s="205"/>
      <c r="AX41" s="541"/>
    </row>
    <row r="42" spans="2:50" ht="14.25" hidden="1" customHeight="1" outlineLevel="1" collapsed="1">
      <c r="B42" s="524" t="s">
        <v>603</v>
      </c>
      <c r="C42" s="525"/>
      <c r="D42" s="525"/>
      <c r="E42" s="525"/>
      <c r="F42" s="525"/>
      <c r="G42" s="525"/>
      <c r="H42" s="525"/>
      <c r="I42" s="525"/>
      <c r="J42" s="525"/>
      <c r="K42" s="525"/>
      <c r="L42" s="525"/>
      <c r="M42" s="526"/>
      <c r="N42" s="576" t="s">
        <v>445</v>
      </c>
      <c r="O42" s="576" t="s">
        <v>105</v>
      </c>
      <c r="P42" s="585">
        <v>45881</v>
      </c>
      <c r="Q42" s="586"/>
      <c r="R42" s="586"/>
      <c r="S42" s="586"/>
      <c r="T42" s="586"/>
      <c r="U42" s="587">
        <f>P42+1</f>
        <v>45882</v>
      </c>
      <c r="V42" s="588"/>
      <c r="W42" s="588"/>
      <c r="X42" s="588"/>
      <c r="Y42" s="588"/>
      <c r="Z42" s="585">
        <f t="shared" ref="Z42" si="35">U42+1</f>
        <v>45883</v>
      </c>
      <c r="AA42" s="586"/>
      <c r="AB42" s="586"/>
      <c r="AC42" s="586"/>
      <c r="AD42" s="586"/>
      <c r="AE42" s="587">
        <f t="shared" ref="AE42" si="36">Z42+1</f>
        <v>45884</v>
      </c>
      <c r="AF42" s="588"/>
      <c r="AG42" s="588"/>
      <c r="AH42" s="588"/>
      <c r="AI42" s="588"/>
      <c r="AJ42" s="589">
        <f t="shared" ref="AJ42" si="37">AE42+1</f>
        <v>45885</v>
      </c>
      <c r="AK42" s="590"/>
      <c r="AL42" s="590"/>
      <c r="AM42" s="590"/>
      <c r="AN42" s="591"/>
      <c r="AO42" s="587">
        <f t="shared" ref="AO42" si="38">AJ42+1</f>
        <v>45886</v>
      </c>
      <c r="AP42" s="588"/>
      <c r="AQ42" s="588"/>
      <c r="AR42" s="588"/>
      <c r="AS42" s="588"/>
      <c r="AT42" s="589">
        <f t="shared" ref="AT42" si="39">AO42+1</f>
        <v>45887</v>
      </c>
      <c r="AU42" s="590"/>
      <c r="AV42" s="590"/>
      <c r="AW42" s="590"/>
      <c r="AX42" s="591"/>
    </row>
    <row r="43" spans="2:50" ht="14.25" hidden="1" customHeight="1" outlineLevel="1">
      <c r="B43" s="527"/>
      <c r="C43" s="527"/>
      <c r="D43" s="527"/>
      <c r="E43" s="527"/>
      <c r="F43" s="527"/>
      <c r="G43" s="527"/>
      <c r="H43" s="527"/>
      <c r="I43" s="527"/>
      <c r="J43" s="527"/>
      <c r="K43" s="527"/>
      <c r="L43" s="527"/>
      <c r="M43" s="528"/>
      <c r="N43" s="578"/>
      <c r="O43" s="578"/>
      <c r="P43" s="592">
        <f>P42</f>
        <v>45881</v>
      </c>
      <c r="Q43" s="592"/>
      <c r="R43" s="592"/>
      <c r="S43" s="592"/>
      <c r="T43" s="592"/>
      <c r="U43" s="593">
        <f>U42</f>
        <v>45882</v>
      </c>
      <c r="V43" s="593"/>
      <c r="W43" s="593"/>
      <c r="X43" s="593"/>
      <c r="Y43" s="593"/>
      <c r="Z43" s="592">
        <f t="shared" ref="Z43" si="40">Z42</f>
        <v>45883</v>
      </c>
      <c r="AA43" s="592"/>
      <c r="AB43" s="592"/>
      <c r="AC43" s="592"/>
      <c r="AD43" s="592"/>
      <c r="AE43" s="593">
        <f t="shared" ref="AE43" si="41">AE42</f>
        <v>45884</v>
      </c>
      <c r="AF43" s="593"/>
      <c r="AG43" s="593"/>
      <c r="AH43" s="593"/>
      <c r="AI43" s="593"/>
      <c r="AJ43" s="594">
        <f t="shared" ref="AJ43" si="42">AJ42</f>
        <v>45885</v>
      </c>
      <c r="AK43" s="595"/>
      <c r="AL43" s="595"/>
      <c r="AM43" s="595"/>
      <c r="AN43" s="596"/>
      <c r="AO43" s="593">
        <f t="shared" ref="AO43" si="43">AO42</f>
        <v>45886</v>
      </c>
      <c r="AP43" s="593"/>
      <c r="AQ43" s="593"/>
      <c r="AR43" s="593"/>
      <c r="AS43" s="593"/>
      <c r="AT43" s="594">
        <f t="shared" ref="AT43" si="44">AT42</f>
        <v>45887</v>
      </c>
      <c r="AU43" s="595"/>
      <c r="AV43" s="595"/>
      <c r="AW43" s="595"/>
      <c r="AX43" s="596"/>
    </row>
    <row r="44" spans="2:50" ht="14.25" hidden="1" customHeight="1" outlineLevel="1">
      <c r="B44" s="483" t="s">
        <v>165</v>
      </c>
      <c r="C44" s="483" t="s">
        <v>160</v>
      </c>
      <c r="D44" s="483"/>
      <c r="E44" s="483" t="s">
        <v>161</v>
      </c>
      <c r="F44" s="483"/>
      <c r="G44" s="483"/>
      <c r="H44" s="483" t="s">
        <v>166</v>
      </c>
      <c r="I44" s="544" t="s">
        <v>446</v>
      </c>
      <c r="J44" s="544"/>
      <c r="K44" s="544"/>
      <c r="L44" s="544" t="s">
        <v>166</v>
      </c>
      <c r="M44" s="544" t="s">
        <v>168</v>
      </c>
      <c r="N44" s="483"/>
      <c r="O44" s="483" t="s">
        <v>167</v>
      </c>
      <c r="P44" s="483" t="s">
        <v>163</v>
      </c>
      <c r="Q44" s="483"/>
      <c r="R44" s="483"/>
      <c r="S44" s="483"/>
      <c r="T44" s="483" t="s">
        <v>166</v>
      </c>
      <c r="U44" s="483" t="s">
        <v>163</v>
      </c>
      <c r="V44" s="483"/>
      <c r="W44" s="483"/>
      <c r="X44" s="483"/>
      <c r="Y44" s="483" t="s">
        <v>166</v>
      </c>
      <c r="Z44" s="483" t="s">
        <v>163</v>
      </c>
      <c r="AA44" s="483"/>
      <c r="AB44" s="483"/>
      <c r="AC44" s="483"/>
      <c r="AD44" s="483" t="s">
        <v>166</v>
      </c>
      <c r="AE44" s="483" t="s">
        <v>163</v>
      </c>
      <c r="AF44" s="483"/>
      <c r="AG44" s="483"/>
      <c r="AH44" s="483"/>
      <c r="AI44" s="483" t="s">
        <v>166</v>
      </c>
      <c r="AJ44" s="483" t="s">
        <v>163</v>
      </c>
      <c r="AK44" s="483"/>
      <c r="AL44" s="483"/>
      <c r="AM44" s="483"/>
      <c r="AN44" s="483" t="s">
        <v>166</v>
      </c>
      <c r="AO44" s="483" t="s">
        <v>163</v>
      </c>
      <c r="AP44" s="483"/>
      <c r="AQ44" s="483"/>
      <c r="AR44" s="483"/>
      <c r="AS44" s="483" t="s">
        <v>166</v>
      </c>
      <c r="AT44" s="483" t="s">
        <v>163</v>
      </c>
      <c r="AU44" s="483"/>
      <c r="AV44" s="483"/>
      <c r="AW44" s="483"/>
      <c r="AX44" s="483" t="s">
        <v>166</v>
      </c>
    </row>
    <row r="45" spans="2:50" ht="14.25" hidden="1" customHeight="1" outlineLevel="1">
      <c r="B45" s="483"/>
      <c r="C45" s="483"/>
      <c r="D45" s="483"/>
      <c r="E45" s="483" t="s">
        <v>447</v>
      </c>
      <c r="F45" s="483"/>
      <c r="G45" s="483"/>
      <c r="H45" s="483"/>
      <c r="I45" s="544" t="s">
        <v>447</v>
      </c>
      <c r="J45" s="544"/>
      <c r="K45" s="544"/>
      <c r="L45" s="544"/>
      <c r="M45" s="544"/>
      <c r="N45" s="483"/>
      <c r="O45" s="483"/>
      <c r="P45" s="483" t="s">
        <v>448</v>
      </c>
      <c r="Q45" s="483"/>
      <c r="R45" s="483"/>
      <c r="S45" s="483"/>
      <c r="T45" s="483"/>
      <c r="U45" s="483" t="s">
        <v>448</v>
      </c>
      <c r="V45" s="483"/>
      <c r="W45" s="483"/>
      <c r="X45" s="483"/>
      <c r="Y45" s="483"/>
      <c r="Z45" s="483" t="s">
        <v>448</v>
      </c>
      <c r="AA45" s="483"/>
      <c r="AB45" s="483"/>
      <c r="AC45" s="483"/>
      <c r="AD45" s="483"/>
      <c r="AE45" s="483" t="s">
        <v>448</v>
      </c>
      <c r="AF45" s="483"/>
      <c r="AG45" s="483"/>
      <c r="AH45" s="483"/>
      <c r="AI45" s="483"/>
      <c r="AJ45" s="483" t="s">
        <v>448</v>
      </c>
      <c r="AK45" s="483"/>
      <c r="AL45" s="483"/>
      <c r="AM45" s="483"/>
      <c r="AN45" s="483"/>
      <c r="AO45" s="483" t="s">
        <v>448</v>
      </c>
      <c r="AP45" s="483"/>
      <c r="AQ45" s="483"/>
      <c r="AR45" s="483"/>
      <c r="AS45" s="483"/>
      <c r="AT45" s="483" t="s">
        <v>448</v>
      </c>
      <c r="AU45" s="483"/>
      <c r="AV45" s="483"/>
      <c r="AW45" s="483"/>
      <c r="AX45" s="483"/>
    </row>
    <row r="46" spans="2:50" ht="14.25" hidden="1" customHeight="1" outlineLevel="1">
      <c r="B46" s="483"/>
      <c r="C46" s="483"/>
      <c r="D46" s="483"/>
      <c r="E46" s="203" t="s">
        <v>162</v>
      </c>
      <c r="F46" s="203" t="s">
        <v>449</v>
      </c>
      <c r="G46" s="203" t="s">
        <v>164</v>
      </c>
      <c r="H46" s="483"/>
      <c r="I46" s="204" t="s">
        <v>162</v>
      </c>
      <c r="J46" s="204" t="s">
        <v>449</v>
      </c>
      <c r="K46" s="204" t="s">
        <v>164</v>
      </c>
      <c r="L46" s="544"/>
      <c r="M46" s="544"/>
      <c r="N46" s="483"/>
      <c r="O46" s="483"/>
      <c r="P46" s="203" t="s">
        <v>162</v>
      </c>
      <c r="Q46" s="203" t="s">
        <v>449</v>
      </c>
      <c r="R46" s="203" t="s">
        <v>164</v>
      </c>
      <c r="S46" s="205" t="s">
        <v>168</v>
      </c>
      <c r="T46" s="483"/>
      <c r="U46" s="203" t="s">
        <v>162</v>
      </c>
      <c r="V46" s="203" t="s">
        <v>449</v>
      </c>
      <c r="W46" s="203" t="s">
        <v>164</v>
      </c>
      <c r="X46" s="205" t="s">
        <v>168</v>
      </c>
      <c r="Y46" s="483"/>
      <c r="Z46" s="203" t="s">
        <v>162</v>
      </c>
      <c r="AA46" s="203" t="s">
        <v>449</v>
      </c>
      <c r="AB46" s="203" t="s">
        <v>164</v>
      </c>
      <c r="AC46" s="205" t="s">
        <v>168</v>
      </c>
      <c r="AD46" s="483"/>
      <c r="AE46" s="203" t="s">
        <v>162</v>
      </c>
      <c r="AF46" s="203" t="s">
        <v>449</v>
      </c>
      <c r="AG46" s="203" t="s">
        <v>164</v>
      </c>
      <c r="AH46" s="205" t="s">
        <v>168</v>
      </c>
      <c r="AI46" s="483"/>
      <c r="AJ46" s="203" t="s">
        <v>162</v>
      </c>
      <c r="AK46" s="203" t="s">
        <v>449</v>
      </c>
      <c r="AL46" s="203" t="s">
        <v>164</v>
      </c>
      <c r="AM46" s="205" t="s">
        <v>168</v>
      </c>
      <c r="AN46" s="483"/>
      <c r="AO46" s="203" t="s">
        <v>162</v>
      </c>
      <c r="AP46" s="203" t="s">
        <v>449</v>
      </c>
      <c r="AQ46" s="203" t="s">
        <v>164</v>
      </c>
      <c r="AR46" s="205" t="s">
        <v>168</v>
      </c>
      <c r="AS46" s="483"/>
      <c r="AT46" s="203" t="s">
        <v>162</v>
      </c>
      <c r="AU46" s="203" t="s">
        <v>449</v>
      </c>
      <c r="AV46" s="203" t="s">
        <v>164</v>
      </c>
      <c r="AW46" s="205" t="s">
        <v>168</v>
      </c>
      <c r="AX46" s="483"/>
    </row>
    <row r="47" spans="2:50" ht="14.25" hidden="1" customHeight="1" outlineLevel="1">
      <c r="B47" s="483" t="s">
        <v>145</v>
      </c>
      <c r="C47" s="203">
        <v>1</v>
      </c>
      <c r="D47" s="206" t="s">
        <v>428</v>
      </c>
      <c r="E47" s="203">
        <v>13</v>
      </c>
      <c r="F47" s="203">
        <v>1200</v>
      </c>
      <c r="G47" s="208">
        <f t="shared" ref="G47:G48" si="45">F47/E47</f>
        <v>92.307692307692307</v>
      </c>
      <c r="H47" s="541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42">
        <f>IFERROR(AVERAGE(K47:K61),"-")</f>
        <v>74.018555335133996</v>
      </c>
      <c r="M47" s="209">
        <f>RANK(K47, K$47:$K$61)</f>
        <v>1</v>
      </c>
      <c r="N47" s="483"/>
      <c r="O47" s="483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41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41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41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41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41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41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41">
        <f>AVERAGE(AV47:AV61)</f>
        <v>74.078551212149137</v>
      </c>
    </row>
    <row r="48" spans="2:50" ht="14.25" hidden="1" customHeight="1" outlineLevel="1">
      <c r="B48" s="483"/>
      <c r="C48" s="203">
        <v>2</v>
      </c>
      <c r="D48" s="206" t="s">
        <v>381</v>
      </c>
      <c r="E48" s="203">
        <v>23</v>
      </c>
      <c r="F48" s="203">
        <v>1800</v>
      </c>
      <c r="G48" s="208">
        <f t="shared" si="45"/>
        <v>78.260869565217391</v>
      </c>
      <c r="H48" s="541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42"/>
      <c r="M48" s="209">
        <f>RANK(K48, K$47:$K$61)</f>
        <v>2</v>
      </c>
      <c r="N48" s="483"/>
      <c r="O48" s="483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41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41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41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41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41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41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41"/>
    </row>
    <row r="49" spans="2:50" ht="14.25" hidden="1" customHeight="1" outlineLevel="1">
      <c r="B49" s="483"/>
      <c r="C49" s="203">
        <v>3</v>
      </c>
      <c r="D49" s="206"/>
      <c r="E49" s="203"/>
      <c r="F49" s="203"/>
      <c r="G49" s="203"/>
      <c r="H49" s="541"/>
      <c r="I49" s="209"/>
      <c r="J49" s="209"/>
      <c r="K49" s="210"/>
      <c r="L49" s="542"/>
      <c r="M49" s="209"/>
      <c r="N49" s="483"/>
      <c r="O49" s="483"/>
      <c r="P49" s="203"/>
      <c r="Q49" s="203"/>
      <c r="R49" s="203"/>
      <c r="S49" s="205"/>
      <c r="T49" s="541"/>
      <c r="U49" s="203"/>
      <c r="V49" s="203"/>
      <c r="W49" s="203"/>
      <c r="X49" s="205"/>
      <c r="Y49" s="541"/>
      <c r="Z49" s="203"/>
      <c r="AA49" s="203"/>
      <c r="AB49" s="203"/>
      <c r="AC49" s="205"/>
      <c r="AD49" s="541"/>
      <c r="AE49" s="203"/>
      <c r="AF49" s="203"/>
      <c r="AG49" s="203"/>
      <c r="AH49" s="205"/>
      <c r="AI49" s="541"/>
      <c r="AJ49" s="203"/>
      <c r="AK49" s="207"/>
      <c r="AL49" s="208"/>
      <c r="AM49" s="205"/>
      <c r="AN49" s="541"/>
      <c r="AO49" s="203"/>
      <c r="AP49" s="207"/>
      <c r="AQ49" s="208"/>
      <c r="AR49" s="205"/>
      <c r="AS49" s="541"/>
      <c r="AT49" s="203"/>
      <c r="AU49" s="207"/>
      <c r="AV49" s="208"/>
      <c r="AW49" s="205"/>
      <c r="AX49" s="541"/>
    </row>
    <row r="50" spans="2:50" ht="14.25" hidden="1" customHeight="1" outlineLevel="1">
      <c r="B50" s="483"/>
      <c r="C50" s="203">
        <v>4</v>
      </c>
      <c r="D50" s="206"/>
      <c r="E50" s="203"/>
      <c r="F50" s="203"/>
      <c r="G50" s="203"/>
      <c r="H50" s="541"/>
      <c r="I50" s="209"/>
      <c r="J50" s="209"/>
      <c r="K50" s="210"/>
      <c r="L50" s="542"/>
      <c r="M50" s="209"/>
      <c r="N50" s="483"/>
      <c r="O50" s="483"/>
      <c r="P50" s="203"/>
      <c r="Q50" s="203"/>
      <c r="R50" s="203"/>
      <c r="S50" s="205"/>
      <c r="T50" s="541"/>
      <c r="U50" s="203"/>
      <c r="V50" s="203"/>
      <c r="W50" s="203"/>
      <c r="X50" s="205"/>
      <c r="Y50" s="541"/>
      <c r="Z50" s="203"/>
      <c r="AA50" s="203"/>
      <c r="AB50" s="203"/>
      <c r="AC50" s="205"/>
      <c r="AD50" s="541"/>
      <c r="AE50" s="203"/>
      <c r="AF50" s="203"/>
      <c r="AG50" s="203"/>
      <c r="AH50" s="205"/>
      <c r="AI50" s="541"/>
      <c r="AJ50" s="203"/>
      <c r="AK50" s="207"/>
      <c r="AL50" s="208"/>
      <c r="AM50" s="205"/>
      <c r="AN50" s="541"/>
      <c r="AO50" s="203"/>
      <c r="AP50" s="207"/>
      <c r="AQ50" s="208"/>
      <c r="AR50" s="205"/>
      <c r="AS50" s="541"/>
      <c r="AT50" s="203"/>
      <c r="AU50" s="207"/>
      <c r="AV50" s="208"/>
      <c r="AW50" s="205"/>
      <c r="AX50" s="541"/>
    </row>
    <row r="51" spans="2:50" ht="14.25" hidden="1" customHeight="1" outlineLevel="1">
      <c r="B51" s="483"/>
      <c r="C51" s="203">
        <v>5</v>
      </c>
      <c r="D51" s="206"/>
      <c r="E51" s="203"/>
      <c r="F51" s="203"/>
      <c r="G51" s="203"/>
      <c r="H51" s="541"/>
      <c r="I51" s="209"/>
      <c r="J51" s="209"/>
      <c r="K51" s="210"/>
      <c r="L51" s="542"/>
      <c r="M51" s="209"/>
      <c r="N51" s="483"/>
      <c r="O51" s="483"/>
      <c r="P51" s="203"/>
      <c r="Q51" s="203"/>
      <c r="R51" s="203"/>
      <c r="S51" s="205"/>
      <c r="T51" s="541"/>
      <c r="U51" s="203"/>
      <c r="V51" s="203"/>
      <c r="W51" s="203"/>
      <c r="X51" s="205"/>
      <c r="Y51" s="541"/>
      <c r="Z51" s="203"/>
      <c r="AA51" s="203"/>
      <c r="AB51" s="203"/>
      <c r="AC51" s="205"/>
      <c r="AD51" s="541"/>
      <c r="AE51" s="203"/>
      <c r="AF51" s="203"/>
      <c r="AG51" s="203"/>
      <c r="AH51" s="205"/>
      <c r="AI51" s="541"/>
      <c r="AJ51" s="203"/>
      <c r="AK51" s="207"/>
      <c r="AL51" s="208"/>
      <c r="AM51" s="205"/>
      <c r="AN51" s="541"/>
      <c r="AO51" s="203"/>
      <c r="AP51" s="207"/>
      <c r="AQ51" s="208"/>
      <c r="AR51" s="205"/>
      <c r="AS51" s="541"/>
      <c r="AT51" s="203"/>
      <c r="AU51" s="207"/>
      <c r="AV51" s="208"/>
      <c r="AW51" s="205"/>
      <c r="AX51" s="541"/>
    </row>
    <row r="52" spans="2:50" ht="14.25" hidden="1" customHeight="1" outlineLevel="1">
      <c r="B52" s="483"/>
      <c r="C52" s="203">
        <v>6</v>
      </c>
      <c r="D52" s="206"/>
      <c r="E52" s="203"/>
      <c r="F52" s="203"/>
      <c r="G52" s="203"/>
      <c r="H52" s="541"/>
      <c r="I52" s="209"/>
      <c r="J52" s="209"/>
      <c r="K52" s="210"/>
      <c r="L52" s="542"/>
      <c r="M52" s="209"/>
      <c r="N52" s="483"/>
      <c r="O52" s="483"/>
      <c r="P52" s="203"/>
      <c r="Q52" s="203"/>
      <c r="R52" s="203"/>
      <c r="S52" s="205"/>
      <c r="T52" s="541"/>
      <c r="U52" s="203"/>
      <c r="V52" s="203"/>
      <c r="W52" s="203"/>
      <c r="X52" s="205"/>
      <c r="Y52" s="541"/>
      <c r="Z52" s="203"/>
      <c r="AA52" s="203"/>
      <c r="AB52" s="203"/>
      <c r="AC52" s="205"/>
      <c r="AD52" s="541"/>
      <c r="AE52" s="203"/>
      <c r="AF52" s="203"/>
      <c r="AG52" s="203"/>
      <c r="AH52" s="205"/>
      <c r="AI52" s="541"/>
      <c r="AJ52" s="203"/>
      <c r="AK52" s="207"/>
      <c r="AL52" s="208"/>
      <c r="AM52" s="205"/>
      <c r="AN52" s="541"/>
      <c r="AO52" s="203"/>
      <c r="AP52" s="207"/>
      <c r="AQ52" s="208"/>
      <c r="AR52" s="205"/>
      <c r="AS52" s="541"/>
      <c r="AT52" s="203"/>
      <c r="AU52" s="207"/>
      <c r="AV52" s="208"/>
      <c r="AW52" s="205"/>
      <c r="AX52" s="541"/>
    </row>
    <row r="53" spans="2:50" ht="14.25" hidden="1" customHeight="1" outlineLevel="1">
      <c r="B53" s="483"/>
      <c r="C53" s="203">
        <v>7</v>
      </c>
      <c r="D53" s="206"/>
      <c r="E53" s="203"/>
      <c r="F53" s="203"/>
      <c r="G53" s="203"/>
      <c r="H53" s="541"/>
      <c r="I53" s="209"/>
      <c r="J53" s="209"/>
      <c r="K53" s="210"/>
      <c r="L53" s="542"/>
      <c r="M53" s="209"/>
      <c r="N53" s="483"/>
      <c r="O53" s="483"/>
      <c r="P53" s="203"/>
      <c r="Q53" s="203"/>
      <c r="R53" s="203"/>
      <c r="S53" s="205"/>
      <c r="T53" s="541"/>
      <c r="U53" s="203"/>
      <c r="V53" s="203"/>
      <c r="W53" s="203"/>
      <c r="X53" s="205"/>
      <c r="Y53" s="541"/>
      <c r="Z53" s="203"/>
      <c r="AA53" s="203"/>
      <c r="AB53" s="203"/>
      <c r="AC53" s="205"/>
      <c r="AD53" s="541"/>
      <c r="AE53" s="203"/>
      <c r="AF53" s="203"/>
      <c r="AG53" s="203"/>
      <c r="AH53" s="205"/>
      <c r="AI53" s="541"/>
      <c r="AJ53" s="203"/>
      <c r="AK53" s="207"/>
      <c r="AL53" s="208"/>
      <c r="AM53" s="205"/>
      <c r="AN53" s="541"/>
      <c r="AO53" s="203"/>
      <c r="AP53" s="207"/>
      <c r="AQ53" s="208"/>
      <c r="AR53" s="205"/>
      <c r="AS53" s="541"/>
      <c r="AT53" s="203"/>
      <c r="AU53" s="207"/>
      <c r="AV53" s="208"/>
      <c r="AW53" s="205"/>
      <c r="AX53" s="541"/>
    </row>
    <row r="54" spans="2:50" ht="14.25" hidden="1" customHeight="1" outlineLevel="1">
      <c r="B54" s="483"/>
      <c r="C54" s="203">
        <v>8</v>
      </c>
      <c r="D54" s="206"/>
      <c r="E54" s="203"/>
      <c r="F54" s="203"/>
      <c r="G54" s="203"/>
      <c r="H54" s="541"/>
      <c r="I54" s="209"/>
      <c r="J54" s="209"/>
      <c r="K54" s="210"/>
      <c r="L54" s="542"/>
      <c r="M54" s="209"/>
      <c r="N54" s="483"/>
      <c r="O54" s="483"/>
      <c r="P54" s="203"/>
      <c r="Q54" s="203"/>
      <c r="R54" s="203"/>
      <c r="S54" s="205"/>
      <c r="T54" s="541"/>
      <c r="U54" s="203"/>
      <c r="V54" s="203"/>
      <c r="W54" s="203"/>
      <c r="X54" s="205"/>
      <c r="Y54" s="541"/>
      <c r="Z54" s="203"/>
      <c r="AA54" s="203"/>
      <c r="AB54" s="203"/>
      <c r="AC54" s="205"/>
      <c r="AD54" s="541"/>
      <c r="AE54" s="203"/>
      <c r="AF54" s="203"/>
      <c r="AG54" s="203"/>
      <c r="AH54" s="205"/>
      <c r="AI54" s="541"/>
      <c r="AJ54" s="203"/>
      <c r="AK54" s="207"/>
      <c r="AL54" s="208"/>
      <c r="AM54" s="205"/>
      <c r="AN54" s="541"/>
      <c r="AO54" s="203"/>
      <c r="AP54" s="207"/>
      <c r="AQ54" s="208"/>
      <c r="AR54" s="205"/>
      <c r="AS54" s="541"/>
      <c r="AT54" s="203"/>
      <c r="AU54" s="207"/>
      <c r="AV54" s="208"/>
      <c r="AW54" s="205"/>
      <c r="AX54" s="541"/>
    </row>
    <row r="55" spans="2:50" ht="14.25" hidden="1" customHeight="1" outlineLevel="1">
      <c r="B55" s="483"/>
      <c r="C55" s="203">
        <v>9</v>
      </c>
      <c r="D55" s="206"/>
      <c r="E55" s="203"/>
      <c r="F55" s="203"/>
      <c r="G55" s="203"/>
      <c r="H55" s="541"/>
      <c r="I55" s="209"/>
      <c r="J55" s="209"/>
      <c r="K55" s="210"/>
      <c r="L55" s="542"/>
      <c r="M55" s="209"/>
      <c r="N55" s="483"/>
      <c r="O55" s="483"/>
      <c r="P55" s="203"/>
      <c r="Q55" s="203"/>
      <c r="R55" s="203"/>
      <c r="S55" s="205"/>
      <c r="T55" s="541"/>
      <c r="U55" s="203"/>
      <c r="V55" s="203"/>
      <c r="W55" s="203"/>
      <c r="X55" s="205"/>
      <c r="Y55" s="541"/>
      <c r="Z55" s="203"/>
      <c r="AA55" s="203"/>
      <c r="AB55" s="203"/>
      <c r="AC55" s="205"/>
      <c r="AD55" s="541"/>
      <c r="AE55" s="203"/>
      <c r="AF55" s="203"/>
      <c r="AG55" s="203"/>
      <c r="AH55" s="205"/>
      <c r="AI55" s="541"/>
      <c r="AJ55" s="203"/>
      <c r="AK55" s="207"/>
      <c r="AL55" s="208"/>
      <c r="AM55" s="205"/>
      <c r="AN55" s="541"/>
      <c r="AO55" s="203"/>
      <c r="AP55" s="207"/>
      <c r="AQ55" s="208"/>
      <c r="AR55" s="205"/>
      <c r="AS55" s="541"/>
      <c r="AT55" s="203"/>
      <c r="AU55" s="207"/>
      <c r="AV55" s="208"/>
      <c r="AW55" s="205"/>
      <c r="AX55" s="541"/>
    </row>
    <row r="56" spans="2:50" ht="14.25" hidden="1" customHeight="1" outlineLevel="1">
      <c r="B56" s="483"/>
      <c r="C56" s="203">
        <v>10</v>
      </c>
      <c r="D56" s="206"/>
      <c r="E56" s="203"/>
      <c r="F56" s="203"/>
      <c r="G56" s="203"/>
      <c r="H56" s="541"/>
      <c r="I56" s="209"/>
      <c r="J56" s="209"/>
      <c r="K56" s="210"/>
      <c r="L56" s="542"/>
      <c r="M56" s="209"/>
      <c r="N56" s="483"/>
      <c r="O56" s="483"/>
      <c r="P56" s="203"/>
      <c r="Q56" s="203"/>
      <c r="R56" s="203"/>
      <c r="S56" s="205"/>
      <c r="T56" s="541"/>
      <c r="U56" s="203"/>
      <c r="V56" s="203"/>
      <c r="W56" s="203"/>
      <c r="X56" s="205"/>
      <c r="Y56" s="541"/>
      <c r="Z56" s="203"/>
      <c r="AA56" s="203"/>
      <c r="AB56" s="203"/>
      <c r="AC56" s="205"/>
      <c r="AD56" s="541"/>
      <c r="AE56" s="203"/>
      <c r="AF56" s="203"/>
      <c r="AG56" s="203"/>
      <c r="AH56" s="205"/>
      <c r="AI56" s="541"/>
      <c r="AJ56" s="203"/>
      <c r="AK56" s="207"/>
      <c r="AL56" s="208"/>
      <c r="AM56" s="205"/>
      <c r="AN56" s="541"/>
      <c r="AO56" s="203"/>
      <c r="AP56" s="207"/>
      <c r="AQ56" s="208"/>
      <c r="AR56" s="205"/>
      <c r="AS56" s="541"/>
      <c r="AT56" s="203"/>
      <c r="AU56" s="207"/>
      <c r="AV56" s="208"/>
      <c r="AW56" s="205"/>
      <c r="AX56" s="541"/>
    </row>
    <row r="57" spans="2:50" ht="14.25" hidden="1" customHeight="1" outlineLevel="1">
      <c r="B57" s="483"/>
      <c r="C57" s="203">
        <v>11</v>
      </c>
      <c r="D57" s="206"/>
      <c r="E57" s="203"/>
      <c r="F57" s="203"/>
      <c r="G57" s="203"/>
      <c r="H57" s="541"/>
      <c r="I57" s="209"/>
      <c r="J57" s="209"/>
      <c r="K57" s="210"/>
      <c r="L57" s="542"/>
      <c r="M57" s="209"/>
      <c r="N57" s="483"/>
      <c r="O57" s="483"/>
      <c r="P57" s="203"/>
      <c r="Q57" s="203"/>
      <c r="R57" s="203"/>
      <c r="S57" s="205"/>
      <c r="T57" s="541"/>
      <c r="U57" s="203"/>
      <c r="V57" s="203"/>
      <c r="W57" s="203"/>
      <c r="X57" s="205"/>
      <c r="Y57" s="541"/>
      <c r="Z57" s="203"/>
      <c r="AA57" s="203"/>
      <c r="AB57" s="203"/>
      <c r="AC57" s="205"/>
      <c r="AD57" s="541"/>
      <c r="AE57" s="203"/>
      <c r="AF57" s="203"/>
      <c r="AG57" s="203"/>
      <c r="AH57" s="205"/>
      <c r="AI57" s="541"/>
      <c r="AJ57" s="203"/>
      <c r="AK57" s="207"/>
      <c r="AL57" s="208"/>
      <c r="AM57" s="205"/>
      <c r="AN57" s="541"/>
      <c r="AO57" s="203"/>
      <c r="AP57" s="207"/>
      <c r="AQ57" s="208"/>
      <c r="AR57" s="205"/>
      <c r="AS57" s="541"/>
      <c r="AT57" s="203"/>
      <c r="AU57" s="207"/>
      <c r="AV57" s="208"/>
      <c r="AW57" s="205"/>
      <c r="AX57" s="541"/>
    </row>
    <row r="58" spans="2:50" ht="14.25" hidden="1" customHeight="1" outlineLevel="1">
      <c r="B58" s="483"/>
      <c r="C58" s="203">
        <v>12</v>
      </c>
      <c r="D58" s="206"/>
      <c r="E58" s="203"/>
      <c r="F58" s="203"/>
      <c r="G58" s="203"/>
      <c r="H58" s="541"/>
      <c r="I58" s="209"/>
      <c r="J58" s="209"/>
      <c r="K58" s="210"/>
      <c r="L58" s="542"/>
      <c r="M58" s="209"/>
      <c r="N58" s="483"/>
      <c r="O58" s="483"/>
      <c r="P58" s="203"/>
      <c r="Q58" s="203"/>
      <c r="R58" s="203"/>
      <c r="S58" s="205"/>
      <c r="T58" s="541"/>
      <c r="U58" s="203"/>
      <c r="V58" s="203"/>
      <c r="W58" s="203"/>
      <c r="X58" s="205"/>
      <c r="Y58" s="541"/>
      <c r="Z58" s="203"/>
      <c r="AA58" s="203"/>
      <c r="AB58" s="203"/>
      <c r="AC58" s="205"/>
      <c r="AD58" s="541"/>
      <c r="AE58" s="203"/>
      <c r="AF58" s="203"/>
      <c r="AG58" s="203"/>
      <c r="AH58" s="205"/>
      <c r="AI58" s="541"/>
      <c r="AJ58" s="203"/>
      <c r="AK58" s="207"/>
      <c r="AL58" s="208"/>
      <c r="AM58" s="205"/>
      <c r="AN58" s="541"/>
      <c r="AO58" s="203"/>
      <c r="AP58" s="207"/>
      <c r="AQ58" s="208"/>
      <c r="AR58" s="205"/>
      <c r="AS58" s="541"/>
      <c r="AT58" s="203"/>
      <c r="AU58" s="207"/>
      <c r="AV58" s="208"/>
      <c r="AW58" s="205"/>
      <c r="AX58" s="541"/>
    </row>
    <row r="59" spans="2:50" ht="14.25" hidden="1" customHeight="1" outlineLevel="1">
      <c r="B59" s="483"/>
      <c r="C59" s="203">
        <v>13</v>
      </c>
      <c r="D59" s="206"/>
      <c r="E59" s="203"/>
      <c r="F59" s="203"/>
      <c r="G59" s="203"/>
      <c r="H59" s="541"/>
      <c r="I59" s="209"/>
      <c r="J59" s="209"/>
      <c r="K59" s="210"/>
      <c r="L59" s="542"/>
      <c r="M59" s="209"/>
      <c r="N59" s="483"/>
      <c r="O59" s="483"/>
      <c r="P59" s="203"/>
      <c r="Q59" s="203"/>
      <c r="R59" s="203"/>
      <c r="S59" s="205"/>
      <c r="T59" s="541"/>
      <c r="U59" s="203"/>
      <c r="V59" s="203"/>
      <c r="W59" s="203"/>
      <c r="X59" s="205"/>
      <c r="Y59" s="541"/>
      <c r="Z59" s="203"/>
      <c r="AA59" s="203"/>
      <c r="AB59" s="203"/>
      <c r="AC59" s="205"/>
      <c r="AD59" s="541"/>
      <c r="AE59" s="203"/>
      <c r="AF59" s="203"/>
      <c r="AG59" s="203"/>
      <c r="AH59" s="205"/>
      <c r="AI59" s="541"/>
      <c r="AJ59" s="203"/>
      <c r="AK59" s="207"/>
      <c r="AL59" s="208"/>
      <c r="AM59" s="205"/>
      <c r="AN59" s="541"/>
      <c r="AO59" s="203"/>
      <c r="AP59" s="207"/>
      <c r="AQ59" s="208"/>
      <c r="AR59" s="205"/>
      <c r="AS59" s="541"/>
      <c r="AT59" s="203"/>
      <c r="AU59" s="207"/>
      <c r="AV59" s="208"/>
      <c r="AW59" s="205"/>
      <c r="AX59" s="541"/>
    </row>
    <row r="60" spans="2:50" ht="14.25" hidden="1" customHeight="1" outlineLevel="1">
      <c r="B60" s="483"/>
      <c r="C60" s="203">
        <v>14</v>
      </c>
      <c r="D60" s="206"/>
      <c r="E60" s="203"/>
      <c r="F60" s="203"/>
      <c r="G60" s="203"/>
      <c r="H60" s="541"/>
      <c r="I60" s="209"/>
      <c r="J60" s="209"/>
      <c r="K60" s="210"/>
      <c r="L60" s="542"/>
      <c r="M60" s="209"/>
      <c r="N60" s="483"/>
      <c r="O60" s="483"/>
      <c r="P60" s="203"/>
      <c r="Q60" s="203"/>
      <c r="R60" s="203"/>
      <c r="S60" s="205"/>
      <c r="T60" s="541"/>
      <c r="U60" s="203"/>
      <c r="V60" s="203"/>
      <c r="W60" s="203"/>
      <c r="X60" s="205"/>
      <c r="Y60" s="541"/>
      <c r="Z60" s="203"/>
      <c r="AA60" s="203"/>
      <c r="AB60" s="203"/>
      <c r="AC60" s="205"/>
      <c r="AD60" s="541"/>
      <c r="AE60" s="203"/>
      <c r="AF60" s="203"/>
      <c r="AG60" s="203"/>
      <c r="AH60" s="205"/>
      <c r="AI60" s="541"/>
      <c r="AJ60" s="203"/>
      <c r="AK60" s="207"/>
      <c r="AL60" s="208"/>
      <c r="AM60" s="205"/>
      <c r="AN60" s="541"/>
      <c r="AO60" s="203"/>
      <c r="AP60" s="207"/>
      <c r="AQ60" s="208"/>
      <c r="AR60" s="205"/>
      <c r="AS60" s="541"/>
      <c r="AT60" s="203"/>
      <c r="AU60" s="207"/>
      <c r="AV60" s="208"/>
      <c r="AW60" s="205"/>
      <c r="AX60" s="541"/>
    </row>
    <row r="61" spans="2:50" ht="14.25" hidden="1" customHeight="1" outlineLevel="1">
      <c r="B61" s="483"/>
      <c r="C61" s="203">
        <v>15</v>
      </c>
      <c r="D61" s="206"/>
      <c r="E61" s="203"/>
      <c r="F61" s="203"/>
      <c r="G61" s="203"/>
      <c r="H61" s="541"/>
      <c r="I61" s="209"/>
      <c r="J61" s="209"/>
      <c r="K61" s="210"/>
      <c r="L61" s="542"/>
      <c r="M61" s="209"/>
      <c r="N61" s="483"/>
      <c r="O61" s="483"/>
      <c r="P61" s="203"/>
      <c r="Q61" s="207"/>
      <c r="R61" s="208"/>
      <c r="S61" s="205"/>
      <c r="T61" s="541"/>
      <c r="U61" s="203"/>
      <c r="V61" s="203"/>
      <c r="W61" s="203"/>
      <c r="X61" s="205"/>
      <c r="Y61" s="541"/>
      <c r="Z61" s="203"/>
      <c r="AA61" s="203"/>
      <c r="AB61" s="203"/>
      <c r="AC61" s="205"/>
      <c r="AD61" s="541"/>
      <c r="AE61" s="203"/>
      <c r="AF61" s="203"/>
      <c r="AG61" s="203"/>
      <c r="AH61" s="205"/>
      <c r="AI61" s="541"/>
      <c r="AJ61" s="203"/>
      <c r="AK61" s="207"/>
      <c r="AL61" s="208"/>
      <c r="AM61" s="205"/>
      <c r="AN61" s="541"/>
      <c r="AO61" s="203"/>
      <c r="AP61" s="207"/>
      <c r="AQ61" s="208"/>
      <c r="AR61" s="205"/>
      <c r="AS61" s="541"/>
      <c r="AT61" s="203"/>
      <c r="AU61" s="207"/>
      <c r="AV61" s="208"/>
      <c r="AW61" s="205"/>
      <c r="AX61" s="541"/>
    </row>
    <row r="62" spans="2:50" ht="14.25" hidden="1" customHeight="1" outlineLevel="1" collapsed="1">
      <c r="B62" s="524" t="s">
        <v>620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6"/>
      <c r="N62" s="576" t="s">
        <v>445</v>
      </c>
      <c r="O62" s="576" t="s">
        <v>105</v>
      </c>
      <c r="P62" s="585">
        <v>45888</v>
      </c>
      <c r="Q62" s="586"/>
      <c r="R62" s="586"/>
      <c r="S62" s="586"/>
      <c r="T62" s="586"/>
      <c r="U62" s="587">
        <f>P62+1</f>
        <v>45889</v>
      </c>
      <c r="V62" s="588"/>
      <c r="W62" s="588"/>
      <c r="X62" s="588"/>
      <c r="Y62" s="588"/>
      <c r="Z62" s="585">
        <f t="shared" ref="Z62" si="61">U62+1</f>
        <v>45890</v>
      </c>
      <c r="AA62" s="586"/>
      <c r="AB62" s="586"/>
      <c r="AC62" s="586"/>
      <c r="AD62" s="586"/>
      <c r="AE62" s="587">
        <f t="shared" ref="AE62" si="62">Z62+1</f>
        <v>45891</v>
      </c>
      <c r="AF62" s="588"/>
      <c r="AG62" s="588"/>
      <c r="AH62" s="588"/>
      <c r="AI62" s="588"/>
      <c r="AJ62" s="589">
        <f t="shared" ref="AJ62" si="63">AE62+1</f>
        <v>45892</v>
      </c>
      <c r="AK62" s="590"/>
      <c r="AL62" s="590"/>
      <c r="AM62" s="590"/>
      <c r="AN62" s="591"/>
      <c r="AO62" s="587">
        <f t="shared" ref="AO62" si="64">AJ62+1</f>
        <v>45893</v>
      </c>
      <c r="AP62" s="588"/>
      <c r="AQ62" s="588"/>
      <c r="AR62" s="588"/>
      <c r="AS62" s="588"/>
      <c r="AT62" s="589">
        <f t="shared" ref="AT62" si="65">AO62+1</f>
        <v>45894</v>
      </c>
      <c r="AU62" s="590"/>
      <c r="AV62" s="590"/>
      <c r="AW62" s="590"/>
      <c r="AX62" s="591"/>
    </row>
    <row r="63" spans="2:50" ht="14.25" hidden="1" customHeight="1" outlineLevel="1"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8"/>
      <c r="N63" s="578"/>
      <c r="O63" s="578"/>
      <c r="P63" s="592">
        <f>P62</f>
        <v>45888</v>
      </c>
      <c r="Q63" s="592"/>
      <c r="R63" s="592"/>
      <c r="S63" s="592"/>
      <c r="T63" s="592"/>
      <c r="U63" s="593">
        <f>U62</f>
        <v>45889</v>
      </c>
      <c r="V63" s="593"/>
      <c r="W63" s="593"/>
      <c r="X63" s="593"/>
      <c r="Y63" s="593"/>
      <c r="Z63" s="592">
        <f t="shared" ref="Z63" si="66">Z62</f>
        <v>45890</v>
      </c>
      <c r="AA63" s="592"/>
      <c r="AB63" s="592"/>
      <c r="AC63" s="592"/>
      <c r="AD63" s="592"/>
      <c r="AE63" s="593">
        <f t="shared" ref="AE63" si="67">AE62</f>
        <v>45891</v>
      </c>
      <c r="AF63" s="593"/>
      <c r="AG63" s="593"/>
      <c r="AH63" s="593"/>
      <c r="AI63" s="593"/>
      <c r="AJ63" s="594">
        <f t="shared" ref="AJ63" si="68">AJ62</f>
        <v>45892</v>
      </c>
      <c r="AK63" s="595"/>
      <c r="AL63" s="595"/>
      <c r="AM63" s="595"/>
      <c r="AN63" s="596"/>
      <c r="AO63" s="593">
        <f t="shared" ref="AO63" si="69">AO62</f>
        <v>45893</v>
      </c>
      <c r="AP63" s="593"/>
      <c r="AQ63" s="593"/>
      <c r="AR63" s="593"/>
      <c r="AS63" s="593"/>
      <c r="AT63" s="594">
        <f t="shared" ref="AT63" si="70">AT62</f>
        <v>45894</v>
      </c>
      <c r="AU63" s="595"/>
      <c r="AV63" s="595"/>
      <c r="AW63" s="595"/>
      <c r="AX63" s="596"/>
    </row>
    <row r="64" spans="2:50" ht="14.25" hidden="1" customHeight="1" outlineLevel="1">
      <c r="B64" s="483" t="s">
        <v>165</v>
      </c>
      <c r="C64" s="483" t="s">
        <v>160</v>
      </c>
      <c r="D64" s="483"/>
      <c r="E64" s="483" t="s">
        <v>161</v>
      </c>
      <c r="F64" s="483"/>
      <c r="G64" s="483"/>
      <c r="H64" s="483" t="s">
        <v>166</v>
      </c>
      <c r="I64" s="544" t="s">
        <v>446</v>
      </c>
      <c r="J64" s="544"/>
      <c r="K64" s="544"/>
      <c r="L64" s="544" t="s">
        <v>166</v>
      </c>
      <c r="M64" s="544" t="s">
        <v>168</v>
      </c>
      <c r="N64" s="483"/>
      <c r="O64" s="483" t="s">
        <v>167</v>
      </c>
      <c r="P64" s="483" t="s">
        <v>163</v>
      </c>
      <c r="Q64" s="483"/>
      <c r="R64" s="483"/>
      <c r="S64" s="483"/>
      <c r="T64" s="483" t="s">
        <v>166</v>
      </c>
      <c r="U64" s="483" t="s">
        <v>163</v>
      </c>
      <c r="V64" s="483"/>
      <c r="W64" s="483"/>
      <c r="X64" s="483"/>
      <c r="Y64" s="483" t="s">
        <v>166</v>
      </c>
      <c r="Z64" s="483" t="s">
        <v>163</v>
      </c>
      <c r="AA64" s="483"/>
      <c r="AB64" s="483"/>
      <c r="AC64" s="483"/>
      <c r="AD64" s="483" t="s">
        <v>166</v>
      </c>
      <c r="AE64" s="483" t="s">
        <v>163</v>
      </c>
      <c r="AF64" s="483"/>
      <c r="AG64" s="483"/>
      <c r="AH64" s="483"/>
      <c r="AI64" s="483" t="s">
        <v>166</v>
      </c>
      <c r="AJ64" s="483" t="s">
        <v>163</v>
      </c>
      <c r="AK64" s="483"/>
      <c r="AL64" s="483"/>
      <c r="AM64" s="483"/>
      <c r="AN64" s="483" t="s">
        <v>166</v>
      </c>
      <c r="AO64" s="483" t="s">
        <v>163</v>
      </c>
      <c r="AP64" s="483"/>
      <c r="AQ64" s="483"/>
      <c r="AR64" s="483"/>
      <c r="AS64" s="483" t="s">
        <v>166</v>
      </c>
      <c r="AT64" s="483" t="s">
        <v>163</v>
      </c>
      <c r="AU64" s="483"/>
      <c r="AV64" s="483"/>
      <c r="AW64" s="483"/>
      <c r="AX64" s="483" t="s">
        <v>166</v>
      </c>
    </row>
    <row r="65" spans="2:50" ht="14.25" hidden="1" customHeight="1" outlineLevel="1">
      <c r="B65" s="483"/>
      <c r="C65" s="483"/>
      <c r="D65" s="483"/>
      <c r="E65" s="483" t="s">
        <v>447</v>
      </c>
      <c r="F65" s="483"/>
      <c r="G65" s="483"/>
      <c r="H65" s="483"/>
      <c r="I65" s="544" t="s">
        <v>447</v>
      </c>
      <c r="J65" s="544"/>
      <c r="K65" s="544"/>
      <c r="L65" s="544"/>
      <c r="M65" s="544"/>
      <c r="N65" s="483"/>
      <c r="O65" s="483"/>
      <c r="P65" s="483" t="s">
        <v>448</v>
      </c>
      <c r="Q65" s="483"/>
      <c r="R65" s="483"/>
      <c r="S65" s="483"/>
      <c r="T65" s="483"/>
      <c r="U65" s="483" t="s">
        <v>448</v>
      </c>
      <c r="V65" s="483"/>
      <c r="W65" s="483"/>
      <c r="X65" s="483"/>
      <c r="Y65" s="483"/>
      <c r="Z65" s="483" t="s">
        <v>448</v>
      </c>
      <c r="AA65" s="483"/>
      <c r="AB65" s="483"/>
      <c r="AC65" s="483"/>
      <c r="AD65" s="483"/>
      <c r="AE65" s="483" t="s">
        <v>448</v>
      </c>
      <c r="AF65" s="483"/>
      <c r="AG65" s="483"/>
      <c r="AH65" s="483"/>
      <c r="AI65" s="483"/>
      <c r="AJ65" s="483" t="s">
        <v>448</v>
      </c>
      <c r="AK65" s="483"/>
      <c r="AL65" s="483"/>
      <c r="AM65" s="483"/>
      <c r="AN65" s="483"/>
      <c r="AO65" s="483" t="s">
        <v>448</v>
      </c>
      <c r="AP65" s="483"/>
      <c r="AQ65" s="483"/>
      <c r="AR65" s="483"/>
      <c r="AS65" s="483"/>
      <c r="AT65" s="483" t="s">
        <v>448</v>
      </c>
      <c r="AU65" s="483"/>
      <c r="AV65" s="483"/>
      <c r="AW65" s="483"/>
      <c r="AX65" s="483"/>
    </row>
    <row r="66" spans="2:50" ht="14.25" hidden="1" customHeight="1" outlineLevel="1">
      <c r="B66" s="483"/>
      <c r="C66" s="483"/>
      <c r="D66" s="483"/>
      <c r="E66" s="203" t="s">
        <v>162</v>
      </c>
      <c r="F66" s="203" t="s">
        <v>449</v>
      </c>
      <c r="G66" s="203" t="s">
        <v>164</v>
      </c>
      <c r="H66" s="483"/>
      <c r="I66" s="204" t="s">
        <v>162</v>
      </c>
      <c r="J66" s="204" t="s">
        <v>449</v>
      </c>
      <c r="K66" s="204" t="s">
        <v>164</v>
      </c>
      <c r="L66" s="544"/>
      <c r="M66" s="544"/>
      <c r="N66" s="483"/>
      <c r="O66" s="483"/>
      <c r="P66" s="203" t="s">
        <v>162</v>
      </c>
      <c r="Q66" s="203" t="s">
        <v>449</v>
      </c>
      <c r="R66" s="203" t="s">
        <v>164</v>
      </c>
      <c r="S66" s="205" t="s">
        <v>168</v>
      </c>
      <c r="T66" s="483"/>
      <c r="U66" s="203" t="s">
        <v>162</v>
      </c>
      <c r="V66" s="203" t="s">
        <v>449</v>
      </c>
      <c r="W66" s="203" t="s">
        <v>164</v>
      </c>
      <c r="X66" s="205" t="s">
        <v>168</v>
      </c>
      <c r="Y66" s="483"/>
      <c r="Z66" s="203" t="s">
        <v>162</v>
      </c>
      <c r="AA66" s="203" t="s">
        <v>449</v>
      </c>
      <c r="AB66" s="203" t="s">
        <v>164</v>
      </c>
      <c r="AC66" s="205" t="s">
        <v>168</v>
      </c>
      <c r="AD66" s="483"/>
      <c r="AE66" s="203" t="s">
        <v>162</v>
      </c>
      <c r="AF66" s="203" t="s">
        <v>449</v>
      </c>
      <c r="AG66" s="203" t="s">
        <v>164</v>
      </c>
      <c r="AH66" s="205" t="s">
        <v>168</v>
      </c>
      <c r="AI66" s="483"/>
      <c r="AJ66" s="203" t="s">
        <v>162</v>
      </c>
      <c r="AK66" s="203" t="s">
        <v>449</v>
      </c>
      <c r="AL66" s="203" t="s">
        <v>164</v>
      </c>
      <c r="AM66" s="205" t="s">
        <v>168</v>
      </c>
      <c r="AN66" s="483"/>
      <c r="AO66" s="203" t="s">
        <v>162</v>
      </c>
      <c r="AP66" s="203" t="s">
        <v>449</v>
      </c>
      <c r="AQ66" s="203" t="s">
        <v>164</v>
      </c>
      <c r="AR66" s="205" t="s">
        <v>168</v>
      </c>
      <c r="AS66" s="483"/>
      <c r="AT66" s="203" t="s">
        <v>162</v>
      </c>
      <c r="AU66" s="203" t="s">
        <v>449</v>
      </c>
      <c r="AV66" s="203" t="s">
        <v>164</v>
      </c>
      <c r="AW66" s="205" t="s">
        <v>168</v>
      </c>
      <c r="AX66" s="483"/>
    </row>
    <row r="67" spans="2:50" ht="14.25" hidden="1" customHeight="1" outlineLevel="1">
      <c r="B67" s="483" t="s">
        <v>145</v>
      </c>
      <c r="C67" s="203">
        <v>1</v>
      </c>
      <c r="D67" s="206" t="s">
        <v>428</v>
      </c>
      <c r="E67" s="203">
        <v>13</v>
      </c>
      <c r="F67" s="203">
        <v>1200</v>
      </c>
      <c r="G67" s="208">
        <f t="shared" ref="G67:G68" si="71">F67/E67</f>
        <v>92.307692307692307</v>
      </c>
      <c r="H67" s="541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42">
        <f>IFERROR(AVERAGE(K67:K81),"-")</f>
        <v>74.181922844245804</v>
      </c>
      <c r="M67" s="209">
        <f>RANK(K67, K$67:$K$81)</f>
        <v>1</v>
      </c>
      <c r="N67" s="483"/>
      <c r="O67" s="483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41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41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41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41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41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41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41">
        <f>AVERAGE(AV67:AV81)</f>
        <v>74.273683746215141</v>
      </c>
    </row>
    <row r="68" spans="2:50" ht="14.25" hidden="1" customHeight="1" outlineLevel="1">
      <c r="B68" s="483"/>
      <c r="C68" s="203">
        <v>2</v>
      </c>
      <c r="D68" s="206" t="s">
        <v>381</v>
      </c>
      <c r="E68" s="203">
        <v>23</v>
      </c>
      <c r="F68" s="203">
        <v>1800</v>
      </c>
      <c r="G68" s="208">
        <f t="shared" si="71"/>
        <v>78.260869565217391</v>
      </c>
      <c r="H68" s="541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42"/>
      <c r="M68" s="209">
        <f>RANK(K68, K$67:$K$81)</f>
        <v>2</v>
      </c>
      <c r="N68" s="483"/>
      <c r="O68" s="483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41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41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41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41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41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41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41"/>
    </row>
    <row r="69" spans="2:50" ht="14.25" hidden="1" customHeight="1" outlineLevel="1">
      <c r="B69" s="483"/>
      <c r="C69" s="203">
        <v>3</v>
      </c>
      <c r="D69" s="206"/>
      <c r="E69" s="203"/>
      <c r="F69" s="203"/>
      <c r="G69" s="208"/>
      <c r="H69" s="541"/>
      <c r="I69" s="209"/>
      <c r="J69" s="209"/>
      <c r="K69" s="210"/>
      <c r="L69" s="542"/>
      <c r="M69" s="209"/>
      <c r="N69" s="483"/>
      <c r="O69" s="483"/>
      <c r="P69" s="203"/>
      <c r="Q69" s="207"/>
      <c r="R69" s="208"/>
      <c r="S69" s="205"/>
      <c r="T69" s="541"/>
      <c r="U69" s="203"/>
      <c r="V69" s="207"/>
      <c r="W69" s="208"/>
      <c r="X69" s="205"/>
      <c r="Y69" s="541"/>
      <c r="Z69" s="203"/>
      <c r="AA69" s="207"/>
      <c r="AB69" s="208"/>
      <c r="AC69" s="205"/>
      <c r="AD69" s="541"/>
      <c r="AE69" s="203"/>
      <c r="AF69" s="207"/>
      <c r="AG69" s="208"/>
      <c r="AH69" s="205"/>
      <c r="AI69" s="541"/>
      <c r="AJ69" s="203"/>
      <c r="AK69" s="207"/>
      <c r="AL69" s="208"/>
      <c r="AM69" s="205"/>
      <c r="AN69" s="541"/>
      <c r="AO69" s="203"/>
      <c r="AP69" s="207"/>
      <c r="AQ69" s="208"/>
      <c r="AR69" s="205"/>
      <c r="AS69" s="541"/>
      <c r="AT69" s="203"/>
      <c r="AU69" s="207"/>
      <c r="AV69" s="208"/>
      <c r="AW69" s="205"/>
      <c r="AX69" s="541"/>
    </row>
    <row r="70" spans="2:50" ht="14.25" hidden="1" customHeight="1" outlineLevel="1">
      <c r="B70" s="483"/>
      <c r="C70" s="203">
        <v>4</v>
      </c>
      <c r="D70" s="206"/>
      <c r="E70" s="203"/>
      <c r="F70" s="203"/>
      <c r="G70" s="208"/>
      <c r="H70" s="541"/>
      <c r="I70" s="209"/>
      <c r="J70" s="209"/>
      <c r="K70" s="210"/>
      <c r="L70" s="542"/>
      <c r="M70" s="209"/>
      <c r="N70" s="483"/>
      <c r="O70" s="483"/>
      <c r="P70" s="203"/>
      <c r="Q70" s="207"/>
      <c r="R70" s="208"/>
      <c r="S70" s="205"/>
      <c r="T70" s="541"/>
      <c r="U70" s="203"/>
      <c r="V70" s="207"/>
      <c r="W70" s="208"/>
      <c r="X70" s="205"/>
      <c r="Y70" s="541"/>
      <c r="Z70" s="203"/>
      <c r="AA70" s="207"/>
      <c r="AB70" s="208"/>
      <c r="AC70" s="205"/>
      <c r="AD70" s="541"/>
      <c r="AE70" s="203"/>
      <c r="AF70" s="207"/>
      <c r="AG70" s="208"/>
      <c r="AH70" s="205"/>
      <c r="AI70" s="541"/>
      <c r="AJ70" s="203"/>
      <c r="AK70" s="207"/>
      <c r="AL70" s="208"/>
      <c r="AM70" s="205"/>
      <c r="AN70" s="541"/>
      <c r="AO70" s="203"/>
      <c r="AP70" s="207"/>
      <c r="AQ70" s="208"/>
      <c r="AR70" s="205"/>
      <c r="AS70" s="541"/>
      <c r="AT70" s="203"/>
      <c r="AU70" s="207"/>
      <c r="AV70" s="208"/>
      <c r="AW70" s="205"/>
      <c r="AX70" s="541"/>
    </row>
    <row r="71" spans="2:50" ht="14.25" hidden="1" customHeight="1" outlineLevel="1">
      <c r="B71" s="483"/>
      <c r="C71" s="203">
        <v>5</v>
      </c>
      <c r="D71" s="206"/>
      <c r="E71" s="203"/>
      <c r="F71" s="203"/>
      <c r="G71" s="208"/>
      <c r="H71" s="541"/>
      <c r="I71" s="209"/>
      <c r="J71" s="209"/>
      <c r="K71" s="210"/>
      <c r="L71" s="542"/>
      <c r="M71" s="209"/>
      <c r="N71" s="483"/>
      <c r="O71" s="483"/>
      <c r="P71" s="203"/>
      <c r="Q71" s="207"/>
      <c r="R71" s="208"/>
      <c r="S71" s="205"/>
      <c r="T71" s="541"/>
      <c r="U71" s="203"/>
      <c r="V71" s="207"/>
      <c r="W71" s="208"/>
      <c r="X71" s="205"/>
      <c r="Y71" s="541"/>
      <c r="Z71" s="203"/>
      <c r="AA71" s="207"/>
      <c r="AB71" s="208"/>
      <c r="AC71" s="205"/>
      <c r="AD71" s="541"/>
      <c r="AE71" s="203"/>
      <c r="AF71" s="207"/>
      <c r="AG71" s="208"/>
      <c r="AH71" s="205"/>
      <c r="AI71" s="541"/>
      <c r="AJ71" s="203"/>
      <c r="AK71" s="207"/>
      <c r="AL71" s="208"/>
      <c r="AM71" s="205"/>
      <c r="AN71" s="541"/>
      <c r="AO71" s="203"/>
      <c r="AP71" s="207"/>
      <c r="AQ71" s="208"/>
      <c r="AR71" s="205"/>
      <c r="AS71" s="541"/>
      <c r="AT71" s="203"/>
      <c r="AU71" s="207"/>
      <c r="AV71" s="208"/>
      <c r="AW71" s="205"/>
      <c r="AX71" s="541"/>
    </row>
    <row r="72" spans="2:50" ht="14.25" hidden="1" customHeight="1" outlineLevel="1">
      <c r="B72" s="483"/>
      <c r="C72" s="203">
        <v>6</v>
      </c>
      <c r="D72" s="206"/>
      <c r="E72" s="203"/>
      <c r="F72" s="203"/>
      <c r="G72" s="208"/>
      <c r="H72" s="541"/>
      <c r="I72" s="209"/>
      <c r="J72" s="209"/>
      <c r="K72" s="210"/>
      <c r="L72" s="542"/>
      <c r="M72" s="209"/>
      <c r="N72" s="483"/>
      <c r="O72" s="483"/>
      <c r="P72" s="203"/>
      <c r="Q72" s="207"/>
      <c r="R72" s="208"/>
      <c r="S72" s="205"/>
      <c r="T72" s="541"/>
      <c r="U72" s="203"/>
      <c r="V72" s="207"/>
      <c r="W72" s="208"/>
      <c r="X72" s="205"/>
      <c r="Y72" s="541"/>
      <c r="Z72" s="203"/>
      <c r="AA72" s="207"/>
      <c r="AB72" s="208"/>
      <c r="AC72" s="205"/>
      <c r="AD72" s="541"/>
      <c r="AE72" s="203"/>
      <c r="AF72" s="207"/>
      <c r="AG72" s="208"/>
      <c r="AH72" s="205"/>
      <c r="AI72" s="541"/>
      <c r="AJ72" s="203"/>
      <c r="AK72" s="207"/>
      <c r="AL72" s="208"/>
      <c r="AM72" s="205"/>
      <c r="AN72" s="541"/>
      <c r="AO72" s="203"/>
      <c r="AP72" s="207"/>
      <c r="AQ72" s="208"/>
      <c r="AR72" s="205"/>
      <c r="AS72" s="541"/>
      <c r="AT72" s="203"/>
      <c r="AU72" s="207"/>
      <c r="AV72" s="208"/>
      <c r="AW72" s="205"/>
      <c r="AX72" s="541"/>
    </row>
    <row r="73" spans="2:50" ht="14.25" hidden="1" customHeight="1" outlineLevel="1">
      <c r="B73" s="483"/>
      <c r="C73" s="203">
        <v>7</v>
      </c>
      <c r="D73" s="206"/>
      <c r="E73" s="203"/>
      <c r="F73" s="203"/>
      <c r="G73" s="208"/>
      <c r="H73" s="541"/>
      <c r="I73" s="209"/>
      <c r="J73" s="209"/>
      <c r="K73" s="210"/>
      <c r="L73" s="542"/>
      <c r="M73" s="209"/>
      <c r="N73" s="483"/>
      <c r="O73" s="483"/>
      <c r="P73" s="203"/>
      <c r="Q73" s="207"/>
      <c r="R73" s="208"/>
      <c r="S73" s="205"/>
      <c r="T73" s="541"/>
      <c r="U73" s="203"/>
      <c r="V73" s="207"/>
      <c r="W73" s="208"/>
      <c r="X73" s="205"/>
      <c r="Y73" s="541"/>
      <c r="Z73" s="203"/>
      <c r="AA73" s="207"/>
      <c r="AB73" s="208"/>
      <c r="AC73" s="205"/>
      <c r="AD73" s="541"/>
      <c r="AE73" s="203"/>
      <c r="AF73" s="207"/>
      <c r="AG73" s="208"/>
      <c r="AH73" s="205"/>
      <c r="AI73" s="541"/>
      <c r="AJ73" s="203"/>
      <c r="AK73" s="207"/>
      <c r="AL73" s="208"/>
      <c r="AM73" s="205"/>
      <c r="AN73" s="541"/>
      <c r="AO73" s="203"/>
      <c r="AP73" s="207"/>
      <c r="AQ73" s="208"/>
      <c r="AR73" s="205"/>
      <c r="AS73" s="541"/>
      <c r="AT73" s="203"/>
      <c r="AU73" s="207"/>
      <c r="AV73" s="208"/>
      <c r="AW73" s="205"/>
      <c r="AX73" s="541"/>
    </row>
    <row r="74" spans="2:50" ht="14.25" hidden="1" customHeight="1" outlineLevel="1">
      <c r="B74" s="483"/>
      <c r="C74" s="203">
        <v>8</v>
      </c>
      <c r="D74" s="206"/>
      <c r="E74" s="203"/>
      <c r="F74" s="203"/>
      <c r="G74" s="208"/>
      <c r="H74" s="541"/>
      <c r="I74" s="209"/>
      <c r="J74" s="209"/>
      <c r="K74" s="210"/>
      <c r="L74" s="542"/>
      <c r="M74" s="209"/>
      <c r="N74" s="483"/>
      <c r="O74" s="483"/>
      <c r="P74" s="203"/>
      <c r="Q74" s="207"/>
      <c r="R74" s="208"/>
      <c r="S74" s="205"/>
      <c r="T74" s="541"/>
      <c r="U74" s="203"/>
      <c r="V74" s="207"/>
      <c r="W74" s="208"/>
      <c r="X74" s="205"/>
      <c r="Y74" s="541"/>
      <c r="Z74" s="203"/>
      <c r="AA74" s="207"/>
      <c r="AB74" s="208"/>
      <c r="AC74" s="205"/>
      <c r="AD74" s="541"/>
      <c r="AE74" s="203"/>
      <c r="AF74" s="207"/>
      <c r="AG74" s="208"/>
      <c r="AH74" s="205"/>
      <c r="AI74" s="541"/>
      <c r="AJ74" s="203"/>
      <c r="AK74" s="207"/>
      <c r="AL74" s="208"/>
      <c r="AM74" s="205"/>
      <c r="AN74" s="541"/>
      <c r="AO74" s="203"/>
      <c r="AP74" s="207"/>
      <c r="AQ74" s="208"/>
      <c r="AR74" s="205"/>
      <c r="AS74" s="541"/>
      <c r="AT74" s="203"/>
      <c r="AU74" s="207"/>
      <c r="AV74" s="208"/>
      <c r="AW74" s="205"/>
      <c r="AX74" s="541"/>
    </row>
    <row r="75" spans="2:50" ht="14.25" hidden="1" customHeight="1" outlineLevel="1">
      <c r="B75" s="483"/>
      <c r="C75" s="203">
        <v>9</v>
      </c>
      <c r="D75" s="206"/>
      <c r="E75" s="203"/>
      <c r="F75" s="203"/>
      <c r="G75" s="208"/>
      <c r="H75" s="541"/>
      <c r="I75" s="209"/>
      <c r="J75" s="209"/>
      <c r="K75" s="210"/>
      <c r="L75" s="542"/>
      <c r="M75" s="209"/>
      <c r="N75" s="483"/>
      <c r="O75" s="483"/>
      <c r="P75" s="203"/>
      <c r="Q75" s="207"/>
      <c r="R75" s="208"/>
      <c r="S75" s="205"/>
      <c r="T75" s="541"/>
      <c r="U75" s="203"/>
      <c r="V75" s="207"/>
      <c r="W75" s="208"/>
      <c r="X75" s="205"/>
      <c r="Y75" s="541"/>
      <c r="Z75" s="203"/>
      <c r="AA75" s="207"/>
      <c r="AB75" s="208"/>
      <c r="AC75" s="205"/>
      <c r="AD75" s="541"/>
      <c r="AE75" s="203"/>
      <c r="AF75" s="207"/>
      <c r="AG75" s="208"/>
      <c r="AH75" s="205"/>
      <c r="AI75" s="541"/>
      <c r="AJ75" s="203"/>
      <c r="AK75" s="207"/>
      <c r="AL75" s="208"/>
      <c r="AM75" s="205"/>
      <c r="AN75" s="541"/>
      <c r="AO75" s="203"/>
      <c r="AP75" s="207"/>
      <c r="AQ75" s="208"/>
      <c r="AR75" s="205"/>
      <c r="AS75" s="541"/>
      <c r="AT75" s="203"/>
      <c r="AU75" s="207"/>
      <c r="AV75" s="208"/>
      <c r="AW75" s="205"/>
      <c r="AX75" s="541"/>
    </row>
    <row r="76" spans="2:50" ht="14.25" hidden="1" customHeight="1" outlineLevel="1">
      <c r="B76" s="483"/>
      <c r="C76" s="203">
        <v>10</v>
      </c>
      <c r="D76" s="206"/>
      <c r="E76" s="203"/>
      <c r="F76" s="203"/>
      <c r="G76" s="208"/>
      <c r="H76" s="541"/>
      <c r="I76" s="209"/>
      <c r="J76" s="209"/>
      <c r="K76" s="210"/>
      <c r="L76" s="542"/>
      <c r="M76" s="209"/>
      <c r="N76" s="483"/>
      <c r="O76" s="483"/>
      <c r="P76" s="203"/>
      <c r="Q76" s="207"/>
      <c r="R76" s="208"/>
      <c r="S76" s="205"/>
      <c r="T76" s="541"/>
      <c r="U76" s="203"/>
      <c r="V76" s="207"/>
      <c r="W76" s="208"/>
      <c r="X76" s="205"/>
      <c r="Y76" s="541"/>
      <c r="Z76" s="203"/>
      <c r="AA76" s="207"/>
      <c r="AB76" s="208"/>
      <c r="AC76" s="205"/>
      <c r="AD76" s="541"/>
      <c r="AE76" s="203"/>
      <c r="AF76" s="207"/>
      <c r="AG76" s="208"/>
      <c r="AH76" s="205"/>
      <c r="AI76" s="541"/>
      <c r="AJ76" s="203"/>
      <c r="AK76" s="207"/>
      <c r="AL76" s="208"/>
      <c r="AM76" s="205"/>
      <c r="AN76" s="541"/>
      <c r="AO76" s="203"/>
      <c r="AP76" s="207"/>
      <c r="AQ76" s="208"/>
      <c r="AR76" s="205"/>
      <c r="AS76" s="541"/>
      <c r="AT76" s="203"/>
      <c r="AU76" s="207"/>
      <c r="AV76" s="208"/>
      <c r="AW76" s="205"/>
      <c r="AX76" s="541"/>
    </row>
    <row r="77" spans="2:50" ht="14.25" hidden="1" customHeight="1" outlineLevel="1">
      <c r="B77" s="483"/>
      <c r="C77" s="203">
        <v>11</v>
      </c>
      <c r="D77" s="206"/>
      <c r="E77" s="203"/>
      <c r="F77" s="203"/>
      <c r="G77" s="208"/>
      <c r="H77" s="541"/>
      <c r="I77" s="209"/>
      <c r="J77" s="209"/>
      <c r="K77" s="210"/>
      <c r="L77" s="542"/>
      <c r="M77" s="209"/>
      <c r="N77" s="483"/>
      <c r="O77" s="483"/>
      <c r="P77" s="203"/>
      <c r="Q77" s="207"/>
      <c r="R77" s="208"/>
      <c r="S77" s="205"/>
      <c r="T77" s="541"/>
      <c r="U77" s="203"/>
      <c r="V77" s="207"/>
      <c r="W77" s="208"/>
      <c r="X77" s="205"/>
      <c r="Y77" s="541"/>
      <c r="Z77" s="203"/>
      <c r="AA77" s="207"/>
      <c r="AB77" s="208"/>
      <c r="AC77" s="205"/>
      <c r="AD77" s="541"/>
      <c r="AE77" s="203"/>
      <c r="AF77" s="207"/>
      <c r="AG77" s="208"/>
      <c r="AH77" s="205"/>
      <c r="AI77" s="541"/>
      <c r="AJ77" s="203"/>
      <c r="AK77" s="207"/>
      <c r="AL77" s="208"/>
      <c r="AM77" s="205"/>
      <c r="AN77" s="541"/>
      <c r="AO77" s="203"/>
      <c r="AP77" s="207"/>
      <c r="AQ77" s="208"/>
      <c r="AR77" s="205"/>
      <c r="AS77" s="541"/>
      <c r="AT77" s="203"/>
      <c r="AU77" s="207"/>
      <c r="AV77" s="208"/>
      <c r="AW77" s="205"/>
      <c r="AX77" s="541"/>
    </row>
    <row r="78" spans="2:50" ht="14.25" hidden="1" customHeight="1" outlineLevel="1">
      <c r="B78" s="483"/>
      <c r="C78" s="203">
        <v>12</v>
      </c>
      <c r="D78" s="206"/>
      <c r="E78" s="203"/>
      <c r="F78" s="203"/>
      <c r="G78" s="208"/>
      <c r="H78" s="541"/>
      <c r="I78" s="209"/>
      <c r="J78" s="209"/>
      <c r="K78" s="210"/>
      <c r="L78" s="542"/>
      <c r="M78" s="209"/>
      <c r="N78" s="483"/>
      <c r="O78" s="483"/>
      <c r="P78" s="203"/>
      <c r="Q78" s="207"/>
      <c r="R78" s="208"/>
      <c r="S78" s="205"/>
      <c r="T78" s="541"/>
      <c r="U78" s="203"/>
      <c r="V78" s="207"/>
      <c r="W78" s="208"/>
      <c r="X78" s="205"/>
      <c r="Y78" s="541"/>
      <c r="Z78" s="203"/>
      <c r="AA78" s="207"/>
      <c r="AB78" s="208"/>
      <c r="AC78" s="205"/>
      <c r="AD78" s="541"/>
      <c r="AE78" s="203"/>
      <c r="AF78" s="207"/>
      <c r="AG78" s="208"/>
      <c r="AH78" s="205"/>
      <c r="AI78" s="541"/>
      <c r="AJ78" s="203"/>
      <c r="AK78" s="207"/>
      <c r="AL78" s="208"/>
      <c r="AM78" s="205"/>
      <c r="AN78" s="541"/>
      <c r="AO78" s="203"/>
      <c r="AP78" s="207"/>
      <c r="AQ78" s="208"/>
      <c r="AR78" s="205"/>
      <c r="AS78" s="541"/>
      <c r="AT78" s="203"/>
      <c r="AU78" s="207"/>
      <c r="AV78" s="208"/>
      <c r="AW78" s="205"/>
      <c r="AX78" s="541"/>
    </row>
    <row r="79" spans="2:50" ht="14.25" hidden="1" customHeight="1" outlineLevel="1">
      <c r="B79" s="483"/>
      <c r="C79" s="203">
        <v>13</v>
      </c>
      <c r="D79" s="206"/>
      <c r="E79" s="203"/>
      <c r="F79" s="203"/>
      <c r="G79" s="208"/>
      <c r="H79" s="541"/>
      <c r="I79" s="209"/>
      <c r="J79" s="209"/>
      <c r="K79" s="210"/>
      <c r="L79" s="542"/>
      <c r="M79" s="209"/>
      <c r="N79" s="483"/>
      <c r="O79" s="483"/>
      <c r="P79" s="203"/>
      <c r="Q79" s="207"/>
      <c r="R79" s="208"/>
      <c r="S79" s="205"/>
      <c r="T79" s="541"/>
      <c r="U79" s="203"/>
      <c r="V79" s="207"/>
      <c r="W79" s="208"/>
      <c r="X79" s="205"/>
      <c r="Y79" s="541"/>
      <c r="Z79" s="203"/>
      <c r="AA79" s="207"/>
      <c r="AB79" s="208"/>
      <c r="AC79" s="205"/>
      <c r="AD79" s="541"/>
      <c r="AE79" s="203"/>
      <c r="AF79" s="207"/>
      <c r="AG79" s="208"/>
      <c r="AH79" s="205"/>
      <c r="AI79" s="541"/>
      <c r="AJ79" s="203"/>
      <c r="AK79" s="207"/>
      <c r="AL79" s="208"/>
      <c r="AM79" s="205"/>
      <c r="AN79" s="541"/>
      <c r="AO79" s="203"/>
      <c r="AP79" s="207"/>
      <c r="AQ79" s="208"/>
      <c r="AR79" s="205"/>
      <c r="AS79" s="541"/>
      <c r="AT79" s="203"/>
      <c r="AU79" s="207"/>
      <c r="AV79" s="208"/>
      <c r="AW79" s="205"/>
      <c r="AX79" s="541"/>
    </row>
    <row r="80" spans="2:50" ht="14.25" hidden="1" customHeight="1" outlineLevel="1">
      <c r="B80" s="483"/>
      <c r="C80" s="203">
        <v>14</v>
      </c>
      <c r="D80" s="206"/>
      <c r="E80" s="203"/>
      <c r="F80" s="203"/>
      <c r="G80" s="208"/>
      <c r="H80" s="541"/>
      <c r="I80" s="209"/>
      <c r="J80" s="209"/>
      <c r="K80" s="210"/>
      <c r="L80" s="542"/>
      <c r="M80" s="209"/>
      <c r="N80" s="483"/>
      <c r="O80" s="483"/>
      <c r="P80" s="203"/>
      <c r="Q80" s="207"/>
      <c r="R80" s="208"/>
      <c r="S80" s="205"/>
      <c r="T80" s="541"/>
      <c r="U80" s="203"/>
      <c r="V80" s="207"/>
      <c r="W80" s="208"/>
      <c r="X80" s="205"/>
      <c r="Y80" s="541"/>
      <c r="Z80" s="203"/>
      <c r="AA80" s="207"/>
      <c r="AB80" s="208"/>
      <c r="AC80" s="205"/>
      <c r="AD80" s="541"/>
      <c r="AE80" s="203"/>
      <c r="AF80" s="207"/>
      <c r="AG80" s="208"/>
      <c r="AH80" s="205"/>
      <c r="AI80" s="541"/>
      <c r="AJ80" s="203"/>
      <c r="AK80" s="207"/>
      <c r="AL80" s="208"/>
      <c r="AM80" s="205"/>
      <c r="AN80" s="541"/>
      <c r="AO80" s="203"/>
      <c r="AP80" s="207"/>
      <c r="AQ80" s="208"/>
      <c r="AR80" s="205"/>
      <c r="AS80" s="541"/>
      <c r="AT80" s="203"/>
      <c r="AU80" s="207"/>
      <c r="AV80" s="208"/>
      <c r="AW80" s="205"/>
      <c r="AX80" s="541"/>
    </row>
    <row r="81" spans="2:50" ht="14.25" hidden="1" customHeight="1" outlineLevel="1">
      <c r="B81" s="483"/>
      <c r="C81" s="203">
        <v>15</v>
      </c>
      <c r="D81" s="206"/>
      <c r="E81" s="203"/>
      <c r="F81" s="203"/>
      <c r="G81" s="208"/>
      <c r="H81" s="541"/>
      <c r="I81" s="209"/>
      <c r="J81" s="209"/>
      <c r="K81" s="210"/>
      <c r="L81" s="542"/>
      <c r="M81" s="209"/>
      <c r="N81" s="483"/>
      <c r="O81" s="483"/>
      <c r="P81" s="203"/>
      <c r="Q81" s="207"/>
      <c r="R81" s="208"/>
      <c r="S81" s="205"/>
      <c r="T81" s="541"/>
      <c r="U81" s="203"/>
      <c r="V81" s="207"/>
      <c r="W81" s="208"/>
      <c r="X81" s="205"/>
      <c r="Y81" s="541"/>
      <c r="Z81" s="203"/>
      <c r="AA81" s="207"/>
      <c r="AB81" s="208"/>
      <c r="AC81" s="205"/>
      <c r="AD81" s="541"/>
      <c r="AE81" s="203"/>
      <c r="AF81" s="207"/>
      <c r="AG81" s="208"/>
      <c r="AH81" s="205"/>
      <c r="AI81" s="541"/>
      <c r="AJ81" s="203"/>
      <c r="AK81" s="207"/>
      <c r="AL81" s="208"/>
      <c r="AM81" s="205"/>
      <c r="AN81" s="541"/>
      <c r="AO81" s="203"/>
      <c r="AP81" s="207"/>
      <c r="AQ81" s="208"/>
      <c r="AR81" s="205"/>
      <c r="AS81" s="541"/>
      <c r="AT81" s="203"/>
      <c r="AU81" s="207"/>
      <c r="AV81" s="208"/>
      <c r="AW81" s="205"/>
      <c r="AX81" s="541"/>
    </row>
    <row r="82" spans="2:50" ht="14.25" hidden="1" customHeight="1" outlineLevel="1" collapsed="1">
      <c r="B82" s="524" t="s">
        <v>619</v>
      </c>
      <c r="C82" s="525"/>
      <c r="D82" s="525"/>
      <c r="E82" s="525"/>
      <c r="F82" s="525"/>
      <c r="G82" s="525"/>
      <c r="H82" s="525"/>
      <c r="I82" s="525"/>
      <c r="J82" s="525"/>
      <c r="K82" s="525"/>
      <c r="L82" s="525"/>
      <c r="M82" s="526"/>
      <c r="N82" s="576" t="s">
        <v>445</v>
      </c>
      <c r="O82" s="576" t="s">
        <v>105</v>
      </c>
      <c r="P82" s="585">
        <f>AT62+1</f>
        <v>45895</v>
      </c>
      <c r="Q82" s="586"/>
      <c r="R82" s="586"/>
      <c r="S82" s="586"/>
      <c r="T82" s="586"/>
      <c r="U82" s="587">
        <f>P82+1</f>
        <v>45896</v>
      </c>
      <c r="V82" s="588"/>
      <c r="W82" s="588"/>
      <c r="X82" s="588"/>
      <c r="Y82" s="588"/>
      <c r="Z82" s="585">
        <f t="shared" ref="Z82" si="87">U82+1</f>
        <v>45897</v>
      </c>
      <c r="AA82" s="586"/>
      <c r="AB82" s="586"/>
      <c r="AC82" s="586"/>
      <c r="AD82" s="586"/>
      <c r="AE82" s="587">
        <f t="shared" ref="AE82" si="88">Z82+1</f>
        <v>45898</v>
      </c>
      <c r="AF82" s="588"/>
      <c r="AG82" s="588"/>
      <c r="AH82" s="588"/>
      <c r="AI82" s="588"/>
      <c r="AJ82" s="589">
        <f t="shared" ref="AJ82" si="89">AE82+1</f>
        <v>45899</v>
      </c>
      <c r="AK82" s="590"/>
      <c r="AL82" s="590"/>
      <c r="AM82" s="590"/>
      <c r="AN82" s="591"/>
      <c r="AO82" s="587">
        <f t="shared" ref="AO82" si="90">AJ82+1</f>
        <v>45900</v>
      </c>
      <c r="AP82" s="588"/>
      <c r="AQ82" s="588"/>
      <c r="AR82" s="588"/>
      <c r="AS82" s="588"/>
      <c r="AT82" s="589">
        <f t="shared" ref="AT82" si="91">AO82+1</f>
        <v>45901</v>
      </c>
      <c r="AU82" s="590"/>
      <c r="AV82" s="590"/>
      <c r="AW82" s="590"/>
      <c r="AX82" s="591"/>
    </row>
    <row r="83" spans="2:50" ht="14.25" hidden="1" customHeight="1" outlineLevel="1"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8"/>
      <c r="N83" s="578"/>
      <c r="O83" s="578"/>
      <c r="P83" s="592">
        <f>P82</f>
        <v>45895</v>
      </c>
      <c r="Q83" s="592"/>
      <c r="R83" s="592"/>
      <c r="S83" s="592"/>
      <c r="T83" s="592"/>
      <c r="U83" s="593">
        <f>U82</f>
        <v>45896</v>
      </c>
      <c r="V83" s="593"/>
      <c r="W83" s="593"/>
      <c r="X83" s="593"/>
      <c r="Y83" s="593"/>
      <c r="Z83" s="592">
        <f t="shared" ref="Z83" si="92">Z82</f>
        <v>45897</v>
      </c>
      <c r="AA83" s="592"/>
      <c r="AB83" s="592"/>
      <c r="AC83" s="592"/>
      <c r="AD83" s="592"/>
      <c r="AE83" s="593">
        <f t="shared" ref="AE83" si="93">AE82</f>
        <v>45898</v>
      </c>
      <c r="AF83" s="593"/>
      <c r="AG83" s="593"/>
      <c r="AH83" s="593"/>
      <c r="AI83" s="593"/>
      <c r="AJ83" s="594">
        <f t="shared" ref="AJ83" si="94">AJ82</f>
        <v>45899</v>
      </c>
      <c r="AK83" s="595"/>
      <c r="AL83" s="595"/>
      <c r="AM83" s="595"/>
      <c r="AN83" s="596"/>
      <c r="AO83" s="593">
        <f t="shared" ref="AO83" si="95">AO82</f>
        <v>45900</v>
      </c>
      <c r="AP83" s="593"/>
      <c r="AQ83" s="593"/>
      <c r="AR83" s="593"/>
      <c r="AS83" s="593"/>
      <c r="AT83" s="594">
        <f t="shared" ref="AT83" si="96">AT82</f>
        <v>45901</v>
      </c>
      <c r="AU83" s="595"/>
      <c r="AV83" s="595"/>
      <c r="AW83" s="595"/>
      <c r="AX83" s="596"/>
    </row>
    <row r="84" spans="2:50" ht="14.25" hidden="1" customHeight="1" outlineLevel="1">
      <c r="B84" s="483" t="s">
        <v>165</v>
      </c>
      <c r="C84" s="483" t="s">
        <v>160</v>
      </c>
      <c r="D84" s="483"/>
      <c r="E84" s="483" t="s">
        <v>161</v>
      </c>
      <c r="F84" s="483"/>
      <c r="G84" s="483"/>
      <c r="H84" s="483" t="s">
        <v>166</v>
      </c>
      <c r="I84" s="544" t="s">
        <v>446</v>
      </c>
      <c r="J84" s="544"/>
      <c r="K84" s="544"/>
      <c r="L84" s="544" t="s">
        <v>166</v>
      </c>
      <c r="M84" s="544" t="s">
        <v>168</v>
      </c>
      <c r="N84" s="483"/>
      <c r="O84" s="483" t="s">
        <v>167</v>
      </c>
      <c r="P84" s="483" t="s">
        <v>163</v>
      </c>
      <c r="Q84" s="483"/>
      <c r="R84" s="483"/>
      <c r="S84" s="483"/>
      <c r="T84" s="483" t="s">
        <v>166</v>
      </c>
      <c r="U84" s="483" t="s">
        <v>163</v>
      </c>
      <c r="V84" s="483"/>
      <c r="W84" s="483"/>
      <c r="X84" s="483"/>
      <c r="Y84" s="483" t="s">
        <v>166</v>
      </c>
      <c r="Z84" s="483" t="s">
        <v>163</v>
      </c>
      <c r="AA84" s="483"/>
      <c r="AB84" s="483"/>
      <c r="AC84" s="483"/>
      <c r="AD84" s="483" t="s">
        <v>166</v>
      </c>
      <c r="AE84" s="483" t="s">
        <v>163</v>
      </c>
      <c r="AF84" s="483"/>
      <c r="AG84" s="483"/>
      <c r="AH84" s="483"/>
      <c r="AI84" s="483" t="s">
        <v>166</v>
      </c>
      <c r="AJ84" s="483" t="s">
        <v>163</v>
      </c>
      <c r="AK84" s="483"/>
      <c r="AL84" s="483"/>
      <c r="AM84" s="483"/>
      <c r="AN84" s="483" t="s">
        <v>166</v>
      </c>
      <c r="AO84" s="483" t="s">
        <v>163</v>
      </c>
      <c r="AP84" s="483"/>
      <c r="AQ84" s="483"/>
      <c r="AR84" s="483"/>
      <c r="AS84" s="483" t="s">
        <v>166</v>
      </c>
      <c r="AT84" s="483" t="s">
        <v>163</v>
      </c>
      <c r="AU84" s="483"/>
      <c r="AV84" s="483"/>
      <c r="AW84" s="483"/>
      <c r="AX84" s="483" t="s">
        <v>166</v>
      </c>
    </row>
    <row r="85" spans="2:50" ht="14.25" hidden="1" customHeight="1" outlineLevel="1">
      <c r="B85" s="483"/>
      <c r="C85" s="483"/>
      <c r="D85" s="483"/>
      <c r="E85" s="483" t="s">
        <v>447</v>
      </c>
      <c r="F85" s="483"/>
      <c r="G85" s="483"/>
      <c r="H85" s="483"/>
      <c r="I85" s="544" t="s">
        <v>447</v>
      </c>
      <c r="J85" s="544"/>
      <c r="K85" s="544"/>
      <c r="L85" s="544"/>
      <c r="M85" s="544"/>
      <c r="N85" s="483"/>
      <c r="O85" s="483"/>
      <c r="P85" s="483" t="s">
        <v>448</v>
      </c>
      <c r="Q85" s="483"/>
      <c r="R85" s="483"/>
      <c r="S85" s="483"/>
      <c r="T85" s="483"/>
      <c r="U85" s="483" t="s">
        <v>448</v>
      </c>
      <c r="V85" s="483"/>
      <c r="W85" s="483"/>
      <c r="X85" s="483"/>
      <c r="Y85" s="483"/>
      <c r="Z85" s="483" t="s">
        <v>448</v>
      </c>
      <c r="AA85" s="483"/>
      <c r="AB85" s="483"/>
      <c r="AC85" s="483"/>
      <c r="AD85" s="483"/>
      <c r="AE85" s="483" t="s">
        <v>448</v>
      </c>
      <c r="AF85" s="483"/>
      <c r="AG85" s="483"/>
      <c r="AH85" s="483"/>
      <c r="AI85" s="483"/>
      <c r="AJ85" s="483" t="s">
        <v>448</v>
      </c>
      <c r="AK85" s="483"/>
      <c r="AL85" s="483"/>
      <c r="AM85" s="483"/>
      <c r="AN85" s="483"/>
      <c r="AO85" s="483" t="s">
        <v>448</v>
      </c>
      <c r="AP85" s="483"/>
      <c r="AQ85" s="483"/>
      <c r="AR85" s="483"/>
      <c r="AS85" s="483"/>
      <c r="AT85" s="483" t="s">
        <v>448</v>
      </c>
      <c r="AU85" s="483"/>
      <c r="AV85" s="483"/>
      <c r="AW85" s="483"/>
      <c r="AX85" s="483"/>
    </row>
    <row r="86" spans="2:50" ht="14.25" hidden="1" customHeight="1" outlineLevel="1">
      <c r="B86" s="483"/>
      <c r="C86" s="483"/>
      <c r="D86" s="483"/>
      <c r="E86" s="203" t="s">
        <v>162</v>
      </c>
      <c r="F86" s="203" t="s">
        <v>449</v>
      </c>
      <c r="G86" s="203" t="s">
        <v>164</v>
      </c>
      <c r="H86" s="483"/>
      <c r="I86" s="204" t="s">
        <v>162</v>
      </c>
      <c r="J86" s="204" t="s">
        <v>449</v>
      </c>
      <c r="K86" s="204" t="s">
        <v>164</v>
      </c>
      <c r="L86" s="544"/>
      <c r="M86" s="544"/>
      <c r="N86" s="483"/>
      <c r="O86" s="483"/>
      <c r="P86" s="203" t="s">
        <v>162</v>
      </c>
      <c r="Q86" s="203" t="s">
        <v>449</v>
      </c>
      <c r="R86" s="203" t="s">
        <v>164</v>
      </c>
      <c r="S86" s="205" t="s">
        <v>168</v>
      </c>
      <c r="T86" s="483"/>
      <c r="U86" s="203" t="s">
        <v>162</v>
      </c>
      <c r="V86" s="203" t="s">
        <v>449</v>
      </c>
      <c r="W86" s="203" t="s">
        <v>164</v>
      </c>
      <c r="X86" s="205" t="s">
        <v>168</v>
      </c>
      <c r="Y86" s="483"/>
      <c r="Z86" s="203" t="s">
        <v>162</v>
      </c>
      <c r="AA86" s="203" t="s">
        <v>449</v>
      </c>
      <c r="AB86" s="203" t="s">
        <v>164</v>
      </c>
      <c r="AC86" s="205" t="s">
        <v>168</v>
      </c>
      <c r="AD86" s="483"/>
      <c r="AE86" s="203" t="s">
        <v>162</v>
      </c>
      <c r="AF86" s="203" t="s">
        <v>449</v>
      </c>
      <c r="AG86" s="203" t="s">
        <v>164</v>
      </c>
      <c r="AH86" s="205" t="s">
        <v>168</v>
      </c>
      <c r="AI86" s="483"/>
      <c r="AJ86" s="203" t="s">
        <v>162</v>
      </c>
      <c r="AK86" s="203" t="s">
        <v>449</v>
      </c>
      <c r="AL86" s="203" t="s">
        <v>164</v>
      </c>
      <c r="AM86" s="205" t="s">
        <v>168</v>
      </c>
      <c r="AN86" s="483"/>
      <c r="AO86" s="203" t="s">
        <v>162</v>
      </c>
      <c r="AP86" s="203" t="s">
        <v>449</v>
      </c>
      <c r="AQ86" s="203" t="s">
        <v>164</v>
      </c>
      <c r="AR86" s="205" t="s">
        <v>168</v>
      </c>
      <c r="AS86" s="483"/>
      <c r="AT86" s="203" t="s">
        <v>162</v>
      </c>
      <c r="AU86" s="203" t="s">
        <v>449</v>
      </c>
      <c r="AV86" s="203" t="s">
        <v>164</v>
      </c>
      <c r="AW86" s="205" t="s">
        <v>168</v>
      </c>
      <c r="AX86" s="483"/>
    </row>
    <row r="87" spans="2:50" ht="14.25" hidden="1" customHeight="1" outlineLevel="1">
      <c r="B87" s="483" t="s">
        <v>145</v>
      </c>
      <c r="C87" s="203">
        <v>1</v>
      </c>
      <c r="D87" s="206" t="s">
        <v>428</v>
      </c>
      <c r="E87" s="203">
        <v>13</v>
      </c>
      <c r="F87" s="203">
        <v>1200</v>
      </c>
      <c r="G87" s="208">
        <f t="shared" ref="G87:G88" si="97">F87/E87</f>
        <v>92.307692307692307</v>
      </c>
      <c r="H87" s="541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42">
        <f>IFERROR(AVERAGE(K87:K101),"-")</f>
        <v>74.332230669579673</v>
      </c>
      <c r="M87" s="209">
        <f>RANK(K87, K$87:$K$101)</f>
        <v>1</v>
      </c>
      <c r="N87" s="483"/>
      <c r="O87" s="483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41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41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41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41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41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41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41">
        <f>AVERAGE(AV87:AV101)</f>
        <v>74.372076835790836</v>
      </c>
    </row>
    <row r="88" spans="2:50" ht="14.25" hidden="1" customHeight="1" outlineLevel="1">
      <c r="B88" s="483"/>
      <c r="C88" s="203">
        <v>2</v>
      </c>
      <c r="D88" s="206" t="s">
        <v>381</v>
      </c>
      <c r="E88" s="203">
        <v>23</v>
      </c>
      <c r="F88" s="203">
        <v>1800</v>
      </c>
      <c r="G88" s="208">
        <f t="shared" si="97"/>
        <v>78.260869565217391</v>
      </c>
      <c r="H88" s="541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42"/>
      <c r="M88" s="209">
        <f>RANK(K88, K$87:$K$101)</f>
        <v>2</v>
      </c>
      <c r="N88" s="483"/>
      <c r="O88" s="483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41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41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41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41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41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41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41"/>
    </row>
    <row r="89" spans="2:50" ht="14.25" hidden="1" customHeight="1" outlineLevel="1">
      <c r="B89" s="483"/>
      <c r="C89" s="203">
        <v>3</v>
      </c>
      <c r="D89" s="206"/>
      <c r="E89" s="203"/>
      <c r="F89" s="203"/>
      <c r="G89" s="208"/>
      <c r="H89" s="541"/>
      <c r="I89" s="209"/>
      <c r="J89" s="209"/>
      <c r="K89" s="210"/>
      <c r="L89" s="542"/>
      <c r="M89" s="209"/>
      <c r="N89" s="483"/>
      <c r="O89" s="483"/>
      <c r="P89" s="203"/>
      <c r="Q89" s="203"/>
      <c r="R89" s="208"/>
      <c r="S89" s="205"/>
      <c r="T89" s="541"/>
      <c r="U89" s="203"/>
      <c r="V89" s="203"/>
      <c r="W89" s="208"/>
      <c r="X89" s="205"/>
      <c r="Y89" s="541"/>
      <c r="Z89" s="203"/>
      <c r="AA89" s="203"/>
      <c r="AB89" s="208"/>
      <c r="AC89" s="205"/>
      <c r="AD89" s="541"/>
      <c r="AE89" s="203"/>
      <c r="AF89" s="203"/>
      <c r="AG89" s="208"/>
      <c r="AH89" s="205"/>
      <c r="AI89" s="541"/>
      <c r="AJ89" s="203"/>
      <c r="AK89" s="203"/>
      <c r="AL89" s="208"/>
      <c r="AM89" s="205"/>
      <c r="AN89" s="541"/>
      <c r="AO89" s="203"/>
      <c r="AP89" s="203"/>
      <c r="AQ89" s="208"/>
      <c r="AR89" s="205"/>
      <c r="AS89" s="541"/>
      <c r="AT89" s="203"/>
      <c r="AU89" s="203"/>
      <c r="AV89" s="208"/>
      <c r="AW89" s="205"/>
      <c r="AX89" s="541"/>
    </row>
    <row r="90" spans="2:50" ht="14.25" hidden="1" customHeight="1" outlineLevel="1">
      <c r="B90" s="483"/>
      <c r="C90" s="203">
        <v>4</v>
      </c>
      <c r="D90" s="206"/>
      <c r="E90" s="203"/>
      <c r="F90" s="203"/>
      <c r="G90" s="208"/>
      <c r="H90" s="541"/>
      <c r="I90" s="209"/>
      <c r="J90" s="209"/>
      <c r="K90" s="210"/>
      <c r="L90" s="542"/>
      <c r="M90" s="209"/>
      <c r="N90" s="483"/>
      <c r="O90" s="483"/>
      <c r="P90" s="203"/>
      <c r="Q90" s="203"/>
      <c r="R90" s="208"/>
      <c r="S90" s="205"/>
      <c r="T90" s="541"/>
      <c r="U90" s="203"/>
      <c r="V90" s="203"/>
      <c r="W90" s="208"/>
      <c r="X90" s="205"/>
      <c r="Y90" s="541"/>
      <c r="Z90" s="203"/>
      <c r="AA90" s="203"/>
      <c r="AB90" s="208"/>
      <c r="AC90" s="205"/>
      <c r="AD90" s="541"/>
      <c r="AE90" s="203"/>
      <c r="AF90" s="203"/>
      <c r="AG90" s="208"/>
      <c r="AH90" s="205"/>
      <c r="AI90" s="541"/>
      <c r="AJ90" s="203"/>
      <c r="AK90" s="203"/>
      <c r="AL90" s="208"/>
      <c r="AM90" s="205"/>
      <c r="AN90" s="541"/>
      <c r="AO90" s="203"/>
      <c r="AP90" s="203"/>
      <c r="AQ90" s="208"/>
      <c r="AR90" s="205"/>
      <c r="AS90" s="541"/>
      <c r="AT90" s="203"/>
      <c r="AU90" s="203"/>
      <c r="AV90" s="208"/>
      <c r="AW90" s="205"/>
      <c r="AX90" s="541"/>
    </row>
    <row r="91" spans="2:50" ht="14.25" hidden="1" customHeight="1" outlineLevel="1">
      <c r="B91" s="483"/>
      <c r="C91" s="203">
        <v>5</v>
      </c>
      <c r="D91" s="206"/>
      <c r="E91" s="203"/>
      <c r="F91" s="203"/>
      <c r="G91" s="208"/>
      <c r="H91" s="541"/>
      <c r="I91" s="209"/>
      <c r="J91" s="209"/>
      <c r="K91" s="210"/>
      <c r="L91" s="542"/>
      <c r="M91" s="209"/>
      <c r="N91" s="483"/>
      <c r="O91" s="483"/>
      <c r="P91" s="203"/>
      <c r="Q91" s="203"/>
      <c r="R91" s="208"/>
      <c r="S91" s="205"/>
      <c r="T91" s="541"/>
      <c r="U91" s="203"/>
      <c r="V91" s="203"/>
      <c r="W91" s="208"/>
      <c r="X91" s="205"/>
      <c r="Y91" s="541"/>
      <c r="Z91" s="203"/>
      <c r="AA91" s="203"/>
      <c r="AB91" s="208"/>
      <c r="AC91" s="205"/>
      <c r="AD91" s="541"/>
      <c r="AE91" s="203"/>
      <c r="AF91" s="203"/>
      <c r="AG91" s="208"/>
      <c r="AH91" s="205"/>
      <c r="AI91" s="541"/>
      <c r="AJ91" s="203"/>
      <c r="AK91" s="203"/>
      <c r="AL91" s="208"/>
      <c r="AM91" s="205"/>
      <c r="AN91" s="541"/>
      <c r="AO91" s="203"/>
      <c r="AP91" s="203"/>
      <c r="AQ91" s="208"/>
      <c r="AR91" s="205"/>
      <c r="AS91" s="541"/>
      <c r="AT91" s="203"/>
      <c r="AU91" s="203"/>
      <c r="AV91" s="208"/>
      <c r="AW91" s="205"/>
      <c r="AX91" s="541"/>
    </row>
    <row r="92" spans="2:50" ht="14.25" hidden="1" customHeight="1" outlineLevel="1">
      <c r="B92" s="483"/>
      <c r="C92" s="203">
        <v>6</v>
      </c>
      <c r="D92" s="206"/>
      <c r="E92" s="203"/>
      <c r="F92" s="203"/>
      <c r="G92" s="208"/>
      <c r="H92" s="541"/>
      <c r="I92" s="209"/>
      <c r="J92" s="209"/>
      <c r="K92" s="210"/>
      <c r="L92" s="542"/>
      <c r="M92" s="209"/>
      <c r="N92" s="483"/>
      <c r="O92" s="483"/>
      <c r="P92" s="203"/>
      <c r="Q92" s="203"/>
      <c r="R92" s="208"/>
      <c r="S92" s="205"/>
      <c r="T92" s="541"/>
      <c r="U92" s="203"/>
      <c r="V92" s="203"/>
      <c r="W92" s="208"/>
      <c r="X92" s="205"/>
      <c r="Y92" s="541"/>
      <c r="Z92" s="203"/>
      <c r="AA92" s="203"/>
      <c r="AB92" s="208"/>
      <c r="AC92" s="205"/>
      <c r="AD92" s="541"/>
      <c r="AE92" s="203"/>
      <c r="AF92" s="203"/>
      <c r="AG92" s="208"/>
      <c r="AH92" s="205"/>
      <c r="AI92" s="541"/>
      <c r="AJ92" s="203"/>
      <c r="AK92" s="203"/>
      <c r="AL92" s="208"/>
      <c r="AM92" s="205"/>
      <c r="AN92" s="541"/>
      <c r="AO92" s="203"/>
      <c r="AP92" s="203"/>
      <c r="AQ92" s="208"/>
      <c r="AR92" s="205"/>
      <c r="AS92" s="541"/>
      <c r="AT92" s="203"/>
      <c r="AU92" s="203"/>
      <c r="AV92" s="208"/>
      <c r="AW92" s="205"/>
      <c r="AX92" s="541"/>
    </row>
    <row r="93" spans="2:50" ht="14.25" hidden="1" customHeight="1" outlineLevel="1">
      <c r="B93" s="483"/>
      <c r="C93" s="203">
        <v>7</v>
      </c>
      <c r="D93" s="206"/>
      <c r="E93" s="203"/>
      <c r="F93" s="203"/>
      <c r="G93" s="208"/>
      <c r="H93" s="541"/>
      <c r="I93" s="209"/>
      <c r="J93" s="209"/>
      <c r="K93" s="210"/>
      <c r="L93" s="542"/>
      <c r="M93" s="209"/>
      <c r="N93" s="483"/>
      <c r="O93" s="483"/>
      <c r="P93" s="203"/>
      <c r="Q93" s="203"/>
      <c r="R93" s="208"/>
      <c r="S93" s="205"/>
      <c r="T93" s="541"/>
      <c r="U93" s="203"/>
      <c r="V93" s="203"/>
      <c r="W93" s="208"/>
      <c r="X93" s="205"/>
      <c r="Y93" s="541"/>
      <c r="Z93" s="203"/>
      <c r="AA93" s="203"/>
      <c r="AB93" s="208"/>
      <c r="AC93" s="205"/>
      <c r="AD93" s="541"/>
      <c r="AE93" s="203"/>
      <c r="AF93" s="203"/>
      <c r="AG93" s="208"/>
      <c r="AH93" s="205"/>
      <c r="AI93" s="541"/>
      <c r="AJ93" s="203"/>
      <c r="AK93" s="203"/>
      <c r="AL93" s="208"/>
      <c r="AM93" s="205"/>
      <c r="AN93" s="541"/>
      <c r="AO93" s="203"/>
      <c r="AP93" s="203"/>
      <c r="AQ93" s="208"/>
      <c r="AR93" s="205"/>
      <c r="AS93" s="541"/>
      <c r="AT93" s="203"/>
      <c r="AU93" s="203"/>
      <c r="AV93" s="208"/>
      <c r="AW93" s="205"/>
      <c r="AX93" s="541"/>
    </row>
    <row r="94" spans="2:50" ht="14.25" hidden="1" customHeight="1" outlineLevel="1">
      <c r="B94" s="483"/>
      <c r="C94" s="203">
        <v>8</v>
      </c>
      <c r="D94" s="206"/>
      <c r="E94" s="203"/>
      <c r="F94" s="203"/>
      <c r="G94" s="208"/>
      <c r="H94" s="541"/>
      <c r="I94" s="209"/>
      <c r="J94" s="209"/>
      <c r="K94" s="210"/>
      <c r="L94" s="542"/>
      <c r="M94" s="209"/>
      <c r="N94" s="483"/>
      <c r="O94" s="483"/>
      <c r="P94" s="203"/>
      <c r="Q94" s="203"/>
      <c r="R94" s="208"/>
      <c r="S94" s="205"/>
      <c r="T94" s="541"/>
      <c r="U94" s="203"/>
      <c r="V94" s="203"/>
      <c r="W94" s="208"/>
      <c r="X94" s="205"/>
      <c r="Y94" s="541"/>
      <c r="Z94" s="203"/>
      <c r="AA94" s="203"/>
      <c r="AB94" s="208"/>
      <c r="AC94" s="205"/>
      <c r="AD94" s="541"/>
      <c r="AE94" s="203"/>
      <c r="AF94" s="203"/>
      <c r="AG94" s="208"/>
      <c r="AH94" s="205"/>
      <c r="AI94" s="541"/>
      <c r="AJ94" s="203"/>
      <c r="AK94" s="203"/>
      <c r="AL94" s="208"/>
      <c r="AM94" s="205"/>
      <c r="AN94" s="541"/>
      <c r="AO94" s="203"/>
      <c r="AP94" s="203"/>
      <c r="AQ94" s="208"/>
      <c r="AR94" s="205"/>
      <c r="AS94" s="541"/>
      <c r="AT94" s="203"/>
      <c r="AU94" s="203"/>
      <c r="AV94" s="208"/>
      <c r="AW94" s="205"/>
      <c r="AX94" s="541"/>
    </row>
    <row r="95" spans="2:50" ht="14.25" hidden="1" customHeight="1" outlineLevel="1">
      <c r="B95" s="483"/>
      <c r="C95" s="203">
        <v>9</v>
      </c>
      <c r="D95" s="206"/>
      <c r="E95" s="203"/>
      <c r="F95" s="203"/>
      <c r="G95" s="208"/>
      <c r="H95" s="541"/>
      <c r="I95" s="209"/>
      <c r="J95" s="209"/>
      <c r="K95" s="210"/>
      <c r="L95" s="542"/>
      <c r="M95" s="209"/>
      <c r="N95" s="483"/>
      <c r="O95" s="483"/>
      <c r="P95" s="203"/>
      <c r="Q95" s="203"/>
      <c r="R95" s="208"/>
      <c r="S95" s="205"/>
      <c r="T95" s="541"/>
      <c r="U95" s="203"/>
      <c r="V95" s="203"/>
      <c r="W95" s="208"/>
      <c r="X95" s="205"/>
      <c r="Y95" s="541"/>
      <c r="Z95" s="203"/>
      <c r="AA95" s="203"/>
      <c r="AB95" s="208"/>
      <c r="AC95" s="205"/>
      <c r="AD95" s="541"/>
      <c r="AE95" s="203"/>
      <c r="AF95" s="203"/>
      <c r="AG95" s="208"/>
      <c r="AH95" s="205"/>
      <c r="AI95" s="541"/>
      <c r="AJ95" s="203"/>
      <c r="AK95" s="203"/>
      <c r="AL95" s="208"/>
      <c r="AM95" s="205"/>
      <c r="AN95" s="541"/>
      <c r="AO95" s="203"/>
      <c r="AP95" s="203"/>
      <c r="AQ95" s="208"/>
      <c r="AR95" s="205"/>
      <c r="AS95" s="541"/>
      <c r="AT95" s="203"/>
      <c r="AU95" s="203"/>
      <c r="AV95" s="208"/>
      <c r="AW95" s="205"/>
      <c r="AX95" s="541"/>
    </row>
    <row r="96" spans="2:50" ht="14.25" hidden="1" customHeight="1" outlineLevel="1">
      <c r="B96" s="483"/>
      <c r="C96" s="203">
        <v>10</v>
      </c>
      <c r="D96" s="206"/>
      <c r="E96" s="203"/>
      <c r="F96" s="203"/>
      <c r="G96" s="208"/>
      <c r="H96" s="541"/>
      <c r="I96" s="209"/>
      <c r="J96" s="209"/>
      <c r="K96" s="210"/>
      <c r="L96" s="542"/>
      <c r="M96" s="209"/>
      <c r="N96" s="483"/>
      <c r="O96" s="483"/>
      <c r="P96" s="203"/>
      <c r="Q96" s="203"/>
      <c r="R96" s="208"/>
      <c r="S96" s="205"/>
      <c r="T96" s="541"/>
      <c r="U96" s="203"/>
      <c r="V96" s="203"/>
      <c r="W96" s="208"/>
      <c r="X96" s="205"/>
      <c r="Y96" s="541"/>
      <c r="Z96" s="203"/>
      <c r="AA96" s="203"/>
      <c r="AB96" s="208"/>
      <c r="AC96" s="205"/>
      <c r="AD96" s="541"/>
      <c r="AE96" s="203"/>
      <c r="AF96" s="203"/>
      <c r="AG96" s="208"/>
      <c r="AH96" s="205"/>
      <c r="AI96" s="541"/>
      <c r="AJ96" s="203"/>
      <c r="AK96" s="203"/>
      <c r="AL96" s="208"/>
      <c r="AM96" s="205"/>
      <c r="AN96" s="541"/>
      <c r="AO96" s="203"/>
      <c r="AP96" s="203"/>
      <c r="AQ96" s="208"/>
      <c r="AR96" s="205"/>
      <c r="AS96" s="541"/>
      <c r="AT96" s="203"/>
      <c r="AU96" s="203"/>
      <c r="AV96" s="208"/>
      <c r="AW96" s="205"/>
      <c r="AX96" s="541"/>
    </row>
    <row r="97" spans="2:50" ht="14.25" hidden="1" customHeight="1" outlineLevel="1">
      <c r="B97" s="483"/>
      <c r="C97" s="203">
        <v>11</v>
      </c>
      <c r="D97" s="206"/>
      <c r="E97" s="203"/>
      <c r="F97" s="203"/>
      <c r="G97" s="208"/>
      <c r="H97" s="541"/>
      <c r="I97" s="209"/>
      <c r="J97" s="209"/>
      <c r="K97" s="210"/>
      <c r="L97" s="542"/>
      <c r="M97" s="209"/>
      <c r="N97" s="483"/>
      <c r="O97" s="483"/>
      <c r="P97" s="203"/>
      <c r="Q97" s="203"/>
      <c r="R97" s="208"/>
      <c r="S97" s="205"/>
      <c r="T97" s="541"/>
      <c r="U97" s="203"/>
      <c r="V97" s="203"/>
      <c r="W97" s="208"/>
      <c r="X97" s="205"/>
      <c r="Y97" s="541"/>
      <c r="Z97" s="203"/>
      <c r="AA97" s="203"/>
      <c r="AB97" s="208"/>
      <c r="AC97" s="205"/>
      <c r="AD97" s="541"/>
      <c r="AE97" s="203"/>
      <c r="AF97" s="203"/>
      <c r="AG97" s="208"/>
      <c r="AH97" s="205"/>
      <c r="AI97" s="541"/>
      <c r="AJ97" s="203"/>
      <c r="AK97" s="203"/>
      <c r="AL97" s="208"/>
      <c r="AM97" s="205"/>
      <c r="AN97" s="541"/>
      <c r="AO97" s="203"/>
      <c r="AP97" s="203"/>
      <c r="AQ97" s="208"/>
      <c r="AR97" s="205"/>
      <c r="AS97" s="541"/>
      <c r="AT97" s="203"/>
      <c r="AU97" s="203"/>
      <c r="AV97" s="208"/>
      <c r="AW97" s="205"/>
      <c r="AX97" s="541"/>
    </row>
    <row r="98" spans="2:50" ht="14.25" hidden="1" customHeight="1" outlineLevel="1">
      <c r="B98" s="483"/>
      <c r="C98" s="203">
        <v>12</v>
      </c>
      <c r="D98" s="206"/>
      <c r="E98" s="203"/>
      <c r="F98" s="203"/>
      <c r="G98" s="208"/>
      <c r="H98" s="541"/>
      <c r="I98" s="209"/>
      <c r="J98" s="209"/>
      <c r="K98" s="210"/>
      <c r="L98" s="542"/>
      <c r="M98" s="209"/>
      <c r="N98" s="483"/>
      <c r="O98" s="483"/>
      <c r="P98" s="203"/>
      <c r="Q98" s="203"/>
      <c r="R98" s="208"/>
      <c r="S98" s="205"/>
      <c r="T98" s="541"/>
      <c r="U98" s="203"/>
      <c r="V98" s="203"/>
      <c r="W98" s="208"/>
      <c r="X98" s="205"/>
      <c r="Y98" s="541"/>
      <c r="Z98" s="203"/>
      <c r="AA98" s="203"/>
      <c r="AB98" s="208"/>
      <c r="AC98" s="205"/>
      <c r="AD98" s="541"/>
      <c r="AE98" s="203"/>
      <c r="AF98" s="203"/>
      <c r="AG98" s="208"/>
      <c r="AH98" s="205"/>
      <c r="AI98" s="541"/>
      <c r="AJ98" s="203"/>
      <c r="AK98" s="203"/>
      <c r="AL98" s="208"/>
      <c r="AM98" s="205"/>
      <c r="AN98" s="541"/>
      <c r="AO98" s="203"/>
      <c r="AP98" s="203"/>
      <c r="AQ98" s="208"/>
      <c r="AR98" s="205"/>
      <c r="AS98" s="541"/>
      <c r="AT98" s="203"/>
      <c r="AU98" s="203"/>
      <c r="AV98" s="208"/>
      <c r="AW98" s="205"/>
      <c r="AX98" s="541"/>
    </row>
    <row r="99" spans="2:50" ht="14.25" hidden="1" customHeight="1" outlineLevel="1">
      <c r="B99" s="483"/>
      <c r="C99" s="203">
        <v>13</v>
      </c>
      <c r="D99" s="206"/>
      <c r="E99" s="203"/>
      <c r="F99" s="203"/>
      <c r="G99" s="208"/>
      <c r="H99" s="541"/>
      <c r="I99" s="209"/>
      <c r="J99" s="209"/>
      <c r="K99" s="210"/>
      <c r="L99" s="542"/>
      <c r="M99" s="209"/>
      <c r="N99" s="483"/>
      <c r="O99" s="483"/>
      <c r="P99" s="203"/>
      <c r="Q99" s="203"/>
      <c r="R99" s="208"/>
      <c r="S99" s="205"/>
      <c r="T99" s="541"/>
      <c r="U99" s="203"/>
      <c r="V99" s="203"/>
      <c r="W99" s="208"/>
      <c r="X99" s="205"/>
      <c r="Y99" s="541"/>
      <c r="Z99" s="203"/>
      <c r="AA99" s="203"/>
      <c r="AB99" s="208"/>
      <c r="AC99" s="205"/>
      <c r="AD99" s="541"/>
      <c r="AE99" s="203"/>
      <c r="AF99" s="203"/>
      <c r="AG99" s="208"/>
      <c r="AH99" s="205"/>
      <c r="AI99" s="541"/>
      <c r="AJ99" s="203"/>
      <c r="AK99" s="203"/>
      <c r="AL99" s="208"/>
      <c r="AM99" s="205"/>
      <c r="AN99" s="541"/>
      <c r="AO99" s="203"/>
      <c r="AP99" s="203"/>
      <c r="AQ99" s="208"/>
      <c r="AR99" s="205"/>
      <c r="AS99" s="541"/>
      <c r="AT99" s="203"/>
      <c r="AU99" s="203"/>
      <c r="AV99" s="208"/>
      <c r="AW99" s="205"/>
      <c r="AX99" s="541"/>
    </row>
    <row r="100" spans="2:50" ht="14.25" hidden="1" customHeight="1" outlineLevel="1">
      <c r="B100" s="483"/>
      <c r="C100" s="203">
        <v>14</v>
      </c>
      <c r="D100" s="206"/>
      <c r="E100" s="203"/>
      <c r="F100" s="203"/>
      <c r="G100" s="208"/>
      <c r="H100" s="541"/>
      <c r="I100" s="209"/>
      <c r="J100" s="209"/>
      <c r="K100" s="210"/>
      <c r="L100" s="542"/>
      <c r="M100" s="209"/>
      <c r="N100" s="483"/>
      <c r="O100" s="483"/>
      <c r="P100" s="203"/>
      <c r="Q100" s="203"/>
      <c r="R100" s="208"/>
      <c r="S100" s="205"/>
      <c r="T100" s="541"/>
      <c r="U100" s="203"/>
      <c r="V100" s="203"/>
      <c r="W100" s="208"/>
      <c r="X100" s="205"/>
      <c r="Y100" s="541"/>
      <c r="Z100" s="203"/>
      <c r="AA100" s="203"/>
      <c r="AB100" s="208"/>
      <c r="AC100" s="205"/>
      <c r="AD100" s="541"/>
      <c r="AE100" s="203"/>
      <c r="AF100" s="203"/>
      <c r="AG100" s="208"/>
      <c r="AH100" s="205"/>
      <c r="AI100" s="541"/>
      <c r="AJ100" s="203"/>
      <c r="AK100" s="203"/>
      <c r="AL100" s="208"/>
      <c r="AM100" s="205"/>
      <c r="AN100" s="541"/>
      <c r="AO100" s="203"/>
      <c r="AP100" s="203"/>
      <c r="AQ100" s="208"/>
      <c r="AR100" s="205"/>
      <c r="AS100" s="541"/>
      <c r="AT100" s="203"/>
      <c r="AU100" s="203"/>
      <c r="AV100" s="208"/>
      <c r="AW100" s="205"/>
      <c r="AX100" s="541"/>
    </row>
    <row r="101" spans="2:50" ht="14.25" hidden="1" customHeight="1" outlineLevel="1">
      <c r="B101" s="483"/>
      <c r="C101" s="203">
        <v>15</v>
      </c>
      <c r="D101" s="206"/>
      <c r="E101" s="203"/>
      <c r="F101" s="203"/>
      <c r="G101" s="208"/>
      <c r="H101" s="541"/>
      <c r="I101" s="209"/>
      <c r="J101" s="209"/>
      <c r="K101" s="210"/>
      <c r="L101" s="542"/>
      <c r="M101" s="209"/>
      <c r="N101" s="483"/>
      <c r="O101" s="483"/>
      <c r="P101" s="203"/>
      <c r="Q101" s="207"/>
      <c r="R101" s="208"/>
      <c r="S101" s="205"/>
      <c r="T101" s="541"/>
      <c r="U101" s="203"/>
      <c r="V101" s="203"/>
      <c r="W101" s="208"/>
      <c r="X101" s="205"/>
      <c r="Y101" s="541"/>
      <c r="Z101" s="203"/>
      <c r="AA101" s="203"/>
      <c r="AB101" s="208"/>
      <c r="AC101" s="205"/>
      <c r="AD101" s="541"/>
      <c r="AE101" s="203"/>
      <c r="AF101" s="203"/>
      <c r="AG101" s="208"/>
      <c r="AH101" s="205"/>
      <c r="AI101" s="541"/>
      <c r="AJ101" s="203"/>
      <c r="AK101" s="203"/>
      <c r="AL101" s="208"/>
      <c r="AM101" s="205"/>
      <c r="AN101" s="541"/>
      <c r="AO101" s="203"/>
      <c r="AP101" s="203"/>
      <c r="AQ101" s="208"/>
      <c r="AR101" s="205"/>
      <c r="AS101" s="541"/>
      <c r="AT101" s="203"/>
      <c r="AU101" s="203"/>
      <c r="AV101" s="208"/>
      <c r="AW101" s="205"/>
      <c r="AX101" s="541"/>
    </row>
    <row r="102" spans="2:50" ht="14.25" hidden="1" customHeight="1" outlineLevel="1" collapsed="1">
      <c r="B102" s="524" t="s">
        <v>622</v>
      </c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6"/>
      <c r="N102" s="576" t="s">
        <v>445</v>
      </c>
      <c r="O102" s="576" t="s">
        <v>105</v>
      </c>
      <c r="P102" s="585">
        <f>AT82+1</f>
        <v>45902</v>
      </c>
      <c r="Q102" s="586"/>
      <c r="R102" s="586"/>
      <c r="S102" s="586"/>
      <c r="T102" s="586"/>
      <c r="U102" s="587">
        <f>P102+1</f>
        <v>45903</v>
      </c>
      <c r="V102" s="588"/>
      <c r="W102" s="588"/>
      <c r="X102" s="588"/>
      <c r="Y102" s="588"/>
      <c r="Z102" s="585">
        <f t="shared" ref="Z102" si="113">U102+1</f>
        <v>45904</v>
      </c>
      <c r="AA102" s="586"/>
      <c r="AB102" s="586"/>
      <c r="AC102" s="586"/>
      <c r="AD102" s="586"/>
      <c r="AE102" s="587">
        <f t="shared" ref="AE102" si="114">Z102+1</f>
        <v>45905</v>
      </c>
      <c r="AF102" s="588"/>
      <c r="AG102" s="588"/>
      <c r="AH102" s="588"/>
      <c r="AI102" s="588"/>
      <c r="AJ102" s="589">
        <f t="shared" ref="AJ102" si="115">AE102+1</f>
        <v>45906</v>
      </c>
      <c r="AK102" s="590"/>
      <c r="AL102" s="590"/>
      <c r="AM102" s="590"/>
      <c r="AN102" s="591"/>
      <c r="AO102" s="587">
        <f t="shared" ref="AO102" si="116">AJ102+1</f>
        <v>45907</v>
      </c>
      <c r="AP102" s="588"/>
      <c r="AQ102" s="588"/>
      <c r="AR102" s="588"/>
      <c r="AS102" s="588"/>
      <c r="AT102" s="589">
        <f t="shared" ref="AT102" si="117">AO102+1</f>
        <v>45908</v>
      </c>
      <c r="AU102" s="590"/>
      <c r="AV102" s="590"/>
      <c r="AW102" s="590"/>
      <c r="AX102" s="591"/>
    </row>
    <row r="103" spans="2:50" ht="14.25" hidden="1" customHeight="1" outlineLevel="1"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8"/>
      <c r="N103" s="578"/>
      <c r="O103" s="578"/>
      <c r="P103" s="592">
        <f>P102</f>
        <v>45902</v>
      </c>
      <c r="Q103" s="592"/>
      <c r="R103" s="592"/>
      <c r="S103" s="592"/>
      <c r="T103" s="592"/>
      <c r="U103" s="593">
        <f>U102</f>
        <v>45903</v>
      </c>
      <c r="V103" s="593"/>
      <c r="W103" s="593"/>
      <c r="X103" s="593"/>
      <c r="Y103" s="593"/>
      <c r="Z103" s="592">
        <f t="shared" ref="Z103" si="118">Z102</f>
        <v>45904</v>
      </c>
      <c r="AA103" s="592"/>
      <c r="AB103" s="592"/>
      <c r="AC103" s="592"/>
      <c r="AD103" s="592"/>
      <c r="AE103" s="593">
        <f t="shared" ref="AE103" si="119">AE102</f>
        <v>45905</v>
      </c>
      <c r="AF103" s="593"/>
      <c r="AG103" s="593"/>
      <c r="AH103" s="593"/>
      <c r="AI103" s="593"/>
      <c r="AJ103" s="594">
        <f t="shared" ref="AJ103" si="120">AJ102</f>
        <v>45906</v>
      </c>
      <c r="AK103" s="595"/>
      <c r="AL103" s="595"/>
      <c r="AM103" s="595"/>
      <c r="AN103" s="596"/>
      <c r="AO103" s="593">
        <f t="shared" ref="AO103" si="121">AO102</f>
        <v>45907</v>
      </c>
      <c r="AP103" s="593"/>
      <c r="AQ103" s="593"/>
      <c r="AR103" s="593"/>
      <c r="AS103" s="593"/>
      <c r="AT103" s="594">
        <f t="shared" ref="AT103" si="122">AT102</f>
        <v>45908</v>
      </c>
      <c r="AU103" s="595"/>
      <c r="AV103" s="595"/>
      <c r="AW103" s="595"/>
      <c r="AX103" s="596"/>
    </row>
    <row r="104" spans="2:50" ht="14.25" hidden="1" customHeight="1" outlineLevel="1">
      <c r="B104" s="483" t="s">
        <v>165</v>
      </c>
      <c r="C104" s="483" t="s">
        <v>160</v>
      </c>
      <c r="D104" s="483"/>
      <c r="E104" s="483" t="s">
        <v>161</v>
      </c>
      <c r="F104" s="483"/>
      <c r="G104" s="483"/>
      <c r="H104" s="483" t="s">
        <v>166</v>
      </c>
      <c r="I104" s="544" t="s">
        <v>446</v>
      </c>
      <c r="J104" s="544"/>
      <c r="K104" s="544"/>
      <c r="L104" s="544" t="s">
        <v>166</v>
      </c>
      <c r="M104" s="544" t="s">
        <v>168</v>
      </c>
      <c r="N104" s="483"/>
      <c r="O104" s="483" t="s">
        <v>167</v>
      </c>
      <c r="P104" s="483" t="s">
        <v>163</v>
      </c>
      <c r="Q104" s="483"/>
      <c r="R104" s="483"/>
      <c r="S104" s="483"/>
      <c r="T104" s="483" t="s">
        <v>166</v>
      </c>
      <c r="U104" s="483" t="s">
        <v>163</v>
      </c>
      <c r="V104" s="483"/>
      <c r="W104" s="483"/>
      <c r="X104" s="483"/>
      <c r="Y104" s="483" t="s">
        <v>166</v>
      </c>
      <c r="Z104" s="483" t="s">
        <v>163</v>
      </c>
      <c r="AA104" s="483"/>
      <c r="AB104" s="483"/>
      <c r="AC104" s="483"/>
      <c r="AD104" s="483" t="s">
        <v>166</v>
      </c>
      <c r="AE104" s="483" t="s">
        <v>163</v>
      </c>
      <c r="AF104" s="483"/>
      <c r="AG104" s="483"/>
      <c r="AH104" s="483"/>
      <c r="AI104" s="483" t="s">
        <v>166</v>
      </c>
      <c r="AJ104" s="483" t="s">
        <v>163</v>
      </c>
      <c r="AK104" s="483"/>
      <c r="AL104" s="483"/>
      <c r="AM104" s="483"/>
      <c r="AN104" s="483" t="s">
        <v>166</v>
      </c>
      <c r="AO104" s="483" t="s">
        <v>163</v>
      </c>
      <c r="AP104" s="483"/>
      <c r="AQ104" s="483"/>
      <c r="AR104" s="483"/>
      <c r="AS104" s="483" t="s">
        <v>166</v>
      </c>
      <c r="AT104" s="483" t="s">
        <v>163</v>
      </c>
      <c r="AU104" s="483"/>
      <c r="AV104" s="483"/>
      <c r="AW104" s="483"/>
      <c r="AX104" s="483" t="s">
        <v>166</v>
      </c>
    </row>
    <row r="105" spans="2:50" ht="14.25" hidden="1" customHeight="1" outlineLevel="1">
      <c r="B105" s="483"/>
      <c r="C105" s="483"/>
      <c r="D105" s="483"/>
      <c r="E105" s="483" t="s">
        <v>447</v>
      </c>
      <c r="F105" s="483"/>
      <c r="G105" s="483"/>
      <c r="H105" s="483"/>
      <c r="I105" s="544" t="s">
        <v>447</v>
      </c>
      <c r="J105" s="544"/>
      <c r="K105" s="544"/>
      <c r="L105" s="544"/>
      <c r="M105" s="544"/>
      <c r="N105" s="483"/>
      <c r="O105" s="483"/>
      <c r="P105" s="483" t="s">
        <v>448</v>
      </c>
      <c r="Q105" s="483"/>
      <c r="R105" s="483"/>
      <c r="S105" s="483"/>
      <c r="T105" s="483"/>
      <c r="U105" s="483" t="s">
        <v>448</v>
      </c>
      <c r="V105" s="483"/>
      <c r="W105" s="483"/>
      <c r="X105" s="483"/>
      <c r="Y105" s="483"/>
      <c r="Z105" s="483" t="s">
        <v>448</v>
      </c>
      <c r="AA105" s="483"/>
      <c r="AB105" s="483"/>
      <c r="AC105" s="483"/>
      <c r="AD105" s="483"/>
      <c r="AE105" s="483" t="s">
        <v>448</v>
      </c>
      <c r="AF105" s="483"/>
      <c r="AG105" s="483"/>
      <c r="AH105" s="483"/>
      <c r="AI105" s="483"/>
      <c r="AJ105" s="483" t="s">
        <v>448</v>
      </c>
      <c r="AK105" s="483"/>
      <c r="AL105" s="483"/>
      <c r="AM105" s="483"/>
      <c r="AN105" s="483"/>
      <c r="AO105" s="483" t="s">
        <v>448</v>
      </c>
      <c r="AP105" s="483"/>
      <c r="AQ105" s="483"/>
      <c r="AR105" s="483"/>
      <c r="AS105" s="483"/>
      <c r="AT105" s="483" t="s">
        <v>448</v>
      </c>
      <c r="AU105" s="483"/>
      <c r="AV105" s="483"/>
      <c r="AW105" s="483"/>
      <c r="AX105" s="483"/>
    </row>
    <row r="106" spans="2:50" ht="14.25" hidden="1" customHeight="1" outlineLevel="1">
      <c r="B106" s="483"/>
      <c r="C106" s="483"/>
      <c r="D106" s="483"/>
      <c r="E106" s="203" t="s">
        <v>162</v>
      </c>
      <c r="F106" s="203" t="s">
        <v>449</v>
      </c>
      <c r="G106" s="203" t="s">
        <v>164</v>
      </c>
      <c r="H106" s="483"/>
      <c r="I106" s="204" t="s">
        <v>162</v>
      </c>
      <c r="J106" s="204" t="s">
        <v>449</v>
      </c>
      <c r="K106" s="204" t="s">
        <v>164</v>
      </c>
      <c r="L106" s="544"/>
      <c r="M106" s="544"/>
      <c r="N106" s="483"/>
      <c r="O106" s="483"/>
      <c r="P106" s="203" t="s">
        <v>162</v>
      </c>
      <c r="Q106" s="203" t="s">
        <v>449</v>
      </c>
      <c r="R106" s="203" t="s">
        <v>164</v>
      </c>
      <c r="S106" s="205" t="s">
        <v>168</v>
      </c>
      <c r="T106" s="483"/>
      <c r="U106" s="203" t="s">
        <v>162</v>
      </c>
      <c r="V106" s="203" t="s">
        <v>449</v>
      </c>
      <c r="W106" s="203" t="s">
        <v>164</v>
      </c>
      <c r="X106" s="205" t="s">
        <v>168</v>
      </c>
      <c r="Y106" s="483"/>
      <c r="Z106" s="203" t="s">
        <v>162</v>
      </c>
      <c r="AA106" s="203" t="s">
        <v>449</v>
      </c>
      <c r="AB106" s="203" t="s">
        <v>164</v>
      </c>
      <c r="AC106" s="205" t="s">
        <v>168</v>
      </c>
      <c r="AD106" s="483"/>
      <c r="AE106" s="203" t="s">
        <v>162</v>
      </c>
      <c r="AF106" s="203" t="s">
        <v>449</v>
      </c>
      <c r="AG106" s="203" t="s">
        <v>164</v>
      </c>
      <c r="AH106" s="205" t="s">
        <v>168</v>
      </c>
      <c r="AI106" s="483"/>
      <c r="AJ106" s="203" t="s">
        <v>162</v>
      </c>
      <c r="AK106" s="203" t="s">
        <v>449</v>
      </c>
      <c r="AL106" s="203" t="s">
        <v>164</v>
      </c>
      <c r="AM106" s="205" t="s">
        <v>168</v>
      </c>
      <c r="AN106" s="483"/>
      <c r="AO106" s="203" t="s">
        <v>162</v>
      </c>
      <c r="AP106" s="203" t="s">
        <v>449</v>
      </c>
      <c r="AQ106" s="203" t="s">
        <v>164</v>
      </c>
      <c r="AR106" s="205" t="s">
        <v>168</v>
      </c>
      <c r="AS106" s="483"/>
      <c r="AT106" s="203" t="s">
        <v>162</v>
      </c>
      <c r="AU106" s="203" t="s">
        <v>449</v>
      </c>
      <c r="AV106" s="203" t="s">
        <v>164</v>
      </c>
      <c r="AW106" s="205" t="s">
        <v>168</v>
      </c>
      <c r="AX106" s="483"/>
    </row>
    <row r="107" spans="2:50" ht="14.25" hidden="1" customHeight="1" outlineLevel="1">
      <c r="B107" s="483" t="s">
        <v>145</v>
      </c>
      <c r="C107" s="203">
        <v>1</v>
      </c>
      <c r="D107" s="206" t="s">
        <v>428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41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42">
        <f>IFERROR(AVERAGE(K107:K121),"-")</f>
        <v>74.540808339641814</v>
      </c>
      <c r="M107" s="209">
        <f>RANK(K107, K$107:$K$121)</f>
        <v>1</v>
      </c>
      <c r="N107" s="483"/>
      <c r="O107" s="483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41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41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41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41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41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41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41">
        <f>AVERAGE(AV107:AV121)</f>
        <v>74.604933306765957</v>
      </c>
    </row>
    <row r="108" spans="2:50" ht="14.25" hidden="1" customHeight="1" outlineLevel="1">
      <c r="B108" s="483"/>
      <c r="C108" s="203">
        <v>2</v>
      </c>
      <c r="D108" s="206" t="s">
        <v>381</v>
      </c>
      <c r="E108" s="203">
        <v>23</v>
      </c>
      <c r="F108" s="203">
        <v>1800</v>
      </c>
      <c r="G108" s="208">
        <f t="shared" si="123"/>
        <v>78.260869565217391</v>
      </c>
      <c r="H108" s="541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42"/>
      <c r="M108" s="209">
        <f>RANK(K108, K$107:$K$121)</f>
        <v>2</v>
      </c>
      <c r="N108" s="483"/>
      <c r="O108" s="483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41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41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41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41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41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41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41"/>
    </row>
    <row r="109" spans="2:50" ht="14.25" hidden="1" customHeight="1" outlineLevel="1">
      <c r="B109" s="483"/>
      <c r="C109" s="203">
        <v>3</v>
      </c>
      <c r="D109" s="206"/>
      <c r="E109" s="203"/>
      <c r="F109" s="203"/>
      <c r="G109" s="208"/>
      <c r="H109" s="541"/>
      <c r="I109" s="209"/>
      <c r="J109" s="209"/>
      <c r="K109" s="210"/>
      <c r="L109" s="542"/>
      <c r="M109" s="209"/>
      <c r="N109" s="483"/>
      <c r="O109" s="483"/>
      <c r="P109" s="203"/>
      <c r="Q109" s="203"/>
      <c r="R109" s="208"/>
      <c r="S109" s="205"/>
      <c r="T109" s="541"/>
      <c r="U109" s="203"/>
      <c r="V109" s="203"/>
      <c r="W109" s="208"/>
      <c r="X109" s="205"/>
      <c r="Y109" s="541"/>
      <c r="Z109" s="203"/>
      <c r="AA109" s="203"/>
      <c r="AB109" s="208"/>
      <c r="AC109" s="205"/>
      <c r="AD109" s="541"/>
      <c r="AE109" s="203"/>
      <c r="AF109" s="203"/>
      <c r="AG109" s="208"/>
      <c r="AH109" s="205"/>
      <c r="AI109" s="541"/>
      <c r="AJ109" s="203"/>
      <c r="AK109" s="203"/>
      <c r="AL109" s="208"/>
      <c r="AM109" s="205"/>
      <c r="AN109" s="541"/>
      <c r="AO109" s="203"/>
      <c r="AP109" s="203"/>
      <c r="AQ109" s="208"/>
      <c r="AR109" s="205"/>
      <c r="AS109" s="541"/>
      <c r="AT109" s="203"/>
      <c r="AU109" s="203"/>
      <c r="AV109" s="208"/>
      <c r="AW109" s="205"/>
      <c r="AX109" s="541"/>
    </row>
    <row r="110" spans="2:50" ht="14.25" hidden="1" customHeight="1" outlineLevel="1">
      <c r="B110" s="483"/>
      <c r="C110" s="203">
        <v>4</v>
      </c>
      <c r="D110" s="206"/>
      <c r="E110" s="203"/>
      <c r="F110" s="203"/>
      <c r="G110" s="208"/>
      <c r="H110" s="541"/>
      <c r="I110" s="209"/>
      <c r="J110" s="209"/>
      <c r="K110" s="210"/>
      <c r="L110" s="542"/>
      <c r="M110" s="209"/>
      <c r="N110" s="483"/>
      <c r="O110" s="483"/>
      <c r="P110" s="203"/>
      <c r="Q110" s="203"/>
      <c r="R110" s="208"/>
      <c r="S110" s="205"/>
      <c r="T110" s="541"/>
      <c r="U110" s="203"/>
      <c r="V110" s="203"/>
      <c r="W110" s="208"/>
      <c r="X110" s="205"/>
      <c r="Y110" s="541"/>
      <c r="Z110" s="203"/>
      <c r="AA110" s="203"/>
      <c r="AB110" s="208"/>
      <c r="AC110" s="205"/>
      <c r="AD110" s="541"/>
      <c r="AE110" s="203"/>
      <c r="AF110" s="203"/>
      <c r="AG110" s="208"/>
      <c r="AH110" s="205"/>
      <c r="AI110" s="541"/>
      <c r="AJ110" s="203"/>
      <c r="AK110" s="203"/>
      <c r="AL110" s="208"/>
      <c r="AM110" s="205"/>
      <c r="AN110" s="541"/>
      <c r="AO110" s="203"/>
      <c r="AP110" s="203"/>
      <c r="AQ110" s="208"/>
      <c r="AR110" s="205"/>
      <c r="AS110" s="541"/>
      <c r="AT110" s="203"/>
      <c r="AU110" s="203"/>
      <c r="AV110" s="208"/>
      <c r="AW110" s="205"/>
      <c r="AX110" s="541"/>
    </row>
    <row r="111" spans="2:50" ht="14.25" hidden="1" customHeight="1" outlineLevel="1">
      <c r="B111" s="483"/>
      <c r="C111" s="203">
        <v>5</v>
      </c>
      <c r="D111" s="206"/>
      <c r="E111" s="203"/>
      <c r="F111" s="203"/>
      <c r="G111" s="208"/>
      <c r="H111" s="541"/>
      <c r="I111" s="209"/>
      <c r="J111" s="209"/>
      <c r="K111" s="210"/>
      <c r="L111" s="542"/>
      <c r="M111" s="209"/>
      <c r="N111" s="483"/>
      <c r="O111" s="483"/>
      <c r="P111" s="203"/>
      <c r="Q111" s="203"/>
      <c r="R111" s="208"/>
      <c r="S111" s="205"/>
      <c r="T111" s="541"/>
      <c r="U111" s="203"/>
      <c r="V111" s="203"/>
      <c r="W111" s="208"/>
      <c r="X111" s="205"/>
      <c r="Y111" s="541"/>
      <c r="Z111" s="203"/>
      <c r="AA111" s="203"/>
      <c r="AB111" s="208"/>
      <c r="AC111" s="205"/>
      <c r="AD111" s="541"/>
      <c r="AE111" s="203"/>
      <c r="AF111" s="203"/>
      <c r="AG111" s="208"/>
      <c r="AH111" s="205"/>
      <c r="AI111" s="541"/>
      <c r="AJ111" s="203"/>
      <c r="AK111" s="203"/>
      <c r="AL111" s="208"/>
      <c r="AM111" s="205"/>
      <c r="AN111" s="541"/>
      <c r="AO111" s="203"/>
      <c r="AP111" s="203"/>
      <c r="AQ111" s="208"/>
      <c r="AR111" s="205"/>
      <c r="AS111" s="541"/>
      <c r="AT111" s="203"/>
      <c r="AU111" s="203"/>
      <c r="AV111" s="208"/>
      <c r="AW111" s="205"/>
      <c r="AX111" s="541"/>
    </row>
    <row r="112" spans="2:50" ht="14.25" hidden="1" customHeight="1" outlineLevel="1">
      <c r="B112" s="483"/>
      <c r="C112" s="203">
        <v>6</v>
      </c>
      <c r="D112" s="206"/>
      <c r="E112" s="203"/>
      <c r="F112" s="203"/>
      <c r="G112" s="208"/>
      <c r="H112" s="541"/>
      <c r="I112" s="209"/>
      <c r="J112" s="209"/>
      <c r="K112" s="210"/>
      <c r="L112" s="542"/>
      <c r="M112" s="209"/>
      <c r="N112" s="483"/>
      <c r="O112" s="483"/>
      <c r="P112" s="203"/>
      <c r="Q112" s="203"/>
      <c r="R112" s="208"/>
      <c r="S112" s="205"/>
      <c r="T112" s="541"/>
      <c r="U112" s="203"/>
      <c r="V112" s="203"/>
      <c r="W112" s="208"/>
      <c r="X112" s="205"/>
      <c r="Y112" s="541"/>
      <c r="Z112" s="203"/>
      <c r="AA112" s="203"/>
      <c r="AB112" s="208"/>
      <c r="AC112" s="205"/>
      <c r="AD112" s="541"/>
      <c r="AE112" s="203"/>
      <c r="AF112" s="203"/>
      <c r="AG112" s="208"/>
      <c r="AH112" s="205"/>
      <c r="AI112" s="541"/>
      <c r="AJ112" s="203"/>
      <c r="AK112" s="203"/>
      <c r="AL112" s="208"/>
      <c r="AM112" s="205"/>
      <c r="AN112" s="541"/>
      <c r="AO112" s="203"/>
      <c r="AP112" s="203"/>
      <c r="AQ112" s="208"/>
      <c r="AR112" s="205"/>
      <c r="AS112" s="541"/>
      <c r="AT112" s="203"/>
      <c r="AU112" s="203"/>
      <c r="AV112" s="208"/>
      <c r="AW112" s="205"/>
      <c r="AX112" s="541"/>
    </row>
    <row r="113" spans="2:50" ht="14.25" hidden="1" customHeight="1" outlineLevel="1">
      <c r="B113" s="483"/>
      <c r="C113" s="203">
        <v>7</v>
      </c>
      <c r="D113" s="206"/>
      <c r="E113" s="203"/>
      <c r="F113" s="203"/>
      <c r="G113" s="208"/>
      <c r="H113" s="541"/>
      <c r="I113" s="209"/>
      <c r="J113" s="209"/>
      <c r="K113" s="210"/>
      <c r="L113" s="542"/>
      <c r="M113" s="209"/>
      <c r="N113" s="483"/>
      <c r="O113" s="483"/>
      <c r="P113" s="203"/>
      <c r="Q113" s="203"/>
      <c r="R113" s="208"/>
      <c r="S113" s="205"/>
      <c r="T113" s="541"/>
      <c r="U113" s="203"/>
      <c r="V113" s="203"/>
      <c r="W113" s="208"/>
      <c r="X113" s="205"/>
      <c r="Y113" s="541"/>
      <c r="Z113" s="203"/>
      <c r="AA113" s="203"/>
      <c r="AB113" s="208"/>
      <c r="AC113" s="205"/>
      <c r="AD113" s="541"/>
      <c r="AE113" s="203"/>
      <c r="AF113" s="203"/>
      <c r="AG113" s="208"/>
      <c r="AH113" s="205"/>
      <c r="AI113" s="541"/>
      <c r="AJ113" s="203"/>
      <c r="AK113" s="203"/>
      <c r="AL113" s="208"/>
      <c r="AM113" s="205"/>
      <c r="AN113" s="541"/>
      <c r="AO113" s="203"/>
      <c r="AP113" s="203"/>
      <c r="AQ113" s="208"/>
      <c r="AR113" s="205"/>
      <c r="AS113" s="541"/>
      <c r="AT113" s="203"/>
      <c r="AU113" s="203"/>
      <c r="AV113" s="208"/>
      <c r="AW113" s="205"/>
      <c r="AX113" s="541"/>
    </row>
    <row r="114" spans="2:50" ht="14.25" hidden="1" customHeight="1" outlineLevel="1">
      <c r="B114" s="483"/>
      <c r="C114" s="203">
        <v>8</v>
      </c>
      <c r="D114" s="206"/>
      <c r="E114" s="203"/>
      <c r="F114" s="203"/>
      <c r="G114" s="208"/>
      <c r="H114" s="541"/>
      <c r="I114" s="209"/>
      <c r="J114" s="209"/>
      <c r="K114" s="210"/>
      <c r="L114" s="542"/>
      <c r="M114" s="209"/>
      <c r="N114" s="483"/>
      <c r="O114" s="483"/>
      <c r="P114" s="203"/>
      <c r="Q114" s="203"/>
      <c r="R114" s="208"/>
      <c r="S114" s="205"/>
      <c r="T114" s="541"/>
      <c r="U114" s="203"/>
      <c r="V114" s="203"/>
      <c r="W114" s="208"/>
      <c r="X114" s="205"/>
      <c r="Y114" s="541"/>
      <c r="Z114" s="203"/>
      <c r="AA114" s="203"/>
      <c r="AB114" s="208"/>
      <c r="AC114" s="205"/>
      <c r="AD114" s="541"/>
      <c r="AE114" s="203"/>
      <c r="AF114" s="203"/>
      <c r="AG114" s="208"/>
      <c r="AH114" s="205"/>
      <c r="AI114" s="541"/>
      <c r="AJ114" s="203"/>
      <c r="AK114" s="203"/>
      <c r="AL114" s="208"/>
      <c r="AM114" s="205"/>
      <c r="AN114" s="541"/>
      <c r="AO114" s="203"/>
      <c r="AP114" s="203"/>
      <c r="AQ114" s="208"/>
      <c r="AR114" s="205"/>
      <c r="AS114" s="541"/>
      <c r="AT114" s="203"/>
      <c r="AU114" s="203"/>
      <c r="AV114" s="208"/>
      <c r="AW114" s="205"/>
      <c r="AX114" s="541"/>
    </row>
    <row r="115" spans="2:50" ht="14.25" hidden="1" customHeight="1" outlineLevel="1">
      <c r="B115" s="483"/>
      <c r="C115" s="203">
        <v>9</v>
      </c>
      <c r="D115" s="206"/>
      <c r="E115" s="203"/>
      <c r="F115" s="203"/>
      <c r="G115" s="208"/>
      <c r="H115" s="541"/>
      <c r="I115" s="209"/>
      <c r="J115" s="209"/>
      <c r="K115" s="210"/>
      <c r="L115" s="542"/>
      <c r="M115" s="209"/>
      <c r="N115" s="483"/>
      <c r="O115" s="483"/>
      <c r="P115" s="203"/>
      <c r="Q115" s="203"/>
      <c r="R115" s="208"/>
      <c r="S115" s="205"/>
      <c r="T115" s="541"/>
      <c r="U115" s="203"/>
      <c r="V115" s="203"/>
      <c r="W115" s="208"/>
      <c r="X115" s="205"/>
      <c r="Y115" s="541"/>
      <c r="Z115" s="203"/>
      <c r="AA115" s="203"/>
      <c r="AB115" s="208"/>
      <c r="AC115" s="205"/>
      <c r="AD115" s="541"/>
      <c r="AE115" s="203"/>
      <c r="AF115" s="203"/>
      <c r="AG115" s="208"/>
      <c r="AH115" s="205"/>
      <c r="AI115" s="541"/>
      <c r="AJ115" s="203"/>
      <c r="AK115" s="203"/>
      <c r="AL115" s="208"/>
      <c r="AM115" s="205"/>
      <c r="AN115" s="541"/>
      <c r="AO115" s="203"/>
      <c r="AP115" s="203"/>
      <c r="AQ115" s="208"/>
      <c r="AR115" s="205"/>
      <c r="AS115" s="541"/>
      <c r="AT115" s="203"/>
      <c r="AU115" s="203"/>
      <c r="AV115" s="208"/>
      <c r="AW115" s="205"/>
      <c r="AX115" s="541"/>
    </row>
    <row r="116" spans="2:50" ht="14.25" hidden="1" customHeight="1" outlineLevel="1">
      <c r="B116" s="483"/>
      <c r="C116" s="203">
        <v>10</v>
      </c>
      <c r="D116" s="206"/>
      <c r="E116" s="203"/>
      <c r="F116" s="203"/>
      <c r="G116" s="208"/>
      <c r="H116" s="541"/>
      <c r="I116" s="209"/>
      <c r="J116" s="209"/>
      <c r="K116" s="210"/>
      <c r="L116" s="542"/>
      <c r="M116" s="209"/>
      <c r="N116" s="483"/>
      <c r="O116" s="483"/>
      <c r="P116" s="203"/>
      <c r="Q116" s="203"/>
      <c r="R116" s="208"/>
      <c r="S116" s="205"/>
      <c r="T116" s="541"/>
      <c r="U116" s="203"/>
      <c r="V116" s="203"/>
      <c r="W116" s="208"/>
      <c r="X116" s="205"/>
      <c r="Y116" s="541"/>
      <c r="Z116" s="203"/>
      <c r="AA116" s="203"/>
      <c r="AB116" s="208"/>
      <c r="AC116" s="205"/>
      <c r="AD116" s="541"/>
      <c r="AE116" s="203"/>
      <c r="AF116" s="203"/>
      <c r="AG116" s="208"/>
      <c r="AH116" s="205"/>
      <c r="AI116" s="541"/>
      <c r="AJ116" s="203"/>
      <c r="AK116" s="203"/>
      <c r="AL116" s="208"/>
      <c r="AM116" s="205"/>
      <c r="AN116" s="541"/>
      <c r="AO116" s="203"/>
      <c r="AP116" s="203"/>
      <c r="AQ116" s="208"/>
      <c r="AR116" s="205"/>
      <c r="AS116" s="541"/>
      <c r="AT116" s="203"/>
      <c r="AU116" s="203"/>
      <c r="AV116" s="208"/>
      <c r="AW116" s="205"/>
      <c r="AX116" s="541"/>
    </row>
    <row r="117" spans="2:50" ht="14.25" hidden="1" customHeight="1" outlineLevel="1">
      <c r="B117" s="483"/>
      <c r="C117" s="203">
        <v>11</v>
      </c>
      <c r="D117" s="206"/>
      <c r="E117" s="203"/>
      <c r="F117" s="203"/>
      <c r="G117" s="208"/>
      <c r="H117" s="541"/>
      <c r="I117" s="209"/>
      <c r="J117" s="209"/>
      <c r="K117" s="210"/>
      <c r="L117" s="542"/>
      <c r="M117" s="209"/>
      <c r="N117" s="483"/>
      <c r="O117" s="483"/>
      <c r="P117" s="203"/>
      <c r="Q117" s="203"/>
      <c r="R117" s="208"/>
      <c r="S117" s="205"/>
      <c r="T117" s="541"/>
      <c r="U117" s="203"/>
      <c r="V117" s="203"/>
      <c r="W117" s="208"/>
      <c r="X117" s="205"/>
      <c r="Y117" s="541"/>
      <c r="Z117" s="203"/>
      <c r="AA117" s="203"/>
      <c r="AB117" s="208"/>
      <c r="AC117" s="205"/>
      <c r="AD117" s="541"/>
      <c r="AE117" s="203"/>
      <c r="AF117" s="203"/>
      <c r="AG117" s="208"/>
      <c r="AH117" s="205"/>
      <c r="AI117" s="541"/>
      <c r="AJ117" s="203"/>
      <c r="AK117" s="203"/>
      <c r="AL117" s="208"/>
      <c r="AM117" s="205"/>
      <c r="AN117" s="541"/>
      <c r="AO117" s="203"/>
      <c r="AP117" s="203"/>
      <c r="AQ117" s="208"/>
      <c r="AR117" s="205"/>
      <c r="AS117" s="541"/>
      <c r="AT117" s="203"/>
      <c r="AU117" s="203"/>
      <c r="AV117" s="208"/>
      <c r="AW117" s="205"/>
      <c r="AX117" s="541"/>
    </row>
    <row r="118" spans="2:50" ht="14.25" hidden="1" customHeight="1" outlineLevel="1">
      <c r="B118" s="483"/>
      <c r="C118" s="203">
        <v>12</v>
      </c>
      <c r="D118" s="206"/>
      <c r="E118" s="203"/>
      <c r="F118" s="203"/>
      <c r="G118" s="208"/>
      <c r="H118" s="541"/>
      <c r="I118" s="209"/>
      <c r="J118" s="209"/>
      <c r="K118" s="210"/>
      <c r="L118" s="542"/>
      <c r="M118" s="209"/>
      <c r="N118" s="483"/>
      <c r="O118" s="483"/>
      <c r="P118" s="203"/>
      <c r="Q118" s="203"/>
      <c r="R118" s="208"/>
      <c r="S118" s="205"/>
      <c r="T118" s="541"/>
      <c r="U118" s="203"/>
      <c r="V118" s="203"/>
      <c r="W118" s="208"/>
      <c r="X118" s="205"/>
      <c r="Y118" s="541"/>
      <c r="Z118" s="203"/>
      <c r="AA118" s="203"/>
      <c r="AB118" s="208"/>
      <c r="AC118" s="205"/>
      <c r="AD118" s="541"/>
      <c r="AE118" s="203"/>
      <c r="AF118" s="203"/>
      <c r="AG118" s="208"/>
      <c r="AH118" s="205"/>
      <c r="AI118" s="541"/>
      <c r="AJ118" s="203"/>
      <c r="AK118" s="203"/>
      <c r="AL118" s="208"/>
      <c r="AM118" s="205"/>
      <c r="AN118" s="541"/>
      <c r="AO118" s="203"/>
      <c r="AP118" s="203"/>
      <c r="AQ118" s="208"/>
      <c r="AR118" s="205"/>
      <c r="AS118" s="541"/>
      <c r="AT118" s="203"/>
      <c r="AU118" s="203"/>
      <c r="AV118" s="208"/>
      <c r="AW118" s="205"/>
      <c r="AX118" s="541"/>
    </row>
    <row r="119" spans="2:50" ht="14.25" hidden="1" customHeight="1" outlineLevel="1">
      <c r="B119" s="483"/>
      <c r="C119" s="203">
        <v>13</v>
      </c>
      <c r="D119" s="206"/>
      <c r="E119" s="203"/>
      <c r="F119" s="203"/>
      <c r="G119" s="208"/>
      <c r="H119" s="541"/>
      <c r="I119" s="209"/>
      <c r="J119" s="209"/>
      <c r="K119" s="210"/>
      <c r="L119" s="542"/>
      <c r="M119" s="209"/>
      <c r="N119" s="483"/>
      <c r="O119" s="483"/>
      <c r="P119" s="203"/>
      <c r="Q119" s="203"/>
      <c r="R119" s="208"/>
      <c r="S119" s="205"/>
      <c r="T119" s="541"/>
      <c r="U119" s="203"/>
      <c r="V119" s="203"/>
      <c r="W119" s="208"/>
      <c r="X119" s="205"/>
      <c r="Y119" s="541"/>
      <c r="Z119" s="203"/>
      <c r="AA119" s="203"/>
      <c r="AB119" s="208"/>
      <c r="AC119" s="205"/>
      <c r="AD119" s="541"/>
      <c r="AE119" s="203"/>
      <c r="AF119" s="203"/>
      <c r="AG119" s="208"/>
      <c r="AH119" s="205"/>
      <c r="AI119" s="541"/>
      <c r="AJ119" s="203"/>
      <c r="AK119" s="203"/>
      <c r="AL119" s="208"/>
      <c r="AM119" s="205"/>
      <c r="AN119" s="541"/>
      <c r="AO119" s="203"/>
      <c r="AP119" s="203"/>
      <c r="AQ119" s="208"/>
      <c r="AR119" s="205"/>
      <c r="AS119" s="541"/>
      <c r="AT119" s="203"/>
      <c r="AU119" s="203"/>
      <c r="AV119" s="208"/>
      <c r="AW119" s="205"/>
      <c r="AX119" s="541"/>
    </row>
    <row r="120" spans="2:50" ht="14.25" hidden="1" customHeight="1" outlineLevel="1">
      <c r="B120" s="483"/>
      <c r="C120" s="203">
        <v>14</v>
      </c>
      <c r="D120" s="206"/>
      <c r="E120" s="203"/>
      <c r="F120" s="203"/>
      <c r="G120" s="208"/>
      <c r="H120" s="541"/>
      <c r="I120" s="209"/>
      <c r="J120" s="209"/>
      <c r="K120" s="210"/>
      <c r="L120" s="542"/>
      <c r="M120" s="209"/>
      <c r="N120" s="483"/>
      <c r="O120" s="483"/>
      <c r="P120" s="203"/>
      <c r="Q120" s="203"/>
      <c r="R120" s="208"/>
      <c r="S120" s="205"/>
      <c r="T120" s="541"/>
      <c r="U120" s="203"/>
      <c r="V120" s="203"/>
      <c r="W120" s="208"/>
      <c r="X120" s="205"/>
      <c r="Y120" s="541"/>
      <c r="Z120" s="203"/>
      <c r="AA120" s="203"/>
      <c r="AB120" s="208"/>
      <c r="AC120" s="205"/>
      <c r="AD120" s="541"/>
      <c r="AE120" s="203"/>
      <c r="AF120" s="203"/>
      <c r="AG120" s="208"/>
      <c r="AH120" s="205"/>
      <c r="AI120" s="541"/>
      <c r="AJ120" s="203"/>
      <c r="AK120" s="203"/>
      <c r="AL120" s="208"/>
      <c r="AM120" s="205"/>
      <c r="AN120" s="541"/>
      <c r="AO120" s="203"/>
      <c r="AP120" s="203"/>
      <c r="AQ120" s="208"/>
      <c r="AR120" s="205"/>
      <c r="AS120" s="541"/>
      <c r="AT120" s="203"/>
      <c r="AU120" s="203"/>
      <c r="AV120" s="208"/>
      <c r="AW120" s="205"/>
      <c r="AX120" s="541"/>
    </row>
    <row r="121" spans="2:50" ht="14.25" hidden="1" customHeight="1" outlineLevel="1">
      <c r="B121" s="483"/>
      <c r="C121" s="203">
        <v>15</v>
      </c>
      <c r="D121" s="206"/>
      <c r="E121" s="203"/>
      <c r="F121" s="203"/>
      <c r="G121" s="208"/>
      <c r="H121" s="541"/>
      <c r="I121" s="209"/>
      <c r="J121" s="209"/>
      <c r="K121" s="210"/>
      <c r="L121" s="542"/>
      <c r="M121" s="209"/>
      <c r="N121" s="483"/>
      <c r="O121" s="483"/>
      <c r="P121" s="203"/>
      <c r="Q121" s="207"/>
      <c r="R121" s="208"/>
      <c r="S121" s="205"/>
      <c r="T121" s="541"/>
      <c r="U121" s="203"/>
      <c r="V121" s="203"/>
      <c r="W121" s="208"/>
      <c r="X121" s="205"/>
      <c r="Y121" s="541"/>
      <c r="Z121" s="203"/>
      <c r="AA121" s="203"/>
      <c r="AB121" s="208"/>
      <c r="AC121" s="205"/>
      <c r="AD121" s="541"/>
      <c r="AE121" s="203"/>
      <c r="AF121" s="203"/>
      <c r="AG121" s="208"/>
      <c r="AH121" s="205"/>
      <c r="AI121" s="541"/>
      <c r="AJ121" s="203"/>
      <c r="AK121" s="203"/>
      <c r="AL121" s="208"/>
      <c r="AM121" s="205"/>
      <c r="AN121" s="541"/>
      <c r="AO121" s="203"/>
      <c r="AP121" s="203"/>
      <c r="AQ121" s="208"/>
      <c r="AR121" s="205"/>
      <c r="AS121" s="541"/>
      <c r="AT121" s="203"/>
      <c r="AU121" s="203"/>
      <c r="AV121" s="208"/>
      <c r="AW121" s="205"/>
      <c r="AX121" s="541"/>
    </row>
    <row r="122" spans="2:50" ht="14.25" hidden="1" customHeight="1" outlineLevel="1" collapsed="1">
      <c r="B122" s="524" t="s">
        <v>626</v>
      </c>
      <c r="C122" s="525"/>
      <c r="D122" s="525"/>
      <c r="E122" s="525"/>
      <c r="F122" s="525"/>
      <c r="G122" s="525"/>
      <c r="H122" s="525"/>
      <c r="I122" s="525"/>
      <c r="J122" s="525"/>
      <c r="K122" s="525"/>
      <c r="L122" s="525"/>
      <c r="M122" s="526"/>
      <c r="N122" s="576" t="s">
        <v>445</v>
      </c>
      <c r="O122" s="576" t="s">
        <v>105</v>
      </c>
      <c r="P122" s="585">
        <f>AT102+1</f>
        <v>45909</v>
      </c>
      <c r="Q122" s="586"/>
      <c r="R122" s="586"/>
      <c r="S122" s="586"/>
      <c r="T122" s="586"/>
      <c r="U122" s="587">
        <f>P122+1</f>
        <v>45910</v>
      </c>
      <c r="V122" s="588"/>
      <c r="W122" s="588"/>
      <c r="X122" s="588"/>
      <c r="Y122" s="588"/>
      <c r="Z122" s="585">
        <f t="shared" ref="Z122" si="139">U122+1</f>
        <v>45911</v>
      </c>
      <c r="AA122" s="586"/>
      <c r="AB122" s="586"/>
      <c r="AC122" s="586"/>
      <c r="AD122" s="586"/>
      <c r="AE122" s="587">
        <f t="shared" ref="AE122" si="140">Z122+1</f>
        <v>45912</v>
      </c>
      <c r="AF122" s="588"/>
      <c r="AG122" s="588"/>
      <c r="AH122" s="588"/>
      <c r="AI122" s="588"/>
      <c r="AJ122" s="589">
        <f t="shared" ref="AJ122" si="141">AE122+1</f>
        <v>45913</v>
      </c>
      <c r="AK122" s="590"/>
      <c r="AL122" s="590"/>
      <c r="AM122" s="590"/>
      <c r="AN122" s="591"/>
      <c r="AO122" s="587">
        <f t="shared" ref="AO122" si="142">AJ122+1</f>
        <v>45914</v>
      </c>
      <c r="AP122" s="588"/>
      <c r="AQ122" s="588"/>
      <c r="AR122" s="588"/>
      <c r="AS122" s="588"/>
      <c r="AT122" s="589">
        <f t="shared" ref="AT122" si="143">AO122+1</f>
        <v>45915</v>
      </c>
      <c r="AU122" s="590"/>
      <c r="AV122" s="590"/>
      <c r="AW122" s="590"/>
      <c r="AX122" s="591"/>
    </row>
    <row r="123" spans="2:50" ht="14.25" hidden="1" customHeight="1" outlineLevel="1"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8"/>
      <c r="N123" s="578"/>
      <c r="O123" s="578"/>
      <c r="P123" s="592">
        <f>P122</f>
        <v>45909</v>
      </c>
      <c r="Q123" s="592"/>
      <c r="R123" s="592"/>
      <c r="S123" s="592"/>
      <c r="T123" s="592"/>
      <c r="U123" s="593">
        <f>U122</f>
        <v>45910</v>
      </c>
      <c r="V123" s="593"/>
      <c r="W123" s="593"/>
      <c r="X123" s="593"/>
      <c r="Y123" s="593"/>
      <c r="Z123" s="592">
        <f t="shared" ref="Z123" si="144">Z122</f>
        <v>45911</v>
      </c>
      <c r="AA123" s="592"/>
      <c r="AB123" s="592"/>
      <c r="AC123" s="592"/>
      <c r="AD123" s="592"/>
      <c r="AE123" s="593">
        <f t="shared" ref="AE123" si="145">AE122</f>
        <v>45912</v>
      </c>
      <c r="AF123" s="593"/>
      <c r="AG123" s="593"/>
      <c r="AH123" s="593"/>
      <c r="AI123" s="593"/>
      <c r="AJ123" s="594">
        <f t="shared" ref="AJ123" si="146">AJ122</f>
        <v>45913</v>
      </c>
      <c r="AK123" s="595"/>
      <c r="AL123" s="595"/>
      <c r="AM123" s="595"/>
      <c r="AN123" s="596"/>
      <c r="AO123" s="593">
        <f t="shared" ref="AO123" si="147">AO122</f>
        <v>45914</v>
      </c>
      <c r="AP123" s="593"/>
      <c r="AQ123" s="593"/>
      <c r="AR123" s="593"/>
      <c r="AS123" s="593"/>
      <c r="AT123" s="594">
        <f t="shared" ref="AT123" si="148">AT122</f>
        <v>45915</v>
      </c>
      <c r="AU123" s="595"/>
      <c r="AV123" s="595"/>
      <c r="AW123" s="595"/>
      <c r="AX123" s="596"/>
    </row>
    <row r="124" spans="2:50" ht="14.25" hidden="1" customHeight="1" outlineLevel="1">
      <c r="B124" s="483" t="s">
        <v>165</v>
      </c>
      <c r="C124" s="483" t="s">
        <v>160</v>
      </c>
      <c r="D124" s="483"/>
      <c r="E124" s="483" t="s">
        <v>161</v>
      </c>
      <c r="F124" s="483"/>
      <c r="G124" s="483"/>
      <c r="H124" s="483" t="s">
        <v>166</v>
      </c>
      <c r="I124" s="544" t="s">
        <v>446</v>
      </c>
      <c r="J124" s="544"/>
      <c r="K124" s="544"/>
      <c r="L124" s="544" t="s">
        <v>166</v>
      </c>
      <c r="M124" s="544" t="s">
        <v>168</v>
      </c>
      <c r="N124" s="483"/>
      <c r="O124" s="483" t="s">
        <v>167</v>
      </c>
      <c r="P124" s="483" t="s">
        <v>163</v>
      </c>
      <c r="Q124" s="483"/>
      <c r="R124" s="483"/>
      <c r="S124" s="483"/>
      <c r="T124" s="483" t="s">
        <v>166</v>
      </c>
      <c r="U124" s="483" t="s">
        <v>163</v>
      </c>
      <c r="V124" s="483"/>
      <c r="W124" s="483"/>
      <c r="X124" s="483"/>
      <c r="Y124" s="483" t="s">
        <v>166</v>
      </c>
      <c r="Z124" s="483" t="s">
        <v>163</v>
      </c>
      <c r="AA124" s="483"/>
      <c r="AB124" s="483"/>
      <c r="AC124" s="483"/>
      <c r="AD124" s="483" t="s">
        <v>166</v>
      </c>
      <c r="AE124" s="483" t="s">
        <v>163</v>
      </c>
      <c r="AF124" s="483"/>
      <c r="AG124" s="483"/>
      <c r="AH124" s="483"/>
      <c r="AI124" s="483" t="s">
        <v>166</v>
      </c>
      <c r="AJ124" s="483" t="s">
        <v>163</v>
      </c>
      <c r="AK124" s="483"/>
      <c r="AL124" s="483"/>
      <c r="AM124" s="483"/>
      <c r="AN124" s="483" t="s">
        <v>166</v>
      </c>
      <c r="AO124" s="483" t="s">
        <v>163</v>
      </c>
      <c r="AP124" s="483"/>
      <c r="AQ124" s="483"/>
      <c r="AR124" s="483"/>
      <c r="AS124" s="483" t="s">
        <v>166</v>
      </c>
      <c r="AT124" s="483" t="s">
        <v>163</v>
      </c>
      <c r="AU124" s="483"/>
      <c r="AV124" s="483"/>
      <c r="AW124" s="483"/>
      <c r="AX124" s="483" t="s">
        <v>166</v>
      </c>
    </row>
    <row r="125" spans="2:50" ht="14.25" hidden="1" customHeight="1" outlineLevel="1">
      <c r="B125" s="483"/>
      <c r="C125" s="483"/>
      <c r="D125" s="483"/>
      <c r="E125" s="483" t="s">
        <v>447</v>
      </c>
      <c r="F125" s="483"/>
      <c r="G125" s="483"/>
      <c r="H125" s="483"/>
      <c r="I125" s="544" t="s">
        <v>447</v>
      </c>
      <c r="J125" s="544"/>
      <c r="K125" s="544"/>
      <c r="L125" s="544"/>
      <c r="M125" s="544"/>
      <c r="N125" s="483"/>
      <c r="O125" s="483"/>
      <c r="P125" s="483" t="s">
        <v>448</v>
      </c>
      <c r="Q125" s="483"/>
      <c r="R125" s="483"/>
      <c r="S125" s="483"/>
      <c r="T125" s="483"/>
      <c r="U125" s="483" t="s">
        <v>448</v>
      </c>
      <c r="V125" s="483"/>
      <c r="W125" s="483"/>
      <c r="X125" s="483"/>
      <c r="Y125" s="483"/>
      <c r="Z125" s="483" t="s">
        <v>448</v>
      </c>
      <c r="AA125" s="483"/>
      <c r="AB125" s="483"/>
      <c r="AC125" s="483"/>
      <c r="AD125" s="483"/>
      <c r="AE125" s="483" t="s">
        <v>448</v>
      </c>
      <c r="AF125" s="483"/>
      <c r="AG125" s="483"/>
      <c r="AH125" s="483"/>
      <c r="AI125" s="483"/>
      <c r="AJ125" s="483" t="s">
        <v>448</v>
      </c>
      <c r="AK125" s="483"/>
      <c r="AL125" s="483"/>
      <c r="AM125" s="483"/>
      <c r="AN125" s="483"/>
      <c r="AO125" s="483" t="s">
        <v>448</v>
      </c>
      <c r="AP125" s="483"/>
      <c r="AQ125" s="483"/>
      <c r="AR125" s="483"/>
      <c r="AS125" s="483"/>
      <c r="AT125" s="483" t="s">
        <v>448</v>
      </c>
      <c r="AU125" s="483"/>
      <c r="AV125" s="483"/>
      <c r="AW125" s="483"/>
      <c r="AX125" s="483"/>
    </row>
    <row r="126" spans="2:50" ht="14.25" hidden="1" customHeight="1" outlineLevel="1">
      <c r="B126" s="483"/>
      <c r="C126" s="483"/>
      <c r="D126" s="483"/>
      <c r="E126" s="203" t="s">
        <v>162</v>
      </c>
      <c r="F126" s="203" t="s">
        <v>449</v>
      </c>
      <c r="G126" s="203" t="s">
        <v>164</v>
      </c>
      <c r="H126" s="483"/>
      <c r="I126" s="204" t="s">
        <v>162</v>
      </c>
      <c r="J126" s="204" t="s">
        <v>449</v>
      </c>
      <c r="K126" s="204" t="s">
        <v>164</v>
      </c>
      <c r="L126" s="544"/>
      <c r="M126" s="544"/>
      <c r="N126" s="483"/>
      <c r="O126" s="483"/>
      <c r="P126" s="203" t="s">
        <v>162</v>
      </c>
      <c r="Q126" s="203" t="s">
        <v>449</v>
      </c>
      <c r="R126" s="203" t="s">
        <v>164</v>
      </c>
      <c r="S126" s="205" t="s">
        <v>168</v>
      </c>
      <c r="T126" s="483"/>
      <c r="U126" s="203" t="s">
        <v>162</v>
      </c>
      <c r="V126" s="203" t="s">
        <v>449</v>
      </c>
      <c r="W126" s="203" t="s">
        <v>164</v>
      </c>
      <c r="X126" s="205" t="s">
        <v>168</v>
      </c>
      <c r="Y126" s="483"/>
      <c r="Z126" s="203" t="s">
        <v>162</v>
      </c>
      <c r="AA126" s="203" t="s">
        <v>449</v>
      </c>
      <c r="AB126" s="203" t="s">
        <v>164</v>
      </c>
      <c r="AC126" s="205" t="s">
        <v>168</v>
      </c>
      <c r="AD126" s="483"/>
      <c r="AE126" s="203" t="s">
        <v>162</v>
      </c>
      <c r="AF126" s="203" t="s">
        <v>449</v>
      </c>
      <c r="AG126" s="203" t="s">
        <v>164</v>
      </c>
      <c r="AH126" s="205" t="s">
        <v>168</v>
      </c>
      <c r="AI126" s="483"/>
      <c r="AJ126" s="203" t="s">
        <v>162</v>
      </c>
      <c r="AK126" s="203" t="s">
        <v>449</v>
      </c>
      <c r="AL126" s="203" t="s">
        <v>164</v>
      </c>
      <c r="AM126" s="205" t="s">
        <v>168</v>
      </c>
      <c r="AN126" s="483"/>
      <c r="AO126" s="203" t="s">
        <v>162</v>
      </c>
      <c r="AP126" s="203" t="s">
        <v>449</v>
      </c>
      <c r="AQ126" s="203" t="s">
        <v>164</v>
      </c>
      <c r="AR126" s="205" t="s">
        <v>168</v>
      </c>
      <c r="AS126" s="483"/>
      <c r="AT126" s="203" t="s">
        <v>162</v>
      </c>
      <c r="AU126" s="203" t="s">
        <v>449</v>
      </c>
      <c r="AV126" s="203" t="s">
        <v>164</v>
      </c>
      <c r="AW126" s="205" t="s">
        <v>168</v>
      </c>
      <c r="AX126" s="483"/>
    </row>
    <row r="127" spans="2:50" ht="14.25" hidden="1" customHeight="1" outlineLevel="1">
      <c r="B127" s="483" t="s">
        <v>145</v>
      </c>
      <c r="C127" s="203">
        <v>1</v>
      </c>
      <c r="D127" s="206" t="s">
        <v>428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41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42">
        <f>IFERROR(AVERAGE(K127:K141),"-")</f>
        <v>76.299685850950922</v>
      </c>
      <c r="M127" s="209">
        <f>RANK(K127, K$127:$K$141)</f>
        <v>1</v>
      </c>
      <c r="N127" s="483"/>
      <c r="O127" s="483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41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41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41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41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41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41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41">
        <f>AVERAGE(AV127:AV141)</f>
        <v>76.379312307356713</v>
      </c>
    </row>
    <row r="128" spans="2:50" ht="14.25" hidden="1" customHeight="1" outlineLevel="1">
      <c r="B128" s="483"/>
      <c r="C128" s="203">
        <v>2</v>
      </c>
      <c r="D128" s="206" t="s">
        <v>381</v>
      </c>
      <c r="E128" s="203">
        <v>22</v>
      </c>
      <c r="F128" s="203">
        <v>1800</v>
      </c>
      <c r="G128" s="208">
        <f t="shared" si="149"/>
        <v>81.818181818181813</v>
      </c>
      <c r="H128" s="541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42"/>
      <c r="M128" s="209">
        <f>RANK(K128, K$127:$K$141)</f>
        <v>2</v>
      </c>
      <c r="N128" s="483"/>
      <c r="O128" s="483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41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41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41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41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41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41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41"/>
    </row>
    <row r="129" spans="2:50" ht="14.25" hidden="1" customHeight="1" outlineLevel="1">
      <c r="B129" s="483"/>
      <c r="C129" s="203">
        <v>3</v>
      </c>
      <c r="D129" s="206"/>
      <c r="E129" s="203"/>
      <c r="F129" s="203"/>
      <c r="G129" s="208"/>
      <c r="H129" s="541"/>
      <c r="I129" s="209"/>
      <c r="J129" s="209"/>
      <c r="K129" s="210"/>
      <c r="L129" s="542"/>
      <c r="M129" s="209"/>
      <c r="N129" s="483"/>
      <c r="O129" s="483"/>
      <c r="P129" s="203"/>
      <c r="Q129" s="203"/>
      <c r="R129" s="208"/>
      <c r="S129" s="205"/>
      <c r="T129" s="541"/>
      <c r="U129" s="203"/>
      <c r="V129" s="203"/>
      <c r="W129" s="208"/>
      <c r="X129" s="205"/>
      <c r="Y129" s="541"/>
      <c r="Z129" s="203"/>
      <c r="AA129" s="203"/>
      <c r="AB129" s="208"/>
      <c r="AC129" s="205"/>
      <c r="AD129" s="541"/>
      <c r="AE129" s="203"/>
      <c r="AF129" s="203"/>
      <c r="AG129" s="208"/>
      <c r="AH129" s="205"/>
      <c r="AI129" s="541"/>
      <c r="AJ129" s="203"/>
      <c r="AK129" s="203"/>
      <c r="AL129" s="208"/>
      <c r="AM129" s="205"/>
      <c r="AN129" s="541"/>
      <c r="AO129" s="203"/>
      <c r="AP129" s="203"/>
      <c r="AQ129" s="208"/>
      <c r="AR129" s="205"/>
      <c r="AS129" s="541"/>
      <c r="AT129" s="203"/>
      <c r="AU129" s="203"/>
      <c r="AV129" s="208"/>
      <c r="AW129" s="205"/>
      <c r="AX129" s="541"/>
    </row>
    <row r="130" spans="2:50" ht="14.25" hidden="1" customHeight="1" outlineLevel="1">
      <c r="B130" s="483"/>
      <c r="C130" s="203">
        <v>4</v>
      </c>
      <c r="D130" s="206"/>
      <c r="E130" s="203"/>
      <c r="F130" s="203"/>
      <c r="G130" s="208"/>
      <c r="H130" s="541"/>
      <c r="I130" s="209"/>
      <c r="J130" s="209"/>
      <c r="K130" s="210"/>
      <c r="L130" s="542"/>
      <c r="M130" s="209"/>
      <c r="N130" s="483"/>
      <c r="O130" s="483"/>
      <c r="P130" s="203"/>
      <c r="Q130" s="203"/>
      <c r="R130" s="208"/>
      <c r="S130" s="205"/>
      <c r="T130" s="541"/>
      <c r="U130" s="203"/>
      <c r="V130" s="203"/>
      <c r="W130" s="208"/>
      <c r="X130" s="205"/>
      <c r="Y130" s="541"/>
      <c r="Z130" s="203"/>
      <c r="AA130" s="203"/>
      <c r="AB130" s="208"/>
      <c r="AC130" s="205"/>
      <c r="AD130" s="541"/>
      <c r="AE130" s="203"/>
      <c r="AF130" s="203"/>
      <c r="AG130" s="208"/>
      <c r="AH130" s="205"/>
      <c r="AI130" s="541"/>
      <c r="AJ130" s="203"/>
      <c r="AK130" s="203"/>
      <c r="AL130" s="208"/>
      <c r="AM130" s="205"/>
      <c r="AN130" s="541"/>
      <c r="AO130" s="203"/>
      <c r="AP130" s="203"/>
      <c r="AQ130" s="208"/>
      <c r="AR130" s="205"/>
      <c r="AS130" s="541"/>
      <c r="AT130" s="203"/>
      <c r="AU130" s="203"/>
      <c r="AV130" s="208"/>
      <c r="AW130" s="205"/>
      <c r="AX130" s="541"/>
    </row>
    <row r="131" spans="2:50" ht="14.25" hidden="1" customHeight="1" outlineLevel="1">
      <c r="B131" s="483"/>
      <c r="C131" s="203">
        <v>5</v>
      </c>
      <c r="D131" s="206"/>
      <c r="E131" s="203"/>
      <c r="F131" s="203"/>
      <c r="G131" s="208"/>
      <c r="H131" s="541"/>
      <c r="I131" s="209"/>
      <c r="J131" s="209"/>
      <c r="K131" s="210"/>
      <c r="L131" s="542"/>
      <c r="M131" s="209"/>
      <c r="N131" s="483"/>
      <c r="O131" s="483"/>
      <c r="P131" s="203"/>
      <c r="Q131" s="203"/>
      <c r="R131" s="208"/>
      <c r="S131" s="205"/>
      <c r="T131" s="541"/>
      <c r="U131" s="203"/>
      <c r="V131" s="203"/>
      <c r="W131" s="208"/>
      <c r="X131" s="205"/>
      <c r="Y131" s="541"/>
      <c r="Z131" s="203"/>
      <c r="AA131" s="203"/>
      <c r="AB131" s="208"/>
      <c r="AC131" s="205"/>
      <c r="AD131" s="541"/>
      <c r="AE131" s="203"/>
      <c r="AF131" s="203"/>
      <c r="AG131" s="208"/>
      <c r="AH131" s="205"/>
      <c r="AI131" s="541"/>
      <c r="AJ131" s="203"/>
      <c r="AK131" s="203"/>
      <c r="AL131" s="208"/>
      <c r="AM131" s="205"/>
      <c r="AN131" s="541"/>
      <c r="AO131" s="203"/>
      <c r="AP131" s="203"/>
      <c r="AQ131" s="208"/>
      <c r="AR131" s="205"/>
      <c r="AS131" s="541"/>
      <c r="AT131" s="203"/>
      <c r="AU131" s="203"/>
      <c r="AV131" s="208"/>
      <c r="AW131" s="205"/>
      <c r="AX131" s="541"/>
    </row>
    <row r="132" spans="2:50" ht="14.25" hidden="1" customHeight="1" outlineLevel="1">
      <c r="B132" s="483"/>
      <c r="C132" s="203">
        <v>6</v>
      </c>
      <c r="D132" s="206"/>
      <c r="E132" s="203"/>
      <c r="F132" s="203"/>
      <c r="G132" s="208"/>
      <c r="H132" s="541"/>
      <c r="I132" s="209"/>
      <c r="J132" s="209"/>
      <c r="K132" s="210"/>
      <c r="L132" s="542"/>
      <c r="M132" s="209"/>
      <c r="N132" s="483"/>
      <c r="O132" s="483"/>
      <c r="P132" s="203"/>
      <c r="Q132" s="203"/>
      <c r="R132" s="208"/>
      <c r="S132" s="205"/>
      <c r="T132" s="541"/>
      <c r="U132" s="203"/>
      <c r="V132" s="203"/>
      <c r="W132" s="208"/>
      <c r="X132" s="205"/>
      <c r="Y132" s="541"/>
      <c r="Z132" s="203"/>
      <c r="AA132" s="203"/>
      <c r="AB132" s="208"/>
      <c r="AC132" s="205"/>
      <c r="AD132" s="541"/>
      <c r="AE132" s="203"/>
      <c r="AF132" s="203"/>
      <c r="AG132" s="208"/>
      <c r="AH132" s="205"/>
      <c r="AI132" s="541"/>
      <c r="AJ132" s="203"/>
      <c r="AK132" s="203"/>
      <c r="AL132" s="208"/>
      <c r="AM132" s="205"/>
      <c r="AN132" s="541"/>
      <c r="AO132" s="203"/>
      <c r="AP132" s="203"/>
      <c r="AQ132" s="208"/>
      <c r="AR132" s="205"/>
      <c r="AS132" s="541"/>
      <c r="AT132" s="203"/>
      <c r="AU132" s="203"/>
      <c r="AV132" s="208"/>
      <c r="AW132" s="205"/>
      <c r="AX132" s="541"/>
    </row>
    <row r="133" spans="2:50" ht="14.25" hidden="1" customHeight="1" outlineLevel="1">
      <c r="B133" s="483"/>
      <c r="C133" s="203">
        <v>7</v>
      </c>
      <c r="D133" s="206"/>
      <c r="E133" s="203"/>
      <c r="F133" s="203"/>
      <c r="G133" s="208"/>
      <c r="H133" s="541"/>
      <c r="I133" s="209"/>
      <c r="J133" s="209"/>
      <c r="K133" s="210"/>
      <c r="L133" s="542"/>
      <c r="M133" s="209"/>
      <c r="N133" s="483"/>
      <c r="O133" s="483"/>
      <c r="P133" s="203"/>
      <c r="Q133" s="203"/>
      <c r="R133" s="208"/>
      <c r="S133" s="205"/>
      <c r="T133" s="541"/>
      <c r="U133" s="203"/>
      <c r="V133" s="203"/>
      <c r="W133" s="208"/>
      <c r="X133" s="205"/>
      <c r="Y133" s="541"/>
      <c r="Z133" s="203"/>
      <c r="AA133" s="203"/>
      <c r="AB133" s="208"/>
      <c r="AC133" s="205"/>
      <c r="AD133" s="541"/>
      <c r="AE133" s="203"/>
      <c r="AF133" s="203"/>
      <c r="AG133" s="208"/>
      <c r="AH133" s="205"/>
      <c r="AI133" s="541"/>
      <c r="AJ133" s="203"/>
      <c r="AK133" s="203"/>
      <c r="AL133" s="208"/>
      <c r="AM133" s="205"/>
      <c r="AN133" s="541"/>
      <c r="AO133" s="203"/>
      <c r="AP133" s="203"/>
      <c r="AQ133" s="208"/>
      <c r="AR133" s="205"/>
      <c r="AS133" s="541"/>
      <c r="AT133" s="203"/>
      <c r="AU133" s="203"/>
      <c r="AV133" s="208"/>
      <c r="AW133" s="205"/>
      <c r="AX133" s="541"/>
    </row>
    <row r="134" spans="2:50" ht="14.25" hidden="1" customHeight="1" outlineLevel="1">
      <c r="B134" s="483"/>
      <c r="C134" s="203">
        <v>8</v>
      </c>
      <c r="D134" s="206"/>
      <c r="E134" s="203"/>
      <c r="F134" s="203"/>
      <c r="G134" s="208"/>
      <c r="H134" s="541"/>
      <c r="I134" s="209"/>
      <c r="J134" s="209"/>
      <c r="K134" s="210"/>
      <c r="L134" s="542"/>
      <c r="M134" s="209"/>
      <c r="N134" s="483"/>
      <c r="O134" s="483"/>
      <c r="P134" s="203"/>
      <c r="Q134" s="203"/>
      <c r="R134" s="208"/>
      <c r="S134" s="205"/>
      <c r="T134" s="541"/>
      <c r="U134" s="203"/>
      <c r="V134" s="203"/>
      <c r="W134" s="208"/>
      <c r="X134" s="205"/>
      <c r="Y134" s="541"/>
      <c r="Z134" s="203"/>
      <c r="AA134" s="203"/>
      <c r="AB134" s="208"/>
      <c r="AC134" s="205"/>
      <c r="AD134" s="541"/>
      <c r="AE134" s="203"/>
      <c r="AF134" s="203"/>
      <c r="AG134" s="208"/>
      <c r="AH134" s="205"/>
      <c r="AI134" s="541"/>
      <c r="AJ134" s="203"/>
      <c r="AK134" s="203"/>
      <c r="AL134" s="208"/>
      <c r="AM134" s="205"/>
      <c r="AN134" s="541"/>
      <c r="AO134" s="203"/>
      <c r="AP134" s="203"/>
      <c r="AQ134" s="208"/>
      <c r="AR134" s="205"/>
      <c r="AS134" s="541"/>
      <c r="AT134" s="203"/>
      <c r="AU134" s="203"/>
      <c r="AV134" s="208"/>
      <c r="AW134" s="205"/>
      <c r="AX134" s="541"/>
    </row>
    <row r="135" spans="2:50" ht="14.25" hidden="1" customHeight="1" outlineLevel="1">
      <c r="B135" s="483"/>
      <c r="C135" s="203">
        <v>9</v>
      </c>
      <c r="D135" s="206"/>
      <c r="E135" s="203"/>
      <c r="F135" s="203"/>
      <c r="G135" s="208"/>
      <c r="H135" s="541"/>
      <c r="I135" s="209"/>
      <c r="J135" s="209"/>
      <c r="K135" s="210"/>
      <c r="L135" s="542"/>
      <c r="M135" s="209"/>
      <c r="N135" s="483"/>
      <c r="O135" s="483"/>
      <c r="P135" s="203"/>
      <c r="Q135" s="203"/>
      <c r="R135" s="208"/>
      <c r="S135" s="205"/>
      <c r="T135" s="541"/>
      <c r="U135" s="203"/>
      <c r="V135" s="203"/>
      <c r="W135" s="208"/>
      <c r="X135" s="205"/>
      <c r="Y135" s="541"/>
      <c r="Z135" s="203"/>
      <c r="AA135" s="203"/>
      <c r="AB135" s="208"/>
      <c r="AC135" s="205"/>
      <c r="AD135" s="541"/>
      <c r="AE135" s="203"/>
      <c r="AF135" s="203"/>
      <c r="AG135" s="208"/>
      <c r="AH135" s="205"/>
      <c r="AI135" s="541"/>
      <c r="AJ135" s="203"/>
      <c r="AK135" s="203"/>
      <c r="AL135" s="208"/>
      <c r="AM135" s="205"/>
      <c r="AN135" s="541"/>
      <c r="AO135" s="203"/>
      <c r="AP135" s="203"/>
      <c r="AQ135" s="208"/>
      <c r="AR135" s="205"/>
      <c r="AS135" s="541"/>
      <c r="AT135" s="203"/>
      <c r="AU135" s="203"/>
      <c r="AV135" s="208"/>
      <c r="AW135" s="205"/>
      <c r="AX135" s="541"/>
    </row>
    <row r="136" spans="2:50" ht="14.25" hidden="1" customHeight="1" outlineLevel="1">
      <c r="B136" s="483"/>
      <c r="C136" s="203">
        <v>10</v>
      </c>
      <c r="D136" s="206"/>
      <c r="E136" s="203"/>
      <c r="F136" s="203"/>
      <c r="G136" s="208"/>
      <c r="H136" s="541"/>
      <c r="I136" s="209"/>
      <c r="J136" s="209"/>
      <c r="K136" s="210"/>
      <c r="L136" s="542"/>
      <c r="M136" s="209"/>
      <c r="N136" s="483"/>
      <c r="O136" s="483"/>
      <c r="P136" s="203"/>
      <c r="Q136" s="203"/>
      <c r="R136" s="208"/>
      <c r="S136" s="205"/>
      <c r="T136" s="541"/>
      <c r="U136" s="203"/>
      <c r="V136" s="203"/>
      <c r="W136" s="208"/>
      <c r="X136" s="205"/>
      <c r="Y136" s="541"/>
      <c r="Z136" s="203"/>
      <c r="AA136" s="203"/>
      <c r="AB136" s="208"/>
      <c r="AC136" s="205"/>
      <c r="AD136" s="541"/>
      <c r="AE136" s="203"/>
      <c r="AF136" s="203"/>
      <c r="AG136" s="208"/>
      <c r="AH136" s="205"/>
      <c r="AI136" s="541"/>
      <c r="AJ136" s="203"/>
      <c r="AK136" s="203"/>
      <c r="AL136" s="208"/>
      <c r="AM136" s="205"/>
      <c r="AN136" s="541"/>
      <c r="AO136" s="203"/>
      <c r="AP136" s="203"/>
      <c r="AQ136" s="208"/>
      <c r="AR136" s="205"/>
      <c r="AS136" s="541"/>
      <c r="AT136" s="203"/>
      <c r="AU136" s="203"/>
      <c r="AV136" s="208"/>
      <c r="AW136" s="205"/>
      <c r="AX136" s="541"/>
    </row>
    <row r="137" spans="2:50" ht="14.25" hidden="1" customHeight="1" outlineLevel="1">
      <c r="B137" s="483"/>
      <c r="C137" s="203">
        <v>11</v>
      </c>
      <c r="D137" s="206"/>
      <c r="E137" s="203"/>
      <c r="F137" s="203"/>
      <c r="G137" s="208"/>
      <c r="H137" s="541"/>
      <c r="I137" s="209"/>
      <c r="J137" s="209"/>
      <c r="K137" s="210"/>
      <c r="L137" s="542"/>
      <c r="M137" s="209"/>
      <c r="N137" s="483"/>
      <c r="O137" s="483"/>
      <c r="P137" s="203"/>
      <c r="Q137" s="203"/>
      <c r="R137" s="208"/>
      <c r="S137" s="205"/>
      <c r="T137" s="541"/>
      <c r="U137" s="203"/>
      <c r="V137" s="203"/>
      <c r="W137" s="208"/>
      <c r="X137" s="205"/>
      <c r="Y137" s="541"/>
      <c r="Z137" s="203"/>
      <c r="AA137" s="203"/>
      <c r="AB137" s="208"/>
      <c r="AC137" s="205"/>
      <c r="AD137" s="541"/>
      <c r="AE137" s="203"/>
      <c r="AF137" s="203"/>
      <c r="AG137" s="208"/>
      <c r="AH137" s="205"/>
      <c r="AI137" s="541"/>
      <c r="AJ137" s="203"/>
      <c r="AK137" s="203"/>
      <c r="AL137" s="208"/>
      <c r="AM137" s="205"/>
      <c r="AN137" s="541"/>
      <c r="AO137" s="203"/>
      <c r="AP137" s="203"/>
      <c r="AQ137" s="208"/>
      <c r="AR137" s="205"/>
      <c r="AS137" s="541"/>
      <c r="AT137" s="203"/>
      <c r="AU137" s="203"/>
      <c r="AV137" s="208"/>
      <c r="AW137" s="205"/>
      <c r="AX137" s="541"/>
    </row>
    <row r="138" spans="2:50" ht="14.25" hidden="1" customHeight="1" outlineLevel="1">
      <c r="B138" s="483"/>
      <c r="C138" s="203">
        <v>12</v>
      </c>
      <c r="D138" s="206"/>
      <c r="E138" s="203"/>
      <c r="F138" s="203"/>
      <c r="G138" s="208"/>
      <c r="H138" s="541"/>
      <c r="I138" s="209"/>
      <c r="J138" s="209"/>
      <c r="K138" s="210"/>
      <c r="L138" s="542"/>
      <c r="M138" s="209"/>
      <c r="N138" s="483"/>
      <c r="O138" s="483"/>
      <c r="P138" s="203"/>
      <c r="Q138" s="203"/>
      <c r="R138" s="208"/>
      <c r="S138" s="205"/>
      <c r="T138" s="541"/>
      <c r="U138" s="203"/>
      <c r="V138" s="203"/>
      <c r="W138" s="208"/>
      <c r="X138" s="205"/>
      <c r="Y138" s="541"/>
      <c r="Z138" s="203"/>
      <c r="AA138" s="203"/>
      <c r="AB138" s="208"/>
      <c r="AC138" s="205"/>
      <c r="AD138" s="541"/>
      <c r="AE138" s="203"/>
      <c r="AF138" s="203"/>
      <c r="AG138" s="208"/>
      <c r="AH138" s="205"/>
      <c r="AI138" s="541"/>
      <c r="AJ138" s="203"/>
      <c r="AK138" s="203"/>
      <c r="AL138" s="208"/>
      <c r="AM138" s="205"/>
      <c r="AN138" s="541"/>
      <c r="AO138" s="203"/>
      <c r="AP138" s="203"/>
      <c r="AQ138" s="208"/>
      <c r="AR138" s="205"/>
      <c r="AS138" s="541"/>
      <c r="AT138" s="203"/>
      <c r="AU138" s="203"/>
      <c r="AV138" s="208"/>
      <c r="AW138" s="205"/>
      <c r="AX138" s="541"/>
    </row>
    <row r="139" spans="2:50" ht="14.25" hidden="1" customHeight="1" outlineLevel="1">
      <c r="B139" s="483"/>
      <c r="C139" s="203">
        <v>13</v>
      </c>
      <c r="D139" s="206"/>
      <c r="E139" s="203"/>
      <c r="F139" s="203"/>
      <c r="G139" s="208"/>
      <c r="H139" s="541"/>
      <c r="I139" s="209"/>
      <c r="J139" s="209"/>
      <c r="K139" s="210"/>
      <c r="L139" s="542"/>
      <c r="M139" s="209"/>
      <c r="N139" s="483"/>
      <c r="O139" s="483"/>
      <c r="P139" s="203"/>
      <c r="Q139" s="203"/>
      <c r="R139" s="208"/>
      <c r="S139" s="205"/>
      <c r="T139" s="541"/>
      <c r="U139" s="203"/>
      <c r="V139" s="203"/>
      <c r="W139" s="208"/>
      <c r="X139" s="205"/>
      <c r="Y139" s="541"/>
      <c r="Z139" s="203"/>
      <c r="AA139" s="203"/>
      <c r="AB139" s="208"/>
      <c r="AC139" s="205"/>
      <c r="AD139" s="541"/>
      <c r="AE139" s="203"/>
      <c r="AF139" s="203"/>
      <c r="AG139" s="208"/>
      <c r="AH139" s="205"/>
      <c r="AI139" s="541"/>
      <c r="AJ139" s="203"/>
      <c r="AK139" s="203"/>
      <c r="AL139" s="208"/>
      <c r="AM139" s="205"/>
      <c r="AN139" s="541"/>
      <c r="AO139" s="203"/>
      <c r="AP139" s="203"/>
      <c r="AQ139" s="208"/>
      <c r="AR139" s="205"/>
      <c r="AS139" s="541"/>
      <c r="AT139" s="203"/>
      <c r="AU139" s="203"/>
      <c r="AV139" s="208"/>
      <c r="AW139" s="205"/>
      <c r="AX139" s="541"/>
    </row>
    <row r="140" spans="2:50" ht="14.25" hidden="1" customHeight="1" outlineLevel="1">
      <c r="B140" s="483"/>
      <c r="C140" s="203">
        <v>14</v>
      </c>
      <c r="D140" s="206"/>
      <c r="E140" s="203"/>
      <c r="F140" s="203"/>
      <c r="G140" s="208"/>
      <c r="H140" s="541"/>
      <c r="I140" s="209"/>
      <c r="J140" s="209"/>
      <c r="K140" s="210"/>
      <c r="L140" s="542"/>
      <c r="M140" s="209"/>
      <c r="N140" s="483"/>
      <c r="O140" s="483"/>
      <c r="P140" s="203"/>
      <c r="Q140" s="203"/>
      <c r="R140" s="208"/>
      <c r="S140" s="205"/>
      <c r="T140" s="541"/>
      <c r="U140" s="203"/>
      <c r="V140" s="203"/>
      <c r="W140" s="208"/>
      <c r="X140" s="205"/>
      <c r="Y140" s="541"/>
      <c r="Z140" s="203"/>
      <c r="AA140" s="203"/>
      <c r="AB140" s="208"/>
      <c r="AC140" s="205"/>
      <c r="AD140" s="541"/>
      <c r="AE140" s="203"/>
      <c r="AF140" s="203"/>
      <c r="AG140" s="208"/>
      <c r="AH140" s="205"/>
      <c r="AI140" s="541"/>
      <c r="AJ140" s="203"/>
      <c r="AK140" s="203"/>
      <c r="AL140" s="208"/>
      <c r="AM140" s="205"/>
      <c r="AN140" s="541"/>
      <c r="AO140" s="203"/>
      <c r="AP140" s="203"/>
      <c r="AQ140" s="208"/>
      <c r="AR140" s="205"/>
      <c r="AS140" s="541"/>
      <c r="AT140" s="203"/>
      <c r="AU140" s="203"/>
      <c r="AV140" s="208"/>
      <c r="AW140" s="205"/>
      <c r="AX140" s="541"/>
    </row>
    <row r="141" spans="2:50" ht="14.25" hidden="1" customHeight="1" outlineLevel="1">
      <c r="B141" s="483"/>
      <c r="C141" s="203">
        <v>15</v>
      </c>
      <c r="D141" s="206"/>
      <c r="E141" s="203"/>
      <c r="F141" s="203"/>
      <c r="G141" s="208"/>
      <c r="H141" s="541"/>
      <c r="I141" s="209"/>
      <c r="J141" s="209"/>
      <c r="K141" s="210"/>
      <c r="L141" s="542"/>
      <c r="M141" s="209"/>
      <c r="N141" s="483"/>
      <c r="O141" s="483"/>
      <c r="P141" s="203"/>
      <c r="Q141" s="207"/>
      <c r="R141" s="208"/>
      <c r="S141" s="205"/>
      <c r="T141" s="541"/>
      <c r="U141" s="203"/>
      <c r="V141" s="203"/>
      <c r="W141" s="208"/>
      <c r="X141" s="205"/>
      <c r="Y141" s="541"/>
      <c r="Z141" s="203"/>
      <c r="AA141" s="203"/>
      <c r="AB141" s="208"/>
      <c r="AC141" s="205"/>
      <c r="AD141" s="541"/>
      <c r="AE141" s="203"/>
      <c r="AF141" s="203"/>
      <c r="AG141" s="208"/>
      <c r="AH141" s="205"/>
      <c r="AI141" s="541"/>
      <c r="AJ141" s="203"/>
      <c r="AK141" s="203"/>
      <c r="AL141" s="208"/>
      <c r="AM141" s="205"/>
      <c r="AN141" s="541"/>
      <c r="AO141" s="203"/>
      <c r="AP141" s="203"/>
      <c r="AQ141" s="208"/>
      <c r="AR141" s="205"/>
      <c r="AS141" s="541"/>
      <c r="AT141" s="203"/>
      <c r="AU141" s="203"/>
      <c r="AV141" s="208"/>
      <c r="AW141" s="205"/>
      <c r="AX141" s="541"/>
    </row>
    <row r="142" spans="2:50" ht="14.25" hidden="1" customHeight="1" outlineLevel="1" collapsed="1">
      <c r="B142" s="525" t="s">
        <v>627</v>
      </c>
      <c r="C142" s="525"/>
      <c r="D142" s="525"/>
      <c r="E142" s="525"/>
      <c r="F142" s="525"/>
      <c r="G142" s="525"/>
      <c r="H142" s="525"/>
      <c r="I142" s="525"/>
      <c r="J142" s="525"/>
      <c r="K142" s="525"/>
      <c r="L142" s="525"/>
      <c r="M142" s="526"/>
      <c r="N142" s="576" t="s">
        <v>445</v>
      </c>
      <c r="O142" s="576" t="s">
        <v>105</v>
      </c>
      <c r="P142" s="585">
        <f>AT122+1</f>
        <v>45916</v>
      </c>
      <c r="Q142" s="586"/>
      <c r="R142" s="586"/>
      <c r="S142" s="586"/>
      <c r="T142" s="586"/>
      <c r="U142" s="587">
        <f>P142+1</f>
        <v>45917</v>
      </c>
      <c r="V142" s="588"/>
      <c r="W142" s="588"/>
      <c r="X142" s="588"/>
      <c r="Y142" s="588"/>
      <c r="Z142" s="585">
        <f t="shared" ref="Z142" si="165">U142+1</f>
        <v>45918</v>
      </c>
      <c r="AA142" s="586"/>
      <c r="AB142" s="586"/>
      <c r="AC142" s="586"/>
      <c r="AD142" s="586"/>
      <c r="AE142" s="587">
        <f t="shared" ref="AE142" si="166">Z142+1</f>
        <v>45919</v>
      </c>
      <c r="AF142" s="588"/>
      <c r="AG142" s="588"/>
      <c r="AH142" s="588"/>
      <c r="AI142" s="588"/>
      <c r="AJ142" s="589">
        <f t="shared" ref="AJ142" si="167">AE142+1</f>
        <v>45920</v>
      </c>
      <c r="AK142" s="590"/>
      <c r="AL142" s="590"/>
      <c r="AM142" s="590"/>
      <c r="AN142" s="591"/>
      <c r="AO142" s="587">
        <f t="shared" ref="AO142" si="168">AJ142+1</f>
        <v>45921</v>
      </c>
      <c r="AP142" s="588"/>
      <c r="AQ142" s="588"/>
      <c r="AR142" s="588"/>
      <c r="AS142" s="588"/>
      <c r="AT142" s="589">
        <f t="shared" ref="AT142" si="169">AO142+1</f>
        <v>45922</v>
      </c>
      <c r="AU142" s="590"/>
      <c r="AV142" s="590"/>
      <c r="AW142" s="590"/>
      <c r="AX142" s="591"/>
    </row>
    <row r="143" spans="2:50" ht="14.25" hidden="1" customHeight="1" outlineLevel="1"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8"/>
      <c r="N143" s="578"/>
      <c r="O143" s="578"/>
      <c r="P143" s="592">
        <f>P142</f>
        <v>45916</v>
      </c>
      <c r="Q143" s="592"/>
      <c r="R143" s="592"/>
      <c r="S143" s="592"/>
      <c r="T143" s="592"/>
      <c r="U143" s="593">
        <f>U142</f>
        <v>45917</v>
      </c>
      <c r="V143" s="593"/>
      <c r="W143" s="593"/>
      <c r="X143" s="593"/>
      <c r="Y143" s="593"/>
      <c r="Z143" s="592">
        <f t="shared" ref="Z143" si="170">Z142</f>
        <v>45918</v>
      </c>
      <c r="AA143" s="592"/>
      <c r="AB143" s="592"/>
      <c r="AC143" s="592"/>
      <c r="AD143" s="592"/>
      <c r="AE143" s="593">
        <f t="shared" ref="AE143" si="171">AE142</f>
        <v>45919</v>
      </c>
      <c r="AF143" s="593"/>
      <c r="AG143" s="593"/>
      <c r="AH143" s="593"/>
      <c r="AI143" s="593"/>
      <c r="AJ143" s="594">
        <f t="shared" ref="AJ143" si="172">AJ142</f>
        <v>45920</v>
      </c>
      <c r="AK143" s="595"/>
      <c r="AL143" s="595"/>
      <c r="AM143" s="595"/>
      <c r="AN143" s="596"/>
      <c r="AO143" s="593">
        <f t="shared" ref="AO143" si="173">AO142</f>
        <v>45921</v>
      </c>
      <c r="AP143" s="593"/>
      <c r="AQ143" s="593"/>
      <c r="AR143" s="593"/>
      <c r="AS143" s="593"/>
      <c r="AT143" s="594">
        <f t="shared" ref="AT143" si="174">AT142</f>
        <v>45922</v>
      </c>
      <c r="AU143" s="595"/>
      <c r="AV143" s="595"/>
      <c r="AW143" s="595"/>
      <c r="AX143" s="596"/>
    </row>
    <row r="144" spans="2:50" ht="14.25" hidden="1" customHeight="1" outlineLevel="1">
      <c r="B144" s="483" t="s">
        <v>165</v>
      </c>
      <c r="C144" s="483" t="s">
        <v>160</v>
      </c>
      <c r="D144" s="483"/>
      <c r="E144" s="483" t="s">
        <v>161</v>
      </c>
      <c r="F144" s="483"/>
      <c r="G144" s="483"/>
      <c r="H144" s="483" t="s">
        <v>166</v>
      </c>
      <c r="I144" s="544" t="s">
        <v>446</v>
      </c>
      <c r="J144" s="544"/>
      <c r="K144" s="544"/>
      <c r="L144" s="544" t="s">
        <v>166</v>
      </c>
      <c r="M144" s="544" t="s">
        <v>168</v>
      </c>
      <c r="N144" s="483"/>
      <c r="O144" s="483" t="s">
        <v>167</v>
      </c>
      <c r="P144" s="483" t="s">
        <v>163</v>
      </c>
      <c r="Q144" s="483"/>
      <c r="R144" s="483"/>
      <c r="S144" s="483"/>
      <c r="T144" s="483" t="s">
        <v>166</v>
      </c>
      <c r="U144" s="483" t="s">
        <v>163</v>
      </c>
      <c r="V144" s="483"/>
      <c r="W144" s="483"/>
      <c r="X144" s="483"/>
      <c r="Y144" s="483" t="s">
        <v>166</v>
      </c>
      <c r="Z144" s="483" t="s">
        <v>163</v>
      </c>
      <c r="AA144" s="483"/>
      <c r="AB144" s="483"/>
      <c r="AC144" s="483"/>
      <c r="AD144" s="483" t="s">
        <v>166</v>
      </c>
      <c r="AE144" s="483" t="s">
        <v>163</v>
      </c>
      <c r="AF144" s="483"/>
      <c r="AG144" s="483"/>
      <c r="AH144" s="483"/>
      <c r="AI144" s="483" t="s">
        <v>166</v>
      </c>
      <c r="AJ144" s="483" t="s">
        <v>163</v>
      </c>
      <c r="AK144" s="483"/>
      <c r="AL144" s="483"/>
      <c r="AM144" s="483"/>
      <c r="AN144" s="483" t="s">
        <v>166</v>
      </c>
      <c r="AO144" s="483" t="s">
        <v>163</v>
      </c>
      <c r="AP144" s="483"/>
      <c r="AQ144" s="483"/>
      <c r="AR144" s="483"/>
      <c r="AS144" s="483" t="s">
        <v>166</v>
      </c>
      <c r="AT144" s="483" t="s">
        <v>163</v>
      </c>
      <c r="AU144" s="483"/>
      <c r="AV144" s="483"/>
      <c r="AW144" s="483"/>
      <c r="AX144" s="483" t="s">
        <v>166</v>
      </c>
    </row>
    <row r="145" spans="2:50" ht="14.25" hidden="1" customHeight="1" outlineLevel="1">
      <c r="B145" s="483"/>
      <c r="C145" s="483"/>
      <c r="D145" s="483"/>
      <c r="E145" s="483" t="s">
        <v>447</v>
      </c>
      <c r="F145" s="483"/>
      <c r="G145" s="483"/>
      <c r="H145" s="483"/>
      <c r="I145" s="544" t="s">
        <v>447</v>
      </c>
      <c r="J145" s="544"/>
      <c r="K145" s="544"/>
      <c r="L145" s="544"/>
      <c r="M145" s="544"/>
      <c r="N145" s="483"/>
      <c r="O145" s="483"/>
      <c r="P145" s="483" t="s">
        <v>448</v>
      </c>
      <c r="Q145" s="483"/>
      <c r="R145" s="483"/>
      <c r="S145" s="483"/>
      <c r="T145" s="483"/>
      <c r="U145" s="483" t="s">
        <v>448</v>
      </c>
      <c r="V145" s="483"/>
      <c r="W145" s="483"/>
      <c r="X145" s="483"/>
      <c r="Y145" s="483"/>
      <c r="Z145" s="483" t="s">
        <v>448</v>
      </c>
      <c r="AA145" s="483"/>
      <c r="AB145" s="483"/>
      <c r="AC145" s="483"/>
      <c r="AD145" s="483"/>
      <c r="AE145" s="483" t="s">
        <v>448</v>
      </c>
      <c r="AF145" s="483"/>
      <c r="AG145" s="483"/>
      <c r="AH145" s="483"/>
      <c r="AI145" s="483"/>
      <c r="AJ145" s="483" t="s">
        <v>448</v>
      </c>
      <c r="AK145" s="483"/>
      <c r="AL145" s="483"/>
      <c r="AM145" s="483"/>
      <c r="AN145" s="483"/>
      <c r="AO145" s="483" t="s">
        <v>448</v>
      </c>
      <c r="AP145" s="483"/>
      <c r="AQ145" s="483"/>
      <c r="AR145" s="483"/>
      <c r="AS145" s="483"/>
      <c r="AT145" s="483" t="s">
        <v>448</v>
      </c>
      <c r="AU145" s="483"/>
      <c r="AV145" s="483"/>
      <c r="AW145" s="483"/>
      <c r="AX145" s="483"/>
    </row>
    <row r="146" spans="2:50" ht="14.25" hidden="1" customHeight="1" outlineLevel="1">
      <c r="B146" s="483"/>
      <c r="C146" s="483"/>
      <c r="D146" s="483"/>
      <c r="E146" s="203" t="s">
        <v>162</v>
      </c>
      <c r="F146" s="203" t="s">
        <v>449</v>
      </c>
      <c r="G146" s="203" t="s">
        <v>164</v>
      </c>
      <c r="H146" s="483"/>
      <c r="I146" s="204" t="s">
        <v>162</v>
      </c>
      <c r="J146" s="204" t="s">
        <v>449</v>
      </c>
      <c r="K146" s="204" t="s">
        <v>164</v>
      </c>
      <c r="L146" s="544"/>
      <c r="M146" s="544"/>
      <c r="N146" s="483"/>
      <c r="O146" s="483"/>
      <c r="P146" s="203" t="s">
        <v>162</v>
      </c>
      <c r="Q146" s="203" t="s">
        <v>449</v>
      </c>
      <c r="R146" s="203" t="s">
        <v>164</v>
      </c>
      <c r="S146" s="205" t="s">
        <v>168</v>
      </c>
      <c r="T146" s="483"/>
      <c r="U146" s="203" t="s">
        <v>162</v>
      </c>
      <c r="V146" s="203" t="s">
        <v>449</v>
      </c>
      <c r="W146" s="203" t="s">
        <v>164</v>
      </c>
      <c r="X146" s="205" t="s">
        <v>168</v>
      </c>
      <c r="Y146" s="483"/>
      <c r="Z146" s="203" t="s">
        <v>162</v>
      </c>
      <c r="AA146" s="203" t="s">
        <v>449</v>
      </c>
      <c r="AB146" s="203" t="s">
        <v>164</v>
      </c>
      <c r="AC146" s="205" t="s">
        <v>168</v>
      </c>
      <c r="AD146" s="483"/>
      <c r="AE146" s="203" t="s">
        <v>162</v>
      </c>
      <c r="AF146" s="203" t="s">
        <v>449</v>
      </c>
      <c r="AG146" s="203" t="s">
        <v>164</v>
      </c>
      <c r="AH146" s="205" t="s">
        <v>168</v>
      </c>
      <c r="AI146" s="483"/>
      <c r="AJ146" s="203" t="s">
        <v>162</v>
      </c>
      <c r="AK146" s="203" t="s">
        <v>449</v>
      </c>
      <c r="AL146" s="203" t="s">
        <v>164</v>
      </c>
      <c r="AM146" s="205" t="s">
        <v>168</v>
      </c>
      <c r="AN146" s="483"/>
      <c r="AO146" s="203" t="s">
        <v>162</v>
      </c>
      <c r="AP146" s="203" t="s">
        <v>449</v>
      </c>
      <c r="AQ146" s="203" t="s">
        <v>164</v>
      </c>
      <c r="AR146" s="205" t="s">
        <v>168</v>
      </c>
      <c r="AS146" s="483"/>
      <c r="AT146" s="203" t="s">
        <v>162</v>
      </c>
      <c r="AU146" s="203" t="s">
        <v>449</v>
      </c>
      <c r="AV146" s="203" t="s">
        <v>164</v>
      </c>
      <c r="AW146" s="205" t="s">
        <v>168</v>
      </c>
      <c r="AX146" s="483"/>
    </row>
    <row r="147" spans="2:50" ht="14.25" hidden="1" customHeight="1" outlineLevel="1">
      <c r="B147" s="483" t="s">
        <v>145</v>
      </c>
      <c r="C147" s="203">
        <v>1</v>
      </c>
      <c r="D147" s="206" t="s">
        <v>428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41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42">
        <f>IFERROR(AVERAGE(K147:K161),"-")</f>
        <v>76.464960550869208</v>
      </c>
      <c r="M147" s="209">
        <f>RANK(K147, K$147:$K$161)</f>
        <v>1</v>
      </c>
      <c r="N147" s="483"/>
      <c r="O147" s="483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41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41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41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41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41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41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41">
        <f>AVERAGE(AV147:AV161)</f>
        <v>76.96264185881644</v>
      </c>
    </row>
    <row r="148" spans="2:50" ht="14.25" hidden="1" customHeight="1" outlineLevel="1">
      <c r="B148" s="483"/>
      <c r="C148" s="203">
        <v>2</v>
      </c>
      <c r="D148" s="206" t="s">
        <v>381</v>
      </c>
      <c r="E148" s="203">
        <v>22</v>
      </c>
      <c r="F148" s="203">
        <v>1800</v>
      </c>
      <c r="G148" s="208">
        <f t="shared" si="175"/>
        <v>81.818181818181813</v>
      </c>
      <c r="H148" s="541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42"/>
      <c r="M148" s="209">
        <f>RANK(K148, K$147:$K$161)</f>
        <v>3</v>
      </c>
      <c r="N148" s="483"/>
      <c r="O148" s="483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41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41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41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41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41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41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41"/>
    </row>
    <row r="149" spans="2:50" ht="14.25" hidden="1" customHeight="1" outlineLevel="1">
      <c r="B149" s="483"/>
      <c r="C149" s="203">
        <v>3</v>
      </c>
      <c r="D149" s="206" t="s">
        <v>647</v>
      </c>
      <c r="E149" s="203">
        <v>20</v>
      </c>
      <c r="F149" s="203">
        <v>1800</v>
      </c>
      <c r="G149" s="208">
        <f t="shared" si="175"/>
        <v>90</v>
      </c>
      <c r="H149" s="541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42"/>
      <c r="M149" s="209">
        <f>RANK(K149, K$147:$K$161)</f>
        <v>2</v>
      </c>
      <c r="N149" s="483"/>
      <c r="O149" s="483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41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41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41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41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41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41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41"/>
    </row>
    <row r="150" spans="2:50" ht="14.25" hidden="1" customHeight="1" outlineLevel="1">
      <c r="B150" s="483"/>
      <c r="C150" s="203">
        <v>4</v>
      </c>
      <c r="D150" s="206"/>
      <c r="E150" s="203"/>
      <c r="F150" s="203"/>
      <c r="G150" s="208"/>
      <c r="H150" s="541"/>
      <c r="I150" s="209"/>
      <c r="J150" s="209"/>
      <c r="K150" s="210"/>
      <c r="L150" s="542"/>
      <c r="M150" s="209"/>
      <c r="N150" s="483"/>
      <c r="O150" s="483"/>
      <c r="P150" s="203"/>
      <c r="Q150" s="203"/>
      <c r="R150" s="208"/>
      <c r="S150" s="205"/>
      <c r="T150" s="541"/>
      <c r="U150" s="203"/>
      <c r="V150" s="203"/>
      <c r="W150" s="208"/>
      <c r="X150" s="205"/>
      <c r="Y150" s="541"/>
      <c r="Z150" s="203"/>
      <c r="AA150" s="203"/>
      <c r="AB150" s="208"/>
      <c r="AC150" s="205"/>
      <c r="AD150" s="541"/>
      <c r="AE150" s="203"/>
      <c r="AF150" s="203"/>
      <c r="AG150" s="208"/>
      <c r="AH150" s="205"/>
      <c r="AI150" s="541"/>
      <c r="AJ150" s="203"/>
      <c r="AK150" s="203"/>
      <c r="AL150" s="208"/>
      <c r="AM150" s="205"/>
      <c r="AN150" s="541"/>
      <c r="AO150" s="203"/>
      <c r="AP150" s="203"/>
      <c r="AQ150" s="208"/>
      <c r="AR150" s="205"/>
      <c r="AS150" s="541"/>
      <c r="AT150" s="203"/>
      <c r="AU150" s="203"/>
      <c r="AV150" s="208"/>
      <c r="AW150" s="205"/>
      <c r="AX150" s="541"/>
    </row>
    <row r="151" spans="2:50" ht="14.25" hidden="1" customHeight="1" outlineLevel="1">
      <c r="B151" s="483"/>
      <c r="C151" s="203">
        <v>5</v>
      </c>
      <c r="D151" s="206"/>
      <c r="E151" s="203"/>
      <c r="F151" s="203"/>
      <c r="G151" s="208"/>
      <c r="H151" s="541"/>
      <c r="I151" s="209"/>
      <c r="J151" s="209"/>
      <c r="K151" s="210"/>
      <c r="L151" s="542"/>
      <c r="M151" s="209"/>
      <c r="N151" s="483"/>
      <c r="O151" s="483"/>
      <c r="P151" s="203"/>
      <c r="Q151" s="203"/>
      <c r="R151" s="208"/>
      <c r="S151" s="205"/>
      <c r="T151" s="541"/>
      <c r="U151" s="203"/>
      <c r="V151" s="203"/>
      <c r="W151" s="208"/>
      <c r="X151" s="205"/>
      <c r="Y151" s="541"/>
      <c r="Z151" s="203"/>
      <c r="AA151" s="203"/>
      <c r="AB151" s="208"/>
      <c r="AC151" s="205"/>
      <c r="AD151" s="541"/>
      <c r="AE151" s="203"/>
      <c r="AF151" s="203"/>
      <c r="AG151" s="208"/>
      <c r="AH151" s="205"/>
      <c r="AI151" s="541"/>
      <c r="AJ151" s="203"/>
      <c r="AK151" s="203"/>
      <c r="AL151" s="208"/>
      <c r="AM151" s="205"/>
      <c r="AN151" s="541"/>
      <c r="AO151" s="203"/>
      <c r="AP151" s="203"/>
      <c r="AQ151" s="208"/>
      <c r="AR151" s="205"/>
      <c r="AS151" s="541"/>
      <c r="AT151" s="203"/>
      <c r="AU151" s="203"/>
      <c r="AV151" s="208"/>
      <c r="AW151" s="205"/>
      <c r="AX151" s="541"/>
    </row>
    <row r="152" spans="2:50" ht="14.25" hidden="1" customHeight="1" outlineLevel="1">
      <c r="B152" s="483"/>
      <c r="C152" s="203">
        <v>6</v>
      </c>
      <c r="D152" s="206"/>
      <c r="E152" s="203"/>
      <c r="F152" s="203"/>
      <c r="G152" s="208"/>
      <c r="H152" s="541"/>
      <c r="I152" s="209"/>
      <c r="J152" s="209"/>
      <c r="K152" s="210"/>
      <c r="L152" s="542"/>
      <c r="M152" s="209"/>
      <c r="N152" s="483"/>
      <c r="O152" s="483"/>
      <c r="P152" s="203"/>
      <c r="Q152" s="203"/>
      <c r="R152" s="208"/>
      <c r="S152" s="205"/>
      <c r="T152" s="541"/>
      <c r="U152" s="203"/>
      <c r="V152" s="203"/>
      <c r="W152" s="208"/>
      <c r="X152" s="205"/>
      <c r="Y152" s="541"/>
      <c r="Z152" s="203"/>
      <c r="AA152" s="203"/>
      <c r="AB152" s="208"/>
      <c r="AC152" s="205"/>
      <c r="AD152" s="541"/>
      <c r="AE152" s="203"/>
      <c r="AF152" s="203"/>
      <c r="AG152" s="208"/>
      <c r="AH152" s="205"/>
      <c r="AI152" s="541"/>
      <c r="AJ152" s="203"/>
      <c r="AK152" s="203"/>
      <c r="AL152" s="208"/>
      <c r="AM152" s="205"/>
      <c r="AN152" s="541"/>
      <c r="AO152" s="203"/>
      <c r="AP152" s="203"/>
      <c r="AQ152" s="208"/>
      <c r="AR152" s="205"/>
      <c r="AS152" s="541"/>
      <c r="AT152" s="203"/>
      <c r="AU152" s="203"/>
      <c r="AV152" s="208"/>
      <c r="AW152" s="205"/>
      <c r="AX152" s="541"/>
    </row>
    <row r="153" spans="2:50" ht="14.25" hidden="1" customHeight="1" outlineLevel="1">
      <c r="B153" s="483"/>
      <c r="C153" s="203">
        <v>7</v>
      </c>
      <c r="D153" s="206"/>
      <c r="E153" s="203"/>
      <c r="F153" s="203"/>
      <c r="G153" s="208"/>
      <c r="H153" s="541"/>
      <c r="I153" s="209"/>
      <c r="J153" s="209"/>
      <c r="K153" s="210"/>
      <c r="L153" s="542"/>
      <c r="M153" s="209"/>
      <c r="N153" s="483"/>
      <c r="O153" s="483"/>
      <c r="P153" s="203"/>
      <c r="Q153" s="203"/>
      <c r="R153" s="208"/>
      <c r="S153" s="205"/>
      <c r="T153" s="541"/>
      <c r="U153" s="203"/>
      <c r="V153" s="203"/>
      <c r="W153" s="208"/>
      <c r="X153" s="205"/>
      <c r="Y153" s="541"/>
      <c r="Z153" s="203"/>
      <c r="AA153" s="203"/>
      <c r="AB153" s="208"/>
      <c r="AC153" s="205"/>
      <c r="AD153" s="541"/>
      <c r="AE153" s="203"/>
      <c r="AF153" s="203"/>
      <c r="AG153" s="208"/>
      <c r="AH153" s="205"/>
      <c r="AI153" s="541"/>
      <c r="AJ153" s="203"/>
      <c r="AK153" s="203"/>
      <c r="AL153" s="208"/>
      <c r="AM153" s="205"/>
      <c r="AN153" s="541"/>
      <c r="AO153" s="203"/>
      <c r="AP153" s="203"/>
      <c r="AQ153" s="208"/>
      <c r="AR153" s="205"/>
      <c r="AS153" s="541"/>
      <c r="AT153" s="203"/>
      <c r="AU153" s="203"/>
      <c r="AV153" s="208"/>
      <c r="AW153" s="205"/>
      <c r="AX153" s="541"/>
    </row>
    <row r="154" spans="2:50" ht="14.25" hidden="1" customHeight="1" outlineLevel="1">
      <c r="B154" s="483"/>
      <c r="C154" s="203">
        <v>8</v>
      </c>
      <c r="D154" s="206"/>
      <c r="E154" s="203"/>
      <c r="F154" s="203"/>
      <c r="G154" s="208"/>
      <c r="H154" s="541"/>
      <c r="I154" s="209"/>
      <c r="J154" s="209"/>
      <c r="K154" s="210"/>
      <c r="L154" s="542"/>
      <c r="M154" s="209"/>
      <c r="N154" s="483"/>
      <c r="O154" s="483"/>
      <c r="P154" s="203"/>
      <c r="Q154" s="203"/>
      <c r="R154" s="208"/>
      <c r="S154" s="205"/>
      <c r="T154" s="541"/>
      <c r="U154" s="203"/>
      <c r="V154" s="203"/>
      <c r="W154" s="208"/>
      <c r="X154" s="205"/>
      <c r="Y154" s="541"/>
      <c r="Z154" s="203"/>
      <c r="AA154" s="203"/>
      <c r="AB154" s="208"/>
      <c r="AC154" s="205"/>
      <c r="AD154" s="541"/>
      <c r="AE154" s="203"/>
      <c r="AF154" s="203"/>
      <c r="AG154" s="208"/>
      <c r="AH154" s="205"/>
      <c r="AI154" s="541"/>
      <c r="AJ154" s="203"/>
      <c r="AK154" s="203"/>
      <c r="AL154" s="208"/>
      <c r="AM154" s="205"/>
      <c r="AN154" s="541"/>
      <c r="AO154" s="203"/>
      <c r="AP154" s="203"/>
      <c r="AQ154" s="208"/>
      <c r="AR154" s="205"/>
      <c r="AS154" s="541"/>
      <c r="AT154" s="203"/>
      <c r="AU154" s="203"/>
      <c r="AV154" s="208"/>
      <c r="AW154" s="205"/>
      <c r="AX154" s="541"/>
    </row>
    <row r="155" spans="2:50" ht="14.25" hidden="1" customHeight="1" outlineLevel="1">
      <c r="B155" s="483"/>
      <c r="C155" s="203">
        <v>9</v>
      </c>
      <c r="D155" s="206"/>
      <c r="E155" s="203"/>
      <c r="F155" s="203"/>
      <c r="G155" s="208"/>
      <c r="H155" s="541"/>
      <c r="I155" s="209"/>
      <c r="J155" s="209"/>
      <c r="K155" s="210"/>
      <c r="L155" s="542"/>
      <c r="M155" s="209"/>
      <c r="N155" s="483"/>
      <c r="O155" s="483"/>
      <c r="P155" s="203"/>
      <c r="Q155" s="203"/>
      <c r="R155" s="208"/>
      <c r="S155" s="205"/>
      <c r="T155" s="541"/>
      <c r="U155" s="203"/>
      <c r="V155" s="203"/>
      <c r="W155" s="208"/>
      <c r="X155" s="205"/>
      <c r="Y155" s="541"/>
      <c r="Z155" s="203"/>
      <c r="AA155" s="203"/>
      <c r="AB155" s="208"/>
      <c r="AC155" s="205"/>
      <c r="AD155" s="541"/>
      <c r="AE155" s="203"/>
      <c r="AF155" s="203"/>
      <c r="AG155" s="208"/>
      <c r="AH155" s="205"/>
      <c r="AI155" s="541"/>
      <c r="AJ155" s="203"/>
      <c r="AK155" s="203"/>
      <c r="AL155" s="208"/>
      <c r="AM155" s="205"/>
      <c r="AN155" s="541"/>
      <c r="AO155" s="203"/>
      <c r="AP155" s="203"/>
      <c r="AQ155" s="208"/>
      <c r="AR155" s="205"/>
      <c r="AS155" s="541"/>
      <c r="AT155" s="203"/>
      <c r="AU155" s="203"/>
      <c r="AV155" s="208"/>
      <c r="AW155" s="205"/>
      <c r="AX155" s="541"/>
    </row>
    <row r="156" spans="2:50" ht="14.25" hidden="1" customHeight="1" outlineLevel="1">
      <c r="B156" s="483"/>
      <c r="C156" s="203">
        <v>10</v>
      </c>
      <c r="D156" s="206"/>
      <c r="E156" s="203"/>
      <c r="F156" s="203"/>
      <c r="G156" s="208"/>
      <c r="H156" s="541"/>
      <c r="I156" s="209"/>
      <c r="J156" s="209"/>
      <c r="K156" s="210"/>
      <c r="L156" s="542"/>
      <c r="M156" s="209"/>
      <c r="N156" s="483"/>
      <c r="O156" s="483"/>
      <c r="P156" s="203"/>
      <c r="Q156" s="203"/>
      <c r="R156" s="208"/>
      <c r="S156" s="205"/>
      <c r="T156" s="541"/>
      <c r="U156" s="203"/>
      <c r="V156" s="203"/>
      <c r="W156" s="208"/>
      <c r="X156" s="205"/>
      <c r="Y156" s="541"/>
      <c r="Z156" s="203"/>
      <c r="AA156" s="203"/>
      <c r="AB156" s="208"/>
      <c r="AC156" s="205"/>
      <c r="AD156" s="541"/>
      <c r="AE156" s="203"/>
      <c r="AF156" s="203"/>
      <c r="AG156" s="208"/>
      <c r="AH156" s="205"/>
      <c r="AI156" s="541"/>
      <c r="AJ156" s="203"/>
      <c r="AK156" s="203"/>
      <c r="AL156" s="208"/>
      <c r="AM156" s="205"/>
      <c r="AN156" s="541"/>
      <c r="AO156" s="203"/>
      <c r="AP156" s="203"/>
      <c r="AQ156" s="208"/>
      <c r="AR156" s="205"/>
      <c r="AS156" s="541"/>
      <c r="AT156" s="203"/>
      <c r="AU156" s="203"/>
      <c r="AV156" s="208"/>
      <c r="AW156" s="205"/>
      <c r="AX156" s="541"/>
    </row>
    <row r="157" spans="2:50" ht="14.25" hidden="1" customHeight="1" outlineLevel="1">
      <c r="B157" s="483"/>
      <c r="C157" s="203">
        <v>11</v>
      </c>
      <c r="D157" s="206"/>
      <c r="E157" s="203"/>
      <c r="F157" s="203"/>
      <c r="G157" s="208"/>
      <c r="H157" s="541"/>
      <c r="I157" s="209"/>
      <c r="J157" s="209"/>
      <c r="K157" s="210"/>
      <c r="L157" s="542"/>
      <c r="M157" s="209"/>
      <c r="N157" s="483"/>
      <c r="O157" s="483"/>
      <c r="P157" s="203"/>
      <c r="Q157" s="203"/>
      <c r="R157" s="208"/>
      <c r="S157" s="205"/>
      <c r="T157" s="541"/>
      <c r="U157" s="203"/>
      <c r="V157" s="203"/>
      <c r="W157" s="208"/>
      <c r="X157" s="205"/>
      <c r="Y157" s="541"/>
      <c r="Z157" s="203"/>
      <c r="AA157" s="203"/>
      <c r="AB157" s="208"/>
      <c r="AC157" s="205"/>
      <c r="AD157" s="541"/>
      <c r="AE157" s="203"/>
      <c r="AF157" s="203"/>
      <c r="AG157" s="208"/>
      <c r="AH157" s="205"/>
      <c r="AI157" s="541"/>
      <c r="AJ157" s="203"/>
      <c r="AK157" s="203"/>
      <c r="AL157" s="208"/>
      <c r="AM157" s="205"/>
      <c r="AN157" s="541"/>
      <c r="AO157" s="203"/>
      <c r="AP157" s="203"/>
      <c r="AQ157" s="208"/>
      <c r="AR157" s="205"/>
      <c r="AS157" s="541"/>
      <c r="AT157" s="203"/>
      <c r="AU157" s="203"/>
      <c r="AV157" s="208"/>
      <c r="AW157" s="205"/>
      <c r="AX157" s="541"/>
    </row>
    <row r="158" spans="2:50" ht="14.25" hidden="1" customHeight="1" outlineLevel="1">
      <c r="B158" s="483"/>
      <c r="C158" s="203">
        <v>12</v>
      </c>
      <c r="D158" s="206"/>
      <c r="E158" s="203"/>
      <c r="F158" s="203"/>
      <c r="G158" s="208"/>
      <c r="H158" s="541"/>
      <c r="I158" s="209"/>
      <c r="J158" s="209"/>
      <c r="K158" s="210"/>
      <c r="L158" s="542"/>
      <c r="M158" s="209"/>
      <c r="N158" s="483"/>
      <c r="O158" s="483"/>
      <c r="P158" s="203"/>
      <c r="Q158" s="203"/>
      <c r="R158" s="208"/>
      <c r="S158" s="205"/>
      <c r="T158" s="541"/>
      <c r="U158" s="203"/>
      <c r="V158" s="203"/>
      <c r="W158" s="208"/>
      <c r="X158" s="205"/>
      <c r="Y158" s="541"/>
      <c r="Z158" s="203"/>
      <c r="AA158" s="203"/>
      <c r="AB158" s="208"/>
      <c r="AC158" s="205"/>
      <c r="AD158" s="541"/>
      <c r="AE158" s="203"/>
      <c r="AF158" s="203"/>
      <c r="AG158" s="208"/>
      <c r="AH158" s="205"/>
      <c r="AI158" s="541"/>
      <c r="AJ158" s="203"/>
      <c r="AK158" s="203"/>
      <c r="AL158" s="208"/>
      <c r="AM158" s="205"/>
      <c r="AN158" s="541"/>
      <c r="AO158" s="203"/>
      <c r="AP158" s="203"/>
      <c r="AQ158" s="208"/>
      <c r="AR158" s="205"/>
      <c r="AS158" s="541"/>
      <c r="AT158" s="203"/>
      <c r="AU158" s="203"/>
      <c r="AV158" s="208"/>
      <c r="AW158" s="205"/>
      <c r="AX158" s="541"/>
    </row>
    <row r="159" spans="2:50" ht="14.25" hidden="1" customHeight="1" outlineLevel="1">
      <c r="B159" s="483"/>
      <c r="C159" s="203">
        <v>13</v>
      </c>
      <c r="D159" s="206"/>
      <c r="E159" s="203"/>
      <c r="F159" s="203"/>
      <c r="G159" s="208"/>
      <c r="H159" s="541"/>
      <c r="I159" s="209"/>
      <c r="J159" s="209"/>
      <c r="K159" s="210"/>
      <c r="L159" s="542"/>
      <c r="M159" s="209"/>
      <c r="N159" s="483"/>
      <c r="O159" s="483"/>
      <c r="P159" s="203"/>
      <c r="Q159" s="203"/>
      <c r="R159" s="208"/>
      <c r="S159" s="205"/>
      <c r="T159" s="541"/>
      <c r="U159" s="203"/>
      <c r="V159" s="203"/>
      <c r="W159" s="208"/>
      <c r="X159" s="205"/>
      <c r="Y159" s="541"/>
      <c r="Z159" s="203"/>
      <c r="AA159" s="203"/>
      <c r="AB159" s="208"/>
      <c r="AC159" s="205"/>
      <c r="AD159" s="541"/>
      <c r="AE159" s="203"/>
      <c r="AF159" s="203"/>
      <c r="AG159" s="208"/>
      <c r="AH159" s="205"/>
      <c r="AI159" s="541"/>
      <c r="AJ159" s="203"/>
      <c r="AK159" s="203"/>
      <c r="AL159" s="208"/>
      <c r="AM159" s="205"/>
      <c r="AN159" s="541"/>
      <c r="AO159" s="203"/>
      <c r="AP159" s="203"/>
      <c r="AQ159" s="208"/>
      <c r="AR159" s="205"/>
      <c r="AS159" s="541"/>
      <c r="AT159" s="203"/>
      <c r="AU159" s="203"/>
      <c r="AV159" s="208"/>
      <c r="AW159" s="205"/>
      <c r="AX159" s="541"/>
    </row>
    <row r="160" spans="2:50" ht="14.25" hidden="1" customHeight="1" outlineLevel="1">
      <c r="B160" s="483"/>
      <c r="C160" s="203">
        <v>14</v>
      </c>
      <c r="D160" s="206"/>
      <c r="E160" s="203"/>
      <c r="F160" s="203"/>
      <c r="G160" s="208"/>
      <c r="H160" s="541"/>
      <c r="I160" s="209"/>
      <c r="J160" s="209"/>
      <c r="K160" s="210"/>
      <c r="L160" s="542"/>
      <c r="M160" s="209"/>
      <c r="N160" s="483"/>
      <c r="O160" s="483"/>
      <c r="P160" s="203"/>
      <c r="Q160" s="203"/>
      <c r="R160" s="208"/>
      <c r="S160" s="205"/>
      <c r="T160" s="541"/>
      <c r="U160" s="203"/>
      <c r="V160" s="203"/>
      <c r="W160" s="208"/>
      <c r="X160" s="205"/>
      <c r="Y160" s="541"/>
      <c r="Z160" s="203"/>
      <c r="AA160" s="203"/>
      <c r="AB160" s="208"/>
      <c r="AC160" s="205"/>
      <c r="AD160" s="541"/>
      <c r="AE160" s="203"/>
      <c r="AF160" s="203"/>
      <c r="AG160" s="208"/>
      <c r="AH160" s="205"/>
      <c r="AI160" s="541"/>
      <c r="AJ160" s="203"/>
      <c r="AK160" s="203"/>
      <c r="AL160" s="208"/>
      <c r="AM160" s="205"/>
      <c r="AN160" s="541"/>
      <c r="AO160" s="203"/>
      <c r="AP160" s="203"/>
      <c r="AQ160" s="208"/>
      <c r="AR160" s="205"/>
      <c r="AS160" s="541"/>
      <c r="AT160" s="203"/>
      <c r="AU160" s="203"/>
      <c r="AV160" s="208"/>
      <c r="AW160" s="205"/>
      <c r="AX160" s="541"/>
    </row>
    <row r="161" spans="2:50" ht="14.25" hidden="1" customHeight="1" outlineLevel="1">
      <c r="B161" s="483"/>
      <c r="C161" s="203">
        <v>15</v>
      </c>
      <c r="D161" s="206"/>
      <c r="E161" s="203"/>
      <c r="F161" s="203"/>
      <c r="G161" s="208"/>
      <c r="H161" s="541"/>
      <c r="I161" s="209"/>
      <c r="J161" s="209"/>
      <c r="K161" s="210"/>
      <c r="L161" s="542"/>
      <c r="M161" s="209"/>
      <c r="N161" s="483"/>
      <c r="O161" s="483"/>
      <c r="P161" s="203"/>
      <c r="Q161" s="207"/>
      <c r="R161" s="208"/>
      <c r="S161" s="205"/>
      <c r="T161" s="541"/>
      <c r="U161" s="203"/>
      <c r="V161" s="207"/>
      <c r="W161" s="208"/>
      <c r="X161" s="205"/>
      <c r="Y161" s="541"/>
      <c r="Z161" s="203"/>
      <c r="AA161" s="207"/>
      <c r="AB161" s="208"/>
      <c r="AC161" s="205"/>
      <c r="AD161" s="541"/>
      <c r="AE161" s="203"/>
      <c r="AF161" s="207"/>
      <c r="AG161" s="208"/>
      <c r="AH161" s="205"/>
      <c r="AI161" s="541"/>
      <c r="AJ161" s="203"/>
      <c r="AK161" s="207"/>
      <c r="AL161" s="208"/>
      <c r="AM161" s="205"/>
      <c r="AN161" s="541"/>
      <c r="AO161" s="203"/>
      <c r="AP161" s="207"/>
      <c r="AQ161" s="208"/>
      <c r="AR161" s="205"/>
      <c r="AS161" s="541"/>
      <c r="AT161" s="203"/>
      <c r="AU161" s="207"/>
      <c r="AV161" s="208"/>
      <c r="AW161" s="205"/>
      <c r="AX161" s="541"/>
    </row>
    <row r="162" spans="2:50" ht="14.25" hidden="1" customHeight="1" outlineLevel="1" collapsed="1">
      <c r="B162" s="525" t="s">
        <v>628</v>
      </c>
      <c r="C162" s="525"/>
      <c r="D162" s="525"/>
      <c r="E162" s="525"/>
      <c r="F162" s="525"/>
      <c r="G162" s="525"/>
      <c r="H162" s="525"/>
      <c r="I162" s="525"/>
      <c r="J162" s="525"/>
      <c r="K162" s="525"/>
      <c r="L162" s="525"/>
      <c r="M162" s="526"/>
      <c r="N162" s="576" t="s">
        <v>445</v>
      </c>
      <c r="O162" s="576" t="s">
        <v>105</v>
      </c>
      <c r="P162" s="585">
        <f>AT142+1</f>
        <v>45923</v>
      </c>
      <c r="Q162" s="586"/>
      <c r="R162" s="586"/>
      <c r="S162" s="586"/>
      <c r="T162" s="586"/>
      <c r="U162" s="587">
        <f>P162+1</f>
        <v>45924</v>
      </c>
      <c r="V162" s="588"/>
      <c r="W162" s="588"/>
      <c r="X162" s="588"/>
      <c r="Y162" s="588"/>
      <c r="Z162" s="585">
        <f t="shared" ref="Z162" si="191">U162+1</f>
        <v>45925</v>
      </c>
      <c r="AA162" s="586"/>
      <c r="AB162" s="586"/>
      <c r="AC162" s="586"/>
      <c r="AD162" s="586"/>
      <c r="AE162" s="587">
        <f t="shared" ref="AE162" si="192">Z162+1</f>
        <v>45926</v>
      </c>
      <c r="AF162" s="588"/>
      <c r="AG162" s="588"/>
      <c r="AH162" s="588"/>
      <c r="AI162" s="588"/>
      <c r="AJ162" s="589">
        <f t="shared" ref="AJ162" si="193">AE162+1</f>
        <v>45927</v>
      </c>
      <c r="AK162" s="590"/>
      <c r="AL162" s="590"/>
      <c r="AM162" s="590"/>
      <c r="AN162" s="591"/>
      <c r="AO162" s="587">
        <f t="shared" ref="AO162" si="194">AJ162+1</f>
        <v>45928</v>
      </c>
      <c r="AP162" s="588"/>
      <c r="AQ162" s="588"/>
      <c r="AR162" s="588"/>
      <c r="AS162" s="588"/>
      <c r="AT162" s="589">
        <f t="shared" ref="AT162" si="195">AO162+1</f>
        <v>45929</v>
      </c>
      <c r="AU162" s="590"/>
      <c r="AV162" s="590"/>
      <c r="AW162" s="590"/>
      <c r="AX162" s="591"/>
    </row>
    <row r="163" spans="2:50" ht="14.25" hidden="1" customHeight="1" outlineLevel="1"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8"/>
      <c r="N163" s="578"/>
      <c r="O163" s="578"/>
      <c r="P163" s="592">
        <f>P162</f>
        <v>45923</v>
      </c>
      <c r="Q163" s="592"/>
      <c r="R163" s="592"/>
      <c r="S163" s="592"/>
      <c r="T163" s="592"/>
      <c r="U163" s="593">
        <f>U162</f>
        <v>45924</v>
      </c>
      <c r="V163" s="593"/>
      <c r="W163" s="593"/>
      <c r="X163" s="593"/>
      <c r="Y163" s="593"/>
      <c r="Z163" s="592">
        <f t="shared" ref="Z163" si="196">Z162</f>
        <v>45925</v>
      </c>
      <c r="AA163" s="592"/>
      <c r="AB163" s="592"/>
      <c r="AC163" s="592"/>
      <c r="AD163" s="592"/>
      <c r="AE163" s="593">
        <f t="shared" ref="AE163" si="197">AE162</f>
        <v>45926</v>
      </c>
      <c r="AF163" s="593"/>
      <c r="AG163" s="593"/>
      <c r="AH163" s="593"/>
      <c r="AI163" s="593"/>
      <c r="AJ163" s="594">
        <f t="shared" ref="AJ163" si="198">AJ162</f>
        <v>45927</v>
      </c>
      <c r="AK163" s="595"/>
      <c r="AL163" s="595"/>
      <c r="AM163" s="595"/>
      <c r="AN163" s="596"/>
      <c r="AO163" s="593">
        <f t="shared" ref="AO163" si="199">AO162</f>
        <v>45928</v>
      </c>
      <c r="AP163" s="593"/>
      <c r="AQ163" s="593"/>
      <c r="AR163" s="593"/>
      <c r="AS163" s="593"/>
      <c r="AT163" s="594">
        <f t="shared" ref="AT163" si="200">AT162</f>
        <v>45929</v>
      </c>
      <c r="AU163" s="595"/>
      <c r="AV163" s="595"/>
      <c r="AW163" s="595"/>
      <c r="AX163" s="596"/>
    </row>
    <row r="164" spans="2:50" ht="14.25" hidden="1" customHeight="1" outlineLevel="1">
      <c r="B164" s="483" t="s">
        <v>165</v>
      </c>
      <c r="C164" s="483" t="s">
        <v>160</v>
      </c>
      <c r="D164" s="483"/>
      <c r="E164" s="483" t="s">
        <v>161</v>
      </c>
      <c r="F164" s="483"/>
      <c r="G164" s="483"/>
      <c r="H164" s="483" t="s">
        <v>166</v>
      </c>
      <c r="I164" s="544" t="s">
        <v>446</v>
      </c>
      <c r="J164" s="544"/>
      <c r="K164" s="544"/>
      <c r="L164" s="544" t="s">
        <v>166</v>
      </c>
      <c r="M164" s="544" t="s">
        <v>168</v>
      </c>
      <c r="N164" s="483"/>
      <c r="O164" s="483" t="s">
        <v>167</v>
      </c>
      <c r="P164" s="483" t="s">
        <v>163</v>
      </c>
      <c r="Q164" s="483"/>
      <c r="R164" s="483"/>
      <c r="S164" s="483"/>
      <c r="T164" s="483" t="s">
        <v>166</v>
      </c>
      <c r="U164" s="483" t="s">
        <v>163</v>
      </c>
      <c r="V164" s="483"/>
      <c r="W164" s="483"/>
      <c r="X164" s="483"/>
      <c r="Y164" s="483" t="s">
        <v>166</v>
      </c>
      <c r="Z164" s="483" t="s">
        <v>163</v>
      </c>
      <c r="AA164" s="483"/>
      <c r="AB164" s="483"/>
      <c r="AC164" s="483"/>
      <c r="AD164" s="483" t="s">
        <v>166</v>
      </c>
      <c r="AE164" s="483" t="s">
        <v>163</v>
      </c>
      <c r="AF164" s="483"/>
      <c r="AG164" s="483"/>
      <c r="AH164" s="483"/>
      <c r="AI164" s="483" t="s">
        <v>166</v>
      </c>
      <c r="AJ164" s="483" t="s">
        <v>163</v>
      </c>
      <c r="AK164" s="483"/>
      <c r="AL164" s="483"/>
      <c r="AM164" s="483"/>
      <c r="AN164" s="483" t="s">
        <v>166</v>
      </c>
      <c r="AO164" s="483" t="s">
        <v>163</v>
      </c>
      <c r="AP164" s="483"/>
      <c r="AQ164" s="483"/>
      <c r="AR164" s="483"/>
      <c r="AS164" s="483" t="s">
        <v>166</v>
      </c>
      <c r="AT164" s="483" t="s">
        <v>163</v>
      </c>
      <c r="AU164" s="483"/>
      <c r="AV164" s="483"/>
      <c r="AW164" s="483"/>
      <c r="AX164" s="483" t="s">
        <v>166</v>
      </c>
    </row>
    <row r="165" spans="2:50" ht="14.25" hidden="1" customHeight="1" outlineLevel="1">
      <c r="B165" s="483"/>
      <c r="C165" s="483"/>
      <c r="D165" s="483"/>
      <c r="E165" s="483" t="s">
        <v>447</v>
      </c>
      <c r="F165" s="483"/>
      <c r="G165" s="483"/>
      <c r="H165" s="483"/>
      <c r="I165" s="544" t="s">
        <v>447</v>
      </c>
      <c r="J165" s="544"/>
      <c r="K165" s="544"/>
      <c r="L165" s="544"/>
      <c r="M165" s="544"/>
      <c r="N165" s="483"/>
      <c r="O165" s="483"/>
      <c r="P165" s="483" t="s">
        <v>448</v>
      </c>
      <c r="Q165" s="483"/>
      <c r="R165" s="483"/>
      <c r="S165" s="483"/>
      <c r="T165" s="483"/>
      <c r="U165" s="483" t="s">
        <v>448</v>
      </c>
      <c r="V165" s="483"/>
      <c r="W165" s="483"/>
      <c r="X165" s="483"/>
      <c r="Y165" s="483"/>
      <c r="Z165" s="483" t="s">
        <v>448</v>
      </c>
      <c r="AA165" s="483"/>
      <c r="AB165" s="483"/>
      <c r="AC165" s="483"/>
      <c r="AD165" s="483"/>
      <c r="AE165" s="483" t="s">
        <v>448</v>
      </c>
      <c r="AF165" s="483"/>
      <c r="AG165" s="483"/>
      <c r="AH165" s="483"/>
      <c r="AI165" s="483"/>
      <c r="AJ165" s="483" t="s">
        <v>448</v>
      </c>
      <c r="AK165" s="483"/>
      <c r="AL165" s="483"/>
      <c r="AM165" s="483"/>
      <c r="AN165" s="483"/>
      <c r="AO165" s="483" t="s">
        <v>448</v>
      </c>
      <c r="AP165" s="483"/>
      <c r="AQ165" s="483"/>
      <c r="AR165" s="483"/>
      <c r="AS165" s="483"/>
      <c r="AT165" s="483" t="s">
        <v>448</v>
      </c>
      <c r="AU165" s="483"/>
      <c r="AV165" s="483"/>
      <c r="AW165" s="483"/>
      <c r="AX165" s="483"/>
    </row>
    <row r="166" spans="2:50" ht="14.25" hidden="1" customHeight="1" outlineLevel="1">
      <c r="B166" s="483"/>
      <c r="C166" s="483"/>
      <c r="D166" s="483"/>
      <c r="E166" s="203" t="s">
        <v>162</v>
      </c>
      <c r="F166" s="203" t="s">
        <v>449</v>
      </c>
      <c r="G166" s="203" t="s">
        <v>164</v>
      </c>
      <c r="H166" s="483"/>
      <c r="I166" s="204" t="s">
        <v>162</v>
      </c>
      <c r="J166" s="204" t="s">
        <v>449</v>
      </c>
      <c r="K166" s="204" t="s">
        <v>164</v>
      </c>
      <c r="L166" s="544"/>
      <c r="M166" s="544"/>
      <c r="N166" s="483"/>
      <c r="O166" s="483"/>
      <c r="P166" s="203" t="s">
        <v>162</v>
      </c>
      <c r="Q166" s="203" t="s">
        <v>449</v>
      </c>
      <c r="R166" s="203" t="s">
        <v>164</v>
      </c>
      <c r="S166" s="205" t="s">
        <v>168</v>
      </c>
      <c r="T166" s="483"/>
      <c r="U166" s="203" t="s">
        <v>162</v>
      </c>
      <c r="V166" s="203" t="s">
        <v>449</v>
      </c>
      <c r="W166" s="203" t="s">
        <v>164</v>
      </c>
      <c r="X166" s="205" t="s">
        <v>168</v>
      </c>
      <c r="Y166" s="483"/>
      <c r="Z166" s="203" t="s">
        <v>162</v>
      </c>
      <c r="AA166" s="203" t="s">
        <v>449</v>
      </c>
      <c r="AB166" s="203" t="s">
        <v>164</v>
      </c>
      <c r="AC166" s="205" t="s">
        <v>168</v>
      </c>
      <c r="AD166" s="483"/>
      <c r="AE166" s="203" t="s">
        <v>162</v>
      </c>
      <c r="AF166" s="203" t="s">
        <v>449</v>
      </c>
      <c r="AG166" s="203" t="s">
        <v>164</v>
      </c>
      <c r="AH166" s="205" t="s">
        <v>168</v>
      </c>
      <c r="AI166" s="483"/>
      <c r="AJ166" s="203" t="s">
        <v>162</v>
      </c>
      <c r="AK166" s="203" t="s">
        <v>449</v>
      </c>
      <c r="AL166" s="203" t="s">
        <v>164</v>
      </c>
      <c r="AM166" s="205" t="s">
        <v>168</v>
      </c>
      <c r="AN166" s="483"/>
      <c r="AO166" s="203" t="s">
        <v>162</v>
      </c>
      <c r="AP166" s="203" t="s">
        <v>449</v>
      </c>
      <c r="AQ166" s="203" t="s">
        <v>164</v>
      </c>
      <c r="AR166" s="205" t="s">
        <v>168</v>
      </c>
      <c r="AS166" s="483"/>
      <c r="AT166" s="203" t="s">
        <v>162</v>
      </c>
      <c r="AU166" s="203" t="s">
        <v>449</v>
      </c>
      <c r="AV166" s="203" t="s">
        <v>164</v>
      </c>
      <c r="AW166" s="205" t="s">
        <v>168</v>
      </c>
      <c r="AX166" s="483"/>
    </row>
    <row r="167" spans="2:50" ht="14.25" hidden="1" customHeight="1" outlineLevel="1">
      <c r="B167" s="483" t="s">
        <v>145</v>
      </c>
      <c r="C167" s="203">
        <v>1</v>
      </c>
      <c r="D167" s="206" t="s">
        <v>428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41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42">
        <f>IFERROR(AVERAGE(K167:K181),"-")</f>
        <v>77.052590339978664</v>
      </c>
      <c r="M167" s="209">
        <f>RANK(K167, K$167:$K$181)</f>
        <v>1</v>
      </c>
      <c r="N167" s="483"/>
      <c r="O167" s="483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41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41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41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41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41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41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41">
        <f>AVERAGE(AV167:AV181)</f>
        <v>77.271464447737785</v>
      </c>
    </row>
    <row r="168" spans="2:50" ht="14.25" hidden="1" customHeight="1" outlineLevel="1">
      <c r="B168" s="483"/>
      <c r="C168" s="203">
        <v>2</v>
      </c>
      <c r="D168" s="206" t="s">
        <v>381</v>
      </c>
      <c r="E168" s="203">
        <v>22</v>
      </c>
      <c r="F168" s="203">
        <v>1800</v>
      </c>
      <c r="G168" s="208">
        <f t="shared" si="201"/>
        <v>81.818181818181813</v>
      </c>
      <c r="H168" s="541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42"/>
      <c r="M168" s="209">
        <f>RANK(K168, K$167:$K$181)</f>
        <v>3</v>
      </c>
      <c r="N168" s="483"/>
      <c r="O168" s="483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41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41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41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41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41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41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41"/>
    </row>
    <row r="169" spans="2:50" ht="14.25" hidden="1" customHeight="1" outlineLevel="1">
      <c r="B169" s="483"/>
      <c r="C169" s="203">
        <v>3</v>
      </c>
      <c r="D169" s="206" t="s">
        <v>647</v>
      </c>
      <c r="E169" s="203">
        <v>20</v>
      </c>
      <c r="F169" s="203">
        <v>1800</v>
      </c>
      <c r="G169" s="208">
        <f t="shared" si="201"/>
        <v>90</v>
      </c>
      <c r="H169" s="541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42"/>
      <c r="M169" s="209">
        <f>RANK(K169, K$167:$K$181)</f>
        <v>2</v>
      </c>
      <c r="N169" s="483"/>
      <c r="O169" s="483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41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41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41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41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41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41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41"/>
    </row>
    <row r="170" spans="2:50" ht="14.25" hidden="1" customHeight="1" outlineLevel="1">
      <c r="B170" s="483"/>
      <c r="C170" s="203">
        <v>4</v>
      </c>
      <c r="D170" s="206"/>
      <c r="E170" s="203"/>
      <c r="F170" s="203"/>
      <c r="G170" s="208"/>
      <c r="H170" s="541"/>
      <c r="I170" s="209"/>
      <c r="J170" s="209"/>
      <c r="K170" s="210"/>
      <c r="L170" s="542"/>
      <c r="M170" s="209"/>
      <c r="N170" s="483"/>
      <c r="O170" s="483"/>
      <c r="P170" s="203"/>
      <c r="Q170" s="203"/>
      <c r="R170" s="208"/>
      <c r="S170" s="205"/>
      <c r="T170" s="541"/>
      <c r="U170" s="203"/>
      <c r="V170" s="203"/>
      <c r="W170" s="208"/>
      <c r="X170" s="205"/>
      <c r="Y170" s="541"/>
      <c r="Z170" s="203"/>
      <c r="AA170" s="203"/>
      <c r="AB170" s="208"/>
      <c r="AC170" s="205"/>
      <c r="AD170" s="541"/>
      <c r="AE170" s="203"/>
      <c r="AF170" s="203"/>
      <c r="AG170" s="208"/>
      <c r="AH170" s="205"/>
      <c r="AI170" s="541"/>
      <c r="AJ170" s="203"/>
      <c r="AK170" s="203"/>
      <c r="AL170" s="208"/>
      <c r="AM170" s="205"/>
      <c r="AN170" s="541"/>
      <c r="AO170" s="203"/>
      <c r="AP170" s="203"/>
      <c r="AQ170" s="208"/>
      <c r="AR170" s="205"/>
      <c r="AS170" s="541"/>
      <c r="AT170" s="203"/>
      <c r="AU170" s="203"/>
      <c r="AV170" s="208"/>
      <c r="AW170" s="205"/>
      <c r="AX170" s="541"/>
    </row>
    <row r="171" spans="2:50" ht="14.25" hidden="1" customHeight="1" outlineLevel="1">
      <c r="B171" s="483"/>
      <c r="C171" s="203">
        <v>5</v>
      </c>
      <c r="D171" s="206"/>
      <c r="E171" s="203"/>
      <c r="F171" s="203"/>
      <c r="G171" s="208"/>
      <c r="H171" s="541"/>
      <c r="I171" s="209"/>
      <c r="J171" s="209"/>
      <c r="K171" s="210"/>
      <c r="L171" s="542"/>
      <c r="M171" s="209"/>
      <c r="N171" s="483"/>
      <c r="O171" s="483"/>
      <c r="P171" s="203"/>
      <c r="Q171" s="203"/>
      <c r="R171" s="208"/>
      <c r="S171" s="205"/>
      <c r="T171" s="541"/>
      <c r="U171" s="203"/>
      <c r="V171" s="203"/>
      <c r="W171" s="208"/>
      <c r="X171" s="205"/>
      <c r="Y171" s="541"/>
      <c r="Z171" s="203"/>
      <c r="AA171" s="203"/>
      <c r="AB171" s="208"/>
      <c r="AC171" s="205"/>
      <c r="AD171" s="541"/>
      <c r="AE171" s="203"/>
      <c r="AF171" s="203"/>
      <c r="AG171" s="208"/>
      <c r="AH171" s="205"/>
      <c r="AI171" s="541"/>
      <c r="AJ171" s="203"/>
      <c r="AK171" s="203"/>
      <c r="AL171" s="208"/>
      <c r="AM171" s="205"/>
      <c r="AN171" s="541"/>
      <c r="AO171" s="203"/>
      <c r="AP171" s="203"/>
      <c r="AQ171" s="208"/>
      <c r="AR171" s="205"/>
      <c r="AS171" s="541"/>
      <c r="AT171" s="203"/>
      <c r="AU171" s="203"/>
      <c r="AV171" s="208"/>
      <c r="AW171" s="205"/>
      <c r="AX171" s="541"/>
    </row>
    <row r="172" spans="2:50" ht="14.25" hidden="1" customHeight="1" outlineLevel="1">
      <c r="B172" s="483"/>
      <c r="C172" s="203">
        <v>6</v>
      </c>
      <c r="D172" s="206"/>
      <c r="E172" s="203"/>
      <c r="F172" s="203"/>
      <c r="G172" s="208"/>
      <c r="H172" s="541"/>
      <c r="I172" s="209"/>
      <c r="J172" s="209"/>
      <c r="K172" s="210"/>
      <c r="L172" s="542"/>
      <c r="M172" s="209"/>
      <c r="N172" s="483"/>
      <c r="O172" s="483"/>
      <c r="P172" s="203"/>
      <c r="Q172" s="203"/>
      <c r="R172" s="208"/>
      <c r="S172" s="205"/>
      <c r="T172" s="541"/>
      <c r="U172" s="203"/>
      <c r="V172" s="203"/>
      <c r="W172" s="208"/>
      <c r="X172" s="205"/>
      <c r="Y172" s="541"/>
      <c r="Z172" s="203"/>
      <c r="AA172" s="203"/>
      <c r="AB172" s="208"/>
      <c r="AC172" s="205"/>
      <c r="AD172" s="541"/>
      <c r="AE172" s="203"/>
      <c r="AF172" s="203"/>
      <c r="AG172" s="208"/>
      <c r="AH172" s="205"/>
      <c r="AI172" s="541"/>
      <c r="AJ172" s="203"/>
      <c r="AK172" s="203"/>
      <c r="AL172" s="208"/>
      <c r="AM172" s="205"/>
      <c r="AN172" s="541"/>
      <c r="AO172" s="203"/>
      <c r="AP172" s="203"/>
      <c r="AQ172" s="208"/>
      <c r="AR172" s="205"/>
      <c r="AS172" s="541"/>
      <c r="AT172" s="203"/>
      <c r="AU172" s="203"/>
      <c r="AV172" s="208"/>
      <c r="AW172" s="205"/>
      <c r="AX172" s="541"/>
    </row>
    <row r="173" spans="2:50" ht="14.25" hidden="1" customHeight="1" outlineLevel="1">
      <c r="B173" s="483"/>
      <c r="C173" s="203">
        <v>7</v>
      </c>
      <c r="D173" s="206"/>
      <c r="E173" s="203"/>
      <c r="F173" s="203"/>
      <c r="G173" s="208"/>
      <c r="H173" s="541"/>
      <c r="I173" s="209"/>
      <c r="J173" s="209"/>
      <c r="K173" s="210"/>
      <c r="L173" s="542"/>
      <c r="M173" s="209"/>
      <c r="N173" s="483"/>
      <c r="O173" s="483"/>
      <c r="P173" s="203"/>
      <c r="Q173" s="203"/>
      <c r="R173" s="208"/>
      <c r="S173" s="205"/>
      <c r="T173" s="541"/>
      <c r="U173" s="203"/>
      <c r="V173" s="203"/>
      <c r="W173" s="208"/>
      <c r="X173" s="205"/>
      <c r="Y173" s="541"/>
      <c r="Z173" s="203"/>
      <c r="AA173" s="203"/>
      <c r="AB173" s="208"/>
      <c r="AC173" s="205"/>
      <c r="AD173" s="541"/>
      <c r="AE173" s="203"/>
      <c r="AF173" s="203"/>
      <c r="AG173" s="208"/>
      <c r="AH173" s="205"/>
      <c r="AI173" s="541"/>
      <c r="AJ173" s="203"/>
      <c r="AK173" s="203"/>
      <c r="AL173" s="208"/>
      <c r="AM173" s="205"/>
      <c r="AN173" s="541"/>
      <c r="AO173" s="203"/>
      <c r="AP173" s="203"/>
      <c r="AQ173" s="208"/>
      <c r="AR173" s="205"/>
      <c r="AS173" s="541"/>
      <c r="AT173" s="203"/>
      <c r="AU173" s="203"/>
      <c r="AV173" s="208"/>
      <c r="AW173" s="205"/>
      <c r="AX173" s="541"/>
    </row>
    <row r="174" spans="2:50" ht="14.25" hidden="1" customHeight="1" outlineLevel="1">
      <c r="B174" s="483"/>
      <c r="C174" s="203">
        <v>8</v>
      </c>
      <c r="D174" s="206"/>
      <c r="E174" s="203"/>
      <c r="F174" s="203"/>
      <c r="G174" s="208"/>
      <c r="H174" s="541"/>
      <c r="I174" s="209"/>
      <c r="J174" s="209"/>
      <c r="K174" s="210"/>
      <c r="L174" s="542"/>
      <c r="M174" s="209"/>
      <c r="N174" s="483"/>
      <c r="O174" s="483"/>
      <c r="P174" s="203"/>
      <c r="Q174" s="203"/>
      <c r="R174" s="208"/>
      <c r="S174" s="205"/>
      <c r="T174" s="541"/>
      <c r="U174" s="203"/>
      <c r="V174" s="203"/>
      <c r="W174" s="208"/>
      <c r="X174" s="205"/>
      <c r="Y174" s="541"/>
      <c r="Z174" s="203"/>
      <c r="AA174" s="203"/>
      <c r="AB174" s="208"/>
      <c r="AC174" s="205"/>
      <c r="AD174" s="541"/>
      <c r="AE174" s="203"/>
      <c r="AF174" s="203"/>
      <c r="AG174" s="208"/>
      <c r="AH174" s="205"/>
      <c r="AI174" s="541"/>
      <c r="AJ174" s="203"/>
      <c r="AK174" s="203"/>
      <c r="AL174" s="208"/>
      <c r="AM174" s="205"/>
      <c r="AN174" s="541"/>
      <c r="AO174" s="203"/>
      <c r="AP174" s="203"/>
      <c r="AQ174" s="208"/>
      <c r="AR174" s="205"/>
      <c r="AS174" s="541"/>
      <c r="AT174" s="203"/>
      <c r="AU174" s="203"/>
      <c r="AV174" s="208"/>
      <c r="AW174" s="205"/>
      <c r="AX174" s="541"/>
    </row>
    <row r="175" spans="2:50" ht="14.25" hidden="1" customHeight="1" outlineLevel="1">
      <c r="B175" s="483"/>
      <c r="C175" s="203">
        <v>9</v>
      </c>
      <c r="D175" s="206"/>
      <c r="E175" s="203"/>
      <c r="F175" s="203"/>
      <c r="G175" s="208"/>
      <c r="H175" s="541"/>
      <c r="I175" s="209"/>
      <c r="J175" s="209"/>
      <c r="K175" s="210"/>
      <c r="L175" s="542"/>
      <c r="M175" s="209"/>
      <c r="N175" s="483"/>
      <c r="O175" s="483"/>
      <c r="P175" s="203"/>
      <c r="Q175" s="203"/>
      <c r="R175" s="208"/>
      <c r="S175" s="205"/>
      <c r="T175" s="541"/>
      <c r="U175" s="203"/>
      <c r="V175" s="203"/>
      <c r="W175" s="208"/>
      <c r="X175" s="205"/>
      <c r="Y175" s="541"/>
      <c r="Z175" s="203"/>
      <c r="AA175" s="203"/>
      <c r="AB175" s="208"/>
      <c r="AC175" s="205"/>
      <c r="AD175" s="541"/>
      <c r="AE175" s="203"/>
      <c r="AF175" s="203"/>
      <c r="AG175" s="208"/>
      <c r="AH175" s="205"/>
      <c r="AI175" s="541"/>
      <c r="AJ175" s="203"/>
      <c r="AK175" s="203"/>
      <c r="AL175" s="208"/>
      <c r="AM175" s="205"/>
      <c r="AN175" s="541"/>
      <c r="AO175" s="203"/>
      <c r="AP175" s="203"/>
      <c r="AQ175" s="208"/>
      <c r="AR175" s="205"/>
      <c r="AS175" s="541"/>
      <c r="AT175" s="203"/>
      <c r="AU175" s="203"/>
      <c r="AV175" s="208"/>
      <c r="AW175" s="205"/>
      <c r="AX175" s="541"/>
    </row>
    <row r="176" spans="2:50" ht="14.25" hidden="1" customHeight="1" outlineLevel="1">
      <c r="B176" s="483"/>
      <c r="C176" s="203">
        <v>10</v>
      </c>
      <c r="D176" s="206"/>
      <c r="E176" s="203"/>
      <c r="F176" s="203"/>
      <c r="G176" s="208"/>
      <c r="H176" s="541"/>
      <c r="I176" s="209"/>
      <c r="J176" s="209"/>
      <c r="K176" s="210"/>
      <c r="L176" s="542"/>
      <c r="M176" s="209"/>
      <c r="N176" s="483"/>
      <c r="O176" s="483"/>
      <c r="P176" s="203"/>
      <c r="Q176" s="203"/>
      <c r="R176" s="208"/>
      <c r="S176" s="205"/>
      <c r="T176" s="541"/>
      <c r="U176" s="203"/>
      <c r="V176" s="203"/>
      <c r="W176" s="208"/>
      <c r="X176" s="205"/>
      <c r="Y176" s="541"/>
      <c r="Z176" s="203"/>
      <c r="AA176" s="203"/>
      <c r="AB176" s="208"/>
      <c r="AC176" s="205"/>
      <c r="AD176" s="541"/>
      <c r="AE176" s="203"/>
      <c r="AF176" s="203"/>
      <c r="AG176" s="208"/>
      <c r="AH176" s="205"/>
      <c r="AI176" s="541"/>
      <c r="AJ176" s="203"/>
      <c r="AK176" s="203"/>
      <c r="AL176" s="208"/>
      <c r="AM176" s="205"/>
      <c r="AN176" s="541"/>
      <c r="AO176" s="203"/>
      <c r="AP176" s="203"/>
      <c r="AQ176" s="208"/>
      <c r="AR176" s="205"/>
      <c r="AS176" s="541"/>
      <c r="AT176" s="203"/>
      <c r="AU176" s="203"/>
      <c r="AV176" s="208"/>
      <c r="AW176" s="205"/>
      <c r="AX176" s="541"/>
    </row>
    <row r="177" spans="2:50" ht="14.25" hidden="1" customHeight="1" outlineLevel="1">
      <c r="B177" s="483"/>
      <c r="C177" s="203">
        <v>11</v>
      </c>
      <c r="D177" s="206"/>
      <c r="E177" s="203"/>
      <c r="F177" s="203"/>
      <c r="G177" s="208"/>
      <c r="H177" s="541"/>
      <c r="I177" s="209"/>
      <c r="J177" s="209"/>
      <c r="K177" s="210"/>
      <c r="L177" s="542"/>
      <c r="M177" s="209"/>
      <c r="N177" s="483"/>
      <c r="O177" s="483"/>
      <c r="P177" s="203"/>
      <c r="Q177" s="203"/>
      <c r="R177" s="208"/>
      <c r="S177" s="205"/>
      <c r="T177" s="541"/>
      <c r="U177" s="203"/>
      <c r="V177" s="203"/>
      <c r="W177" s="208"/>
      <c r="X177" s="205"/>
      <c r="Y177" s="541"/>
      <c r="Z177" s="203"/>
      <c r="AA177" s="203"/>
      <c r="AB177" s="208"/>
      <c r="AC177" s="205"/>
      <c r="AD177" s="541"/>
      <c r="AE177" s="203"/>
      <c r="AF177" s="203"/>
      <c r="AG177" s="208"/>
      <c r="AH177" s="205"/>
      <c r="AI177" s="541"/>
      <c r="AJ177" s="203"/>
      <c r="AK177" s="203"/>
      <c r="AL177" s="208"/>
      <c r="AM177" s="205"/>
      <c r="AN177" s="541"/>
      <c r="AO177" s="203"/>
      <c r="AP177" s="203"/>
      <c r="AQ177" s="208"/>
      <c r="AR177" s="205"/>
      <c r="AS177" s="541"/>
      <c r="AT177" s="203"/>
      <c r="AU177" s="203"/>
      <c r="AV177" s="208"/>
      <c r="AW177" s="205"/>
      <c r="AX177" s="541"/>
    </row>
    <row r="178" spans="2:50" ht="14.25" hidden="1" customHeight="1" outlineLevel="1">
      <c r="B178" s="483"/>
      <c r="C178" s="203">
        <v>12</v>
      </c>
      <c r="D178" s="206"/>
      <c r="E178" s="203"/>
      <c r="F178" s="203"/>
      <c r="G178" s="208"/>
      <c r="H178" s="541"/>
      <c r="I178" s="209"/>
      <c r="J178" s="209"/>
      <c r="K178" s="210"/>
      <c r="L178" s="542"/>
      <c r="M178" s="209"/>
      <c r="N178" s="483"/>
      <c r="O178" s="483"/>
      <c r="P178" s="203"/>
      <c r="Q178" s="203"/>
      <c r="R178" s="208"/>
      <c r="S178" s="205"/>
      <c r="T178" s="541"/>
      <c r="U178" s="203"/>
      <c r="V178" s="203"/>
      <c r="W178" s="208"/>
      <c r="X178" s="205"/>
      <c r="Y178" s="541"/>
      <c r="Z178" s="203"/>
      <c r="AA178" s="203"/>
      <c r="AB178" s="208"/>
      <c r="AC178" s="205"/>
      <c r="AD178" s="541"/>
      <c r="AE178" s="203"/>
      <c r="AF178" s="203"/>
      <c r="AG178" s="208"/>
      <c r="AH178" s="205"/>
      <c r="AI178" s="541"/>
      <c r="AJ178" s="203"/>
      <c r="AK178" s="203"/>
      <c r="AL178" s="208"/>
      <c r="AM178" s="205"/>
      <c r="AN178" s="541"/>
      <c r="AO178" s="203"/>
      <c r="AP178" s="203"/>
      <c r="AQ178" s="208"/>
      <c r="AR178" s="205"/>
      <c r="AS178" s="541"/>
      <c r="AT178" s="203"/>
      <c r="AU178" s="203"/>
      <c r="AV178" s="208"/>
      <c r="AW178" s="205"/>
      <c r="AX178" s="541"/>
    </row>
    <row r="179" spans="2:50" ht="14.25" hidden="1" customHeight="1" outlineLevel="1">
      <c r="B179" s="483"/>
      <c r="C179" s="203">
        <v>13</v>
      </c>
      <c r="D179" s="206"/>
      <c r="E179" s="203"/>
      <c r="F179" s="203"/>
      <c r="G179" s="208"/>
      <c r="H179" s="541"/>
      <c r="I179" s="209"/>
      <c r="J179" s="209"/>
      <c r="K179" s="210"/>
      <c r="L179" s="542"/>
      <c r="M179" s="209"/>
      <c r="N179" s="483"/>
      <c r="O179" s="483"/>
      <c r="P179" s="203"/>
      <c r="Q179" s="203"/>
      <c r="R179" s="208"/>
      <c r="S179" s="205"/>
      <c r="T179" s="541"/>
      <c r="U179" s="203"/>
      <c r="V179" s="203"/>
      <c r="W179" s="208"/>
      <c r="X179" s="205"/>
      <c r="Y179" s="541"/>
      <c r="Z179" s="203"/>
      <c r="AA179" s="203"/>
      <c r="AB179" s="208"/>
      <c r="AC179" s="205"/>
      <c r="AD179" s="541"/>
      <c r="AE179" s="203"/>
      <c r="AF179" s="203"/>
      <c r="AG179" s="208"/>
      <c r="AH179" s="205"/>
      <c r="AI179" s="541"/>
      <c r="AJ179" s="203"/>
      <c r="AK179" s="203"/>
      <c r="AL179" s="208"/>
      <c r="AM179" s="205"/>
      <c r="AN179" s="541"/>
      <c r="AO179" s="203"/>
      <c r="AP179" s="203"/>
      <c r="AQ179" s="208"/>
      <c r="AR179" s="205"/>
      <c r="AS179" s="541"/>
      <c r="AT179" s="203"/>
      <c r="AU179" s="203"/>
      <c r="AV179" s="208"/>
      <c r="AW179" s="205"/>
      <c r="AX179" s="541"/>
    </row>
    <row r="180" spans="2:50" ht="14.25" hidden="1" customHeight="1" outlineLevel="1">
      <c r="B180" s="483"/>
      <c r="C180" s="203">
        <v>14</v>
      </c>
      <c r="D180" s="206"/>
      <c r="E180" s="203"/>
      <c r="F180" s="203"/>
      <c r="G180" s="208"/>
      <c r="H180" s="541"/>
      <c r="I180" s="209"/>
      <c r="J180" s="209"/>
      <c r="K180" s="210"/>
      <c r="L180" s="542"/>
      <c r="M180" s="209"/>
      <c r="N180" s="483"/>
      <c r="O180" s="483"/>
      <c r="P180" s="203"/>
      <c r="Q180" s="203"/>
      <c r="R180" s="208"/>
      <c r="S180" s="205"/>
      <c r="T180" s="541"/>
      <c r="U180" s="203"/>
      <c r="V180" s="203"/>
      <c r="W180" s="208"/>
      <c r="X180" s="205"/>
      <c r="Y180" s="541"/>
      <c r="Z180" s="203"/>
      <c r="AA180" s="203"/>
      <c r="AB180" s="208"/>
      <c r="AC180" s="205"/>
      <c r="AD180" s="541"/>
      <c r="AE180" s="203"/>
      <c r="AF180" s="203"/>
      <c r="AG180" s="208"/>
      <c r="AH180" s="205"/>
      <c r="AI180" s="541"/>
      <c r="AJ180" s="203"/>
      <c r="AK180" s="203"/>
      <c r="AL180" s="208"/>
      <c r="AM180" s="205"/>
      <c r="AN180" s="541"/>
      <c r="AO180" s="203"/>
      <c r="AP180" s="203"/>
      <c r="AQ180" s="208"/>
      <c r="AR180" s="205"/>
      <c r="AS180" s="541"/>
      <c r="AT180" s="203"/>
      <c r="AU180" s="203"/>
      <c r="AV180" s="208"/>
      <c r="AW180" s="205"/>
      <c r="AX180" s="541"/>
    </row>
    <row r="181" spans="2:50" ht="14.25" hidden="1" customHeight="1" outlineLevel="1">
      <c r="B181" s="483"/>
      <c r="C181" s="203">
        <v>15</v>
      </c>
      <c r="D181" s="206"/>
      <c r="E181" s="203"/>
      <c r="F181" s="203"/>
      <c r="G181" s="208"/>
      <c r="H181" s="541"/>
      <c r="I181" s="209"/>
      <c r="J181" s="209"/>
      <c r="K181" s="210"/>
      <c r="L181" s="542"/>
      <c r="M181" s="209"/>
      <c r="N181" s="483"/>
      <c r="O181" s="483"/>
      <c r="P181" s="203"/>
      <c r="Q181" s="207"/>
      <c r="R181" s="208"/>
      <c r="S181" s="205"/>
      <c r="T181" s="541"/>
      <c r="U181" s="203"/>
      <c r="V181" s="203"/>
      <c r="W181" s="208"/>
      <c r="X181" s="205"/>
      <c r="Y181" s="541"/>
      <c r="Z181" s="203"/>
      <c r="AA181" s="203"/>
      <c r="AB181" s="208"/>
      <c r="AC181" s="205"/>
      <c r="AD181" s="541"/>
      <c r="AE181" s="203"/>
      <c r="AF181" s="203"/>
      <c r="AG181" s="208"/>
      <c r="AH181" s="205"/>
      <c r="AI181" s="541"/>
      <c r="AJ181" s="203"/>
      <c r="AK181" s="203"/>
      <c r="AL181" s="208"/>
      <c r="AM181" s="205"/>
      <c r="AN181" s="541"/>
      <c r="AO181" s="203"/>
      <c r="AP181" s="203"/>
      <c r="AQ181" s="208"/>
      <c r="AR181" s="205"/>
      <c r="AS181" s="541"/>
      <c r="AT181" s="203"/>
      <c r="AU181" s="203"/>
      <c r="AV181" s="208"/>
      <c r="AW181" s="205"/>
      <c r="AX181" s="541"/>
    </row>
    <row r="182" spans="2:50" ht="14.25" hidden="1" customHeight="1" outlineLevel="1" collapsed="1">
      <c r="B182" s="525" t="s">
        <v>629</v>
      </c>
      <c r="C182" s="525"/>
      <c r="D182" s="525"/>
      <c r="E182" s="525"/>
      <c r="F182" s="525"/>
      <c r="G182" s="525"/>
      <c r="H182" s="525"/>
      <c r="I182" s="525"/>
      <c r="J182" s="525"/>
      <c r="K182" s="525"/>
      <c r="L182" s="525"/>
      <c r="M182" s="526"/>
      <c r="N182" s="576" t="s">
        <v>445</v>
      </c>
      <c r="O182" s="576" t="s">
        <v>105</v>
      </c>
      <c r="P182" s="585">
        <f>AT162+1</f>
        <v>45930</v>
      </c>
      <c r="Q182" s="586"/>
      <c r="R182" s="586"/>
      <c r="S182" s="586"/>
      <c r="T182" s="586"/>
      <c r="U182" s="587">
        <f>P182+1</f>
        <v>45931</v>
      </c>
      <c r="V182" s="588"/>
      <c r="W182" s="588"/>
      <c r="X182" s="588"/>
      <c r="Y182" s="588"/>
      <c r="Z182" s="585">
        <f t="shared" ref="Z182" si="217">U182+1</f>
        <v>45932</v>
      </c>
      <c r="AA182" s="586"/>
      <c r="AB182" s="586"/>
      <c r="AC182" s="586"/>
      <c r="AD182" s="586"/>
      <c r="AE182" s="587">
        <f t="shared" ref="AE182" si="218">Z182+1</f>
        <v>45933</v>
      </c>
      <c r="AF182" s="588"/>
      <c r="AG182" s="588"/>
      <c r="AH182" s="588"/>
      <c r="AI182" s="588"/>
      <c r="AJ182" s="589">
        <f t="shared" ref="AJ182" si="219">AE182+1</f>
        <v>45934</v>
      </c>
      <c r="AK182" s="590"/>
      <c r="AL182" s="590"/>
      <c r="AM182" s="590"/>
      <c r="AN182" s="591"/>
      <c r="AO182" s="587">
        <f t="shared" ref="AO182" si="220">AJ182+1</f>
        <v>45935</v>
      </c>
      <c r="AP182" s="588"/>
      <c r="AQ182" s="588"/>
      <c r="AR182" s="588"/>
      <c r="AS182" s="588"/>
      <c r="AT182" s="589">
        <f t="shared" ref="AT182" si="221">AO182+1</f>
        <v>45936</v>
      </c>
      <c r="AU182" s="590"/>
      <c r="AV182" s="590"/>
      <c r="AW182" s="590"/>
      <c r="AX182" s="591"/>
    </row>
    <row r="183" spans="2:50" ht="14.25" hidden="1" customHeight="1" outlineLevel="1"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8"/>
      <c r="N183" s="578"/>
      <c r="O183" s="578"/>
      <c r="P183" s="592">
        <f>P182</f>
        <v>45930</v>
      </c>
      <c r="Q183" s="592"/>
      <c r="R183" s="592"/>
      <c r="S183" s="592"/>
      <c r="T183" s="592"/>
      <c r="U183" s="593">
        <f>U182</f>
        <v>45931</v>
      </c>
      <c r="V183" s="593"/>
      <c r="W183" s="593"/>
      <c r="X183" s="593"/>
      <c r="Y183" s="593"/>
      <c r="Z183" s="592">
        <f t="shared" ref="Z183" si="222">Z182</f>
        <v>45932</v>
      </c>
      <c r="AA183" s="592"/>
      <c r="AB183" s="592"/>
      <c r="AC183" s="592"/>
      <c r="AD183" s="592"/>
      <c r="AE183" s="593">
        <f t="shared" ref="AE183" si="223">AE182</f>
        <v>45933</v>
      </c>
      <c r="AF183" s="593"/>
      <c r="AG183" s="593"/>
      <c r="AH183" s="593"/>
      <c r="AI183" s="593"/>
      <c r="AJ183" s="594">
        <f t="shared" ref="AJ183" si="224">AJ182</f>
        <v>45934</v>
      </c>
      <c r="AK183" s="595"/>
      <c r="AL183" s="595"/>
      <c r="AM183" s="595"/>
      <c r="AN183" s="596"/>
      <c r="AO183" s="593">
        <f t="shared" ref="AO183" si="225">AO182</f>
        <v>45935</v>
      </c>
      <c r="AP183" s="593"/>
      <c r="AQ183" s="593"/>
      <c r="AR183" s="593"/>
      <c r="AS183" s="593"/>
      <c r="AT183" s="594">
        <f t="shared" ref="AT183" si="226">AT182</f>
        <v>45936</v>
      </c>
      <c r="AU183" s="595"/>
      <c r="AV183" s="595"/>
      <c r="AW183" s="595"/>
      <c r="AX183" s="596"/>
    </row>
    <row r="184" spans="2:50" ht="14.25" hidden="1" customHeight="1" outlineLevel="1">
      <c r="B184" s="483" t="s">
        <v>165</v>
      </c>
      <c r="C184" s="483" t="s">
        <v>160</v>
      </c>
      <c r="D184" s="483"/>
      <c r="E184" s="483" t="s">
        <v>161</v>
      </c>
      <c r="F184" s="483"/>
      <c r="G184" s="483"/>
      <c r="H184" s="483" t="s">
        <v>166</v>
      </c>
      <c r="I184" s="544" t="s">
        <v>446</v>
      </c>
      <c r="J184" s="544"/>
      <c r="K184" s="544"/>
      <c r="L184" s="544" t="s">
        <v>166</v>
      </c>
      <c r="M184" s="544" t="s">
        <v>168</v>
      </c>
      <c r="N184" s="483"/>
      <c r="O184" s="483" t="s">
        <v>167</v>
      </c>
      <c r="P184" s="483" t="s">
        <v>163</v>
      </c>
      <c r="Q184" s="483"/>
      <c r="R184" s="483"/>
      <c r="S184" s="483"/>
      <c r="T184" s="483" t="s">
        <v>166</v>
      </c>
      <c r="U184" s="483" t="s">
        <v>163</v>
      </c>
      <c r="V184" s="483"/>
      <c r="W184" s="483"/>
      <c r="X184" s="483"/>
      <c r="Y184" s="483" t="s">
        <v>166</v>
      </c>
      <c r="Z184" s="483" t="s">
        <v>163</v>
      </c>
      <c r="AA184" s="483"/>
      <c r="AB184" s="483"/>
      <c r="AC184" s="483"/>
      <c r="AD184" s="483" t="s">
        <v>166</v>
      </c>
      <c r="AE184" s="483" t="s">
        <v>163</v>
      </c>
      <c r="AF184" s="483"/>
      <c r="AG184" s="483"/>
      <c r="AH184" s="483"/>
      <c r="AI184" s="483" t="s">
        <v>166</v>
      </c>
      <c r="AJ184" s="483" t="s">
        <v>163</v>
      </c>
      <c r="AK184" s="483"/>
      <c r="AL184" s="483"/>
      <c r="AM184" s="483"/>
      <c r="AN184" s="483" t="s">
        <v>166</v>
      </c>
      <c r="AO184" s="483" t="s">
        <v>163</v>
      </c>
      <c r="AP184" s="483"/>
      <c r="AQ184" s="483"/>
      <c r="AR184" s="483"/>
      <c r="AS184" s="483" t="s">
        <v>166</v>
      </c>
      <c r="AT184" s="483" t="s">
        <v>163</v>
      </c>
      <c r="AU184" s="483"/>
      <c r="AV184" s="483"/>
      <c r="AW184" s="483"/>
      <c r="AX184" s="483" t="s">
        <v>166</v>
      </c>
    </row>
    <row r="185" spans="2:50" ht="14.25" hidden="1" customHeight="1" outlineLevel="1">
      <c r="B185" s="483"/>
      <c r="C185" s="483"/>
      <c r="D185" s="483"/>
      <c r="E185" s="483" t="s">
        <v>447</v>
      </c>
      <c r="F185" s="483"/>
      <c r="G185" s="483"/>
      <c r="H185" s="483"/>
      <c r="I185" s="544" t="s">
        <v>447</v>
      </c>
      <c r="J185" s="544"/>
      <c r="K185" s="544"/>
      <c r="L185" s="544"/>
      <c r="M185" s="544"/>
      <c r="N185" s="483"/>
      <c r="O185" s="483"/>
      <c r="P185" s="483" t="s">
        <v>448</v>
      </c>
      <c r="Q185" s="483"/>
      <c r="R185" s="483"/>
      <c r="S185" s="483"/>
      <c r="T185" s="483"/>
      <c r="U185" s="483" t="s">
        <v>448</v>
      </c>
      <c r="V185" s="483"/>
      <c r="W185" s="483"/>
      <c r="X185" s="483"/>
      <c r="Y185" s="483"/>
      <c r="Z185" s="483" t="s">
        <v>448</v>
      </c>
      <c r="AA185" s="483"/>
      <c r="AB185" s="483"/>
      <c r="AC185" s="483"/>
      <c r="AD185" s="483"/>
      <c r="AE185" s="483" t="s">
        <v>448</v>
      </c>
      <c r="AF185" s="483"/>
      <c r="AG185" s="483"/>
      <c r="AH185" s="483"/>
      <c r="AI185" s="483"/>
      <c r="AJ185" s="483" t="s">
        <v>448</v>
      </c>
      <c r="AK185" s="483"/>
      <c r="AL185" s="483"/>
      <c r="AM185" s="483"/>
      <c r="AN185" s="483"/>
      <c r="AO185" s="483" t="s">
        <v>448</v>
      </c>
      <c r="AP185" s="483"/>
      <c r="AQ185" s="483"/>
      <c r="AR185" s="483"/>
      <c r="AS185" s="483"/>
      <c r="AT185" s="483" t="s">
        <v>448</v>
      </c>
      <c r="AU185" s="483"/>
      <c r="AV185" s="483"/>
      <c r="AW185" s="483"/>
      <c r="AX185" s="483"/>
    </row>
    <row r="186" spans="2:50" ht="14.25" hidden="1" customHeight="1" outlineLevel="1">
      <c r="B186" s="483"/>
      <c r="C186" s="483"/>
      <c r="D186" s="483"/>
      <c r="E186" s="203" t="s">
        <v>162</v>
      </c>
      <c r="F186" s="203" t="s">
        <v>449</v>
      </c>
      <c r="G186" s="203" t="s">
        <v>164</v>
      </c>
      <c r="H186" s="483"/>
      <c r="I186" s="204" t="s">
        <v>162</v>
      </c>
      <c r="J186" s="204" t="s">
        <v>449</v>
      </c>
      <c r="K186" s="204" t="s">
        <v>164</v>
      </c>
      <c r="L186" s="544"/>
      <c r="M186" s="544"/>
      <c r="N186" s="483"/>
      <c r="O186" s="483"/>
      <c r="P186" s="203" t="s">
        <v>162</v>
      </c>
      <c r="Q186" s="203" t="s">
        <v>449</v>
      </c>
      <c r="R186" s="203" t="s">
        <v>164</v>
      </c>
      <c r="S186" s="205" t="s">
        <v>168</v>
      </c>
      <c r="T186" s="483"/>
      <c r="U186" s="203" t="s">
        <v>162</v>
      </c>
      <c r="V186" s="203" t="s">
        <v>449</v>
      </c>
      <c r="W186" s="203" t="s">
        <v>164</v>
      </c>
      <c r="X186" s="205" t="s">
        <v>168</v>
      </c>
      <c r="Y186" s="483"/>
      <c r="Z186" s="203" t="s">
        <v>162</v>
      </c>
      <c r="AA186" s="203" t="s">
        <v>449</v>
      </c>
      <c r="AB186" s="203" t="s">
        <v>164</v>
      </c>
      <c r="AC186" s="205" t="s">
        <v>168</v>
      </c>
      <c r="AD186" s="483"/>
      <c r="AE186" s="203" t="s">
        <v>162</v>
      </c>
      <c r="AF186" s="203" t="s">
        <v>449</v>
      </c>
      <c r="AG186" s="203" t="s">
        <v>164</v>
      </c>
      <c r="AH186" s="205" t="s">
        <v>168</v>
      </c>
      <c r="AI186" s="483"/>
      <c r="AJ186" s="203" t="s">
        <v>162</v>
      </c>
      <c r="AK186" s="203" t="s">
        <v>449</v>
      </c>
      <c r="AL186" s="203" t="s">
        <v>164</v>
      </c>
      <c r="AM186" s="205" t="s">
        <v>168</v>
      </c>
      <c r="AN186" s="483"/>
      <c r="AO186" s="203" t="s">
        <v>162</v>
      </c>
      <c r="AP186" s="203" t="s">
        <v>449</v>
      </c>
      <c r="AQ186" s="203" t="s">
        <v>164</v>
      </c>
      <c r="AR186" s="205" t="s">
        <v>168</v>
      </c>
      <c r="AS186" s="483"/>
      <c r="AT186" s="203" t="s">
        <v>162</v>
      </c>
      <c r="AU186" s="203" t="s">
        <v>449</v>
      </c>
      <c r="AV186" s="203" t="s">
        <v>164</v>
      </c>
      <c r="AW186" s="205" t="s">
        <v>168</v>
      </c>
      <c r="AX186" s="483"/>
    </row>
    <row r="187" spans="2:50" ht="14.25" hidden="1" customHeight="1" outlineLevel="1">
      <c r="B187" s="483" t="s">
        <v>145</v>
      </c>
      <c r="C187" s="203">
        <v>1</v>
      </c>
      <c r="D187" s="206" t="s">
        <v>428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41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42">
        <f>IFERROR(AVERAGE(K187:K201),"-")</f>
        <v>75.538517232861551</v>
      </c>
      <c r="M187" s="209">
        <f>RANK(K187, K$187:$K$201)</f>
        <v>1</v>
      </c>
      <c r="N187" s="483"/>
      <c r="O187" s="483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41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41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41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41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41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41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41">
        <f>AVERAGE(AV187:AV201)</f>
        <v>77.605925837164691</v>
      </c>
    </row>
    <row r="188" spans="2:50" ht="14.25" hidden="1" customHeight="1" outlineLevel="1">
      <c r="B188" s="483"/>
      <c r="C188" s="203">
        <v>2</v>
      </c>
      <c r="D188" s="206" t="s">
        <v>381</v>
      </c>
      <c r="E188" s="203">
        <v>22</v>
      </c>
      <c r="F188" s="203">
        <v>1800</v>
      </c>
      <c r="G188" s="208">
        <f t="shared" si="227"/>
        <v>81.818181818181813</v>
      </c>
      <c r="H188" s="541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42"/>
      <c r="M188" s="209">
        <f>RANK(K188, K$187:$K$201)</f>
        <v>3</v>
      </c>
      <c r="N188" s="483"/>
      <c r="O188" s="483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41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41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41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41"/>
      <c r="AJ188" s="207"/>
      <c r="AK188" s="207"/>
      <c r="AL188" s="208"/>
      <c r="AM188" s="205"/>
      <c r="AN188" s="541"/>
      <c r="AO188" s="207"/>
      <c r="AP188" s="207"/>
      <c r="AQ188" s="208"/>
      <c r="AR188" s="205"/>
      <c r="AS188" s="541"/>
      <c r="AT188" s="207"/>
      <c r="AU188" s="207"/>
      <c r="AV188" s="208"/>
      <c r="AW188" s="205"/>
      <c r="AX188" s="541"/>
    </row>
    <row r="189" spans="2:50" ht="14.25" hidden="1" customHeight="1" outlineLevel="1">
      <c r="B189" s="483"/>
      <c r="C189" s="203">
        <v>3</v>
      </c>
      <c r="D189" s="206" t="s">
        <v>647</v>
      </c>
      <c r="E189" s="203">
        <v>20</v>
      </c>
      <c r="F189" s="203">
        <v>1800</v>
      </c>
      <c r="G189" s="208">
        <f t="shared" si="227"/>
        <v>90</v>
      </c>
      <c r="H189" s="541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42"/>
      <c r="M189" s="209">
        <f>RANK(K189, K$187:$K$201)</f>
        <v>2</v>
      </c>
      <c r="N189" s="483"/>
      <c r="O189" s="483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41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41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41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41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41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41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41"/>
    </row>
    <row r="190" spans="2:50" ht="14.25" hidden="1" customHeight="1" outlineLevel="1">
      <c r="B190" s="483"/>
      <c r="C190" s="203">
        <v>4</v>
      </c>
      <c r="D190" s="206" t="s">
        <v>663</v>
      </c>
      <c r="E190" s="203">
        <v>22</v>
      </c>
      <c r="F190" s="203">
        <v>1800</v>
      </c>
      <c r="G190" s="208">
        <f t="shared" si="227"/>
        <v>81.818181818181813</v>
      </c>
      <c r="H190" s="541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42"/>
      <c r="M190" s="209">
        <f>RANK(K190, K$187:$K$201)</f>
        <v>4</v>
      </c>
      <c r="N190" s="483"/>
      <c r="O190" s="483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41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41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41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41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41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41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41"/>
    </row>
    <row r="191" spans="2:50" ht="14.25" hidden="1" customHeight="1" outlineLevel="1">
      <c r="B191" s="483"/>
      <c r="C191" s="203">
        <v>5</v>
      </c>
      <c r="D191" s="206"/>
      <c r="E191" s="203"/>
      <c r="F191" s="203"/>
      <c r="G191" s="208"/>
      <c r="H191" s="541"/>
      <c r="I191" s="209"/>
      <c r="J191" s="209"/>
      <c r="K191" s="210"/>
      <c r="L191" s="542"/>
      <c r="M191" s="209"/>
      <c r="N191" s="483"/>
      <c r="O191" s="483"/>
      <c r="P191" s="207"/>
      <c r="Q191" s="207"/>
      <c r="R191" s="208"/>
      <c r="S191" s="205"/>
      <c r="T191" s="541"/>
      <c r="U191" s="207"/>
      <c r="V191" s="207"/>
      <c r="W191" s="208"/>
      <c r="X191" s="205"/>
      <c r="Y191" s="541"/>
      <c r="Z191" s="207"/>
      <c r="AA191" s="207"/>
      <c r="AB191" s="208"/>
      <c r="AC191" s="205"/>
      <c r="AD191" s="541"/>
      <c r="AE191" s="207"/>
      <c r="AF191" s="207"/>
      <c r="AG191" s="208"/>
      <c r="AH191" s="205"/>
      <c r="AI191" s="541"/>
      <c r="AJ191" s="207"/>
      <c r="AK191" s="207"/>
      <c r="AL191" s="208"/>
      <c r="AM191" s="205"/>
      <c r="AN191" s="541"/>
      <c r="AO191" s="207"/>
      <c r="AP191" s="207"/>
      <c r="AQ191" s="208"/>
      <c r="AR191" s="205"/>
      <c r="AS191" s="541"/>
      <c r="AT191" s="207"/>
      <c r="AU191" s="207"/>
      <c r="AV191" s="208"/>
      <c r="AW191" s="205"/>
      <c r="AX191" s="541"/>
    </row>
    <row r="192" spans="2:50" ht="14.25" hidden="1" customHeight="1" outlineLevel="1">
      <c r="B192" s="483"/>
      <c r="C192" s="203">
        <v>6</v>
      </c>
      <c r="D192" s="206"/>
      <c r="E192" s="203"/>
      <c r="F192" s="203"/>
      <c r="G192" s="208"/>
      <c r="H192" s="541"/>
      <c r="I192" s="209"/>
      <c r="J192" s="209"/>
      <c r="K192" s="210"/>
      <c r="L192" s="542"/>
      <c r="M192" s="209"/>
      <c r="N192" s="483"/>
      <c r="O192" s="483"/>
      <c r="P192" s="207"/>
      <c r="Q192" s="207"/>
      <c r="R192" s="208"/>
      <c r="S192" s="205"/>
      <c r="T192" s="541"/>
      <c r="U192" s="207"/>
      <c r="V192" s="207"/>
      <c r="W192" s="208"/>
      <c r="X192" s="205"/>
      <c r="Y192" s="541"/>
      <c r="Z192" s="207"/>
      <c r="AA192" s="207"/>
      <c r="AB192" s="208"/>
      <c r="AC192" s="205"/>
      <c r="AD192" s="541"/>
      <c r="AE192" s="207"/>
      <c r="AF192" s="207"/>
      <c r="AG192" s="208"/>
      <c r="AH192" s="205"/>
      <c r="AI192" s="541"/>
      <c r="AJ192" s="207"/>
      <c r="AK192" s="207"/>
      <c r="AL192" s="208"/>
      <c r="AM192" s="205"/>
      <c r="AN192" s="541"/>
      <c r="AO192" s="207"/>
      <c r="AP192" s="207"/>
      <c r="AQ192" s="208"/>
      <c r="AR192" s="205"/>
      <c r="AS192" s="541"/>
      <c r="AT192" s="207"/>
      <c r="AU192" s="207"/>
      <c r="AV192" s="208"/>
      <c r="AW192" s="205"/>
      <c r="AX192" s="541"/>
    </row>
    <row r="193" spans="2:50" ht="14.25" hidden="1" customHeight="1" outlineLevel="1">
      <c r="B193" s="483"/>
      <c r="C193" s="203">
        <v>7</v>
      </c>
      <c r="D193" s="206"/>
      <c r="E193" s="203"/>
      <c r="F193" s="203"/>
      <c r="G193" s="208"/>
      <c r="H193" s="541"/>
      <c r="I193" s="209"/>
      <c r="J193" s="209"/>
      <c r="K193" s="210"/>
      <c r="L193" s="542"/>
      <c r="M193" s="209"/>
      <c r="N193" s="483"/>
      <c r="O193" s="483"/>
      <c r="P193" s="207"/>
      <c r="Q193" s="207"/>
      <c r="R193" s="208"/>
      <c r="S193" s="205"/>
      <c r="T193" s="541"/>
      <c r="U193" s="207"/>
      <c r="V193" s="207"/>
      <c r="W193" s="208"/>
      <c r="X193" s="205"/>
      <c r="Y193" s="541"/>
      <c r="Z193" s="207"/>
      <c r="AA193" s="207"/>
      <c r="AB193" s="208"/>
      <c r="AC193" s="205"/>
      <c r="AD193" s="541"/>
      <c r="AE193" s="207"/>
      <c r="AF193" s="207"/>
      <c r="AG193" s="208"/>
      <c r="AH193" s="205"/>
      <c r="AI193" s="541"/>
      <c r="AJ193" s="207"/>
      <c r="AK193" s="207"/>
      <c r="AL193" s="208"/>
      <c r="AM193" s="205"/>
      <c r="AN193" s="541"/>
      <c r="AO193" s="207"/>
      <c r="AP193" s="207"/>
      <c r="AQ193" s="208"/>
      <c r="AR193" s="205"/>
      <c r="AS193" s="541"/>
      <c r="AT193" s="207"/>
      <c r="AU193" s="207"/>
      <c r="AV193" s="208"/>
      <c r="AW193" s="205"/>
      <c r="AX193" s="541"/>
    </row>
    <row r="194" spans="2:50" ht="14.25" hidden="1" customHeight="1" outlineLevel="1">
      <c r="B194" s="483"/>
      <c r="C194" s="203">
        <v>8</v>
      </c>
      <c r="D194" s="206"/>
      <c r="E194" s="203"/>
      <c r="F194" s="203"/>
      <c r="G194" s="208"/>
      <c r="H194" s="541"/>
      <c r="I194" s="209"/>
      <c r="J194" s="209"/>
      <c r="K194" s="210"/>
      <c r="L194" s="542"/>
      <c r="M194" s="209"/>
      <c r="N194" s="483"/>
      <c r="O194" s="483"/>
      <c r="P194" s="203"/>
      <c r="Q194" s="203"/>
      <c r="R194" s="208"/>
      <c r="S194" s="205"/>
      <c r="T194" s="541"/>
      <c r="U194" s="203"/>
      <c r="V194" s="203"/>
      <c r="W194" s="208"/>
      <c r="X194" s="205"/>
      <c r="Y194" s="541"/>
      <c r="Z194" s="203"/>
      <c r="AA194" s="203"/>
      <c r="AB194" s="208"/>
      <c r="AC194" s="205"/>
      <c r="AD194" s="541"/>
      <c r="AE194" s="203"/>
      <c r="AF194" s="203"/>
      <c r="AG194" s="208"/>
      <c r="AH194" s="205"/>
      <c r="AI194" s="541"/>
      <c r="AJ194" s="203"/>
      <c r="AK194" s="203"/>
      <c r="AL194" s="208"/>
      <c r="AM194" s="205"/>
      <c r="AN194" s="541"/>
      <c r="AO194" s="203"/>
      <c r="AP194" s="203"/>
      <c r="AQ194" s="208"/>
      <c r="AR194" s="205"/>
      <c r="AS194" s="541"/>
      <c r="AT194" s="203"/>
      <c r="AU194" s="203"/>
      <c r="AV194" s="208"/>
      <c r="AW194" s="205"/>
      <c r="AX194" s="541"/>
    </row>
    <row r="195" spans="2:50" ht="14.25" hidden="1" customHeight="1" outlineLevel="1">
      <c r="B195" s="483"/>
      <c r="C195" s="203">
        <v>9</v>
      </c>
      <c r="D195" s="206"/>
      <c r="E195" s="203"/>
      <c r="F195" s="203"/>
      <c r="G195" s="208"/>
      <c r="H195" s="541"/>
      <c r="I195" s="209"/>
      <c r="J195" s="209"/>
      <c r="K195" s="210"/>
      <c r="L195" s="542"/>
      <c r="M195" s="209"/>
      <c r="N195" s="483"/>
      <c r="O195" s="483"/>
      <c r="P195" s="203"/>
      <c r="Q195" s="203"/>
      <c r="R195" s="208"/>
      <c r="S195" s="205"/>
      <c r="T195" s="541"/>
      <c r="U195" s="203"/>
      <c r="V195" s="203"/>
      <c r="W195" s="208"/>
      <c r="X195" s="205"/>
      <c r="Y195" s="541"/>
      <c r="Z195" s="203"/>
      <c r="AA195" s="203"/>
      <c r="AB195" s="208"/>
      <c r="AC195" s="205"/>
      <c r="AD195" s="541"/>
      <c r="AE195" s="203"/>
      <c r="AF195" s="203"/>
      <c r="AG195" s="208"/>
      <c r="AH195" s="205"/>
      <c r="AI195" s="541"/>
      <c r="AJ195" s="203"/>
      <c r="AK195" s="203"/>
      <c r="AL195" s="208"/>
      <c r="AM195" s="205"/>
      <c r="AN195" s="541"/>
      <c r="AO195" s="203"/>
      <c r="AP195" s="203"/>
      <c r="AQ195" s="208"/>
      <c r="AR195" s="205"/>
      <c r="AS195" s="541"/>
      <c r="AT195" s="203"/>
      <c r="AU195" s="203"/>
      <c r="AV195" s="208"/>
      <c r="AW195" s="205"/>
      <c r="AX195" s="541"/>
    </row>
    <row r="196" spans="2:50" ht="14.25" hidden="1" customHeight="1" outlineLevel="1">
      <c r="B196" s="483"/>
      <c r="C196" s="203">
        <v>10</v>
      </c>
      <c r="D196" s="206"/>
      <c r="E196" s="203"/>
      <c r="F196" s="203"/>
      <c r="G196" s="208"/>
      <c r="H196" s="541"/>
      <c r="I196" s="209"/>
      <c r="J196" s="209"/>
      <c r="K196" s="210"/>
      <c r="L196" s="542"/>
      <c r="M196" s="209"/>
      <c r="N196" s="483"/>
      <c r="O196" s="483"/>
      <c r="P196" s="203"/>
      <c r="Q196" s="203"/>
      <c r="R196" s="208"/>
      <c r="S196" s="205"/>
      <c r="T196" s="541"/>
      <c r="U196" s="203"/>
      <c r="V196" s="203"/>
      <c r="W196" s="208"/>
      <c r="X196" s="205"/>
      <c r="Y196" s="541"/>
      <c r="Z196" s="203"/>
      <c r="AA196" s="203"/>
      <c r="AB196" s="208"/>
      <c r="AC196" s="205"/>
      <c r="AD196" s="541"/>
      <c r="AE196" s="203"/>
      <c r="AF196" s="203"/>
      <c r="AG196" s="208"/>
      <c r="AH196" s="205"/>
      <c r="AI196" s="541"/>
      <c r="AJ196" s="203"/>
      <c r="AK196" s="203"/>
      <c r="AL196" s="208"/>
      <c r="AM196" s="205"/>
      <c r="AN196" s="541"/>
      <c r="AO196" s="203"/>
      <c r="AP196" s="203"/>
      <c r="AQ196" s="208"/>
      <c r="AR196" s="205"/>
      <c r="AS196" s="541"/>
      <c r="AT196" s="203"/>
      <c r="AU196" s="203"/>
      <c r="AV196" s="208"/>
      <c r="AW196" s="205"/>
      <c r="AX196" s="541"/>
    </row>
    <row r="197" spans="2:50" ht="14.25" hidden="1" customHeight="1" outlineLevel="1">
      <c r="B197" s="483"/>
      <c r="C197" s="203">
        <v>11</v>
      </c>
      <c r="D197" s="206"/>
      <c r="E197" s="203"/>
      <c r="F197" s="203"/>
      <c r="G197" s="208"/>
      <c r="H197" s="541"/>
      <c r="I197" s="209"/>
      <c r="J197" s="209"/>
      <c r="K197" s="210"/>
      <c r="L197" s="542"/>
      <c r="M197" s="209"/>
      <c r="N197" s="483"/>
      <c r="O197" s="483"/>
      <c r="P197" s="203"/>
      <c r="Q197" s="203"/>
      <c r="R197" s="208"/>
      <c r="S197" s="205"/>
      <c r="T197" s="541"/>
      <c r="U197" s="203"/>
      <c r="V197" s="203"/>
      <c r="W197" s="208"/>
      <c r="X197" s="205"/>
      <c r="Y197" s="541"/>
      <c r="Z197" s="203"/>
      <c r="AA197" s="203"/>
      <c r="AB197" s="208"/>
      <c r="AC197" s="205"/>
      <c r="AD197" s="541"/>
      <c r="AE197" s="203"/>
      <c r="AF197" s="203"/>
      <c r="AG197" s="208"/>
      <c r="AH197" s="205"/>
      <c r="AI197" s="541"/>
      <c r="AJ197" s="203"/>
      <c r="AK197" s="203"/>
      <c r="AL197" s="208"/>
      <c r="AM197" s="205"/>
      <c r="AN197" s="541"/>
      <c r="AO197" s="203"/>
      <c r="AP197" s="203"/>
      <c r="AQ197" s="208"/>
      <c r="AR197" s="205"/>
      <c r="AS197" s="541"/>
      <c r="AT197" s="203"/>
      <c r="AU197" s="203"/>
      <c r="AV197" s="208"/>
      <c r="AW197" s="205"/>
      <c r="AX197" s="541"/>
    </row>
    <row r="198" spans="2:50" ht="14.25" hidden="1" customHeight="1" outlineLevel="1">
      <c r="B198" s="483"/>
      <c r="C198" s="203">
        <v>12</v>
      </c>
      <c r="D198" s="206"/>
      <c r="E198" s="203"/>
      <c r="F198" s="203"/>
      <c r="G198" s="208"/>
      <c r="H198" s="541"/>
      <c r="I198" s="209"/>
      <c r="J198" s="209"/>
      <c r="K198" s="210"/>
      <c r="L198" s="542"/>
      <c r="M198" s="209"/>
      <c r="N198" s="483"/>
      <c r="O198" s="483"/>
      <c r="P198" s="203"/>
      <c r="Q198" s="203"/>
      <c r="R198" s="208"/>
      <c r="S198" s="205"/>
      <c r="T198" s="541"/>
      <c r="U198" s="203"/>
      <c r="V198" s="203"/>
      <c r="W198" s="208"/>
      <c r="X198" s="205"/>
      <c r="Y198" s="541"/>
      <c r="Z198" s="203"/>
      <c r="AA198" s="203"/>
      <c r="AB198" s="208"/>
      <c r="AC198" s="205"/>
      <c r="AD198" s="541"/>
      <c r="AE198" s="203"/>
      <c r="AF198" s="203"/>
      <c r="AG198" s="208"/>
      <c r="AH198" s="205"/>
      <c r="AI198" s="541"/>
      <c r="AJ198" s="203"/>
      <c r="AK198" s="203"/>
      <c r="AL198" s="208"/>
      <c r="AM198" s="205"/>
      <c r="AN198" s="541"/>
      <c r="AO198" s="203"/>
      <c r="AP198" s="203"/>
      <c r="AQ198" s="208"/>
      <c r="AR198" s="205"/>
      <c r="AS198" s="541"/>
      <c r="AT198" s="203"/>
      <c r="AU198" s="203"/>
      <c r="AV198" s="208"/>
      <c r="AW198" s="205"/>
      <c r="AX198" s="541"/>
    </row>
    <row r="199" spans="2:50" ht="14.25" hidden="1" customHeight="1" outlineLevel="1">
      <c r="B199" s="483"/>
      <c r="C199" s="203">
        <v>13</v>
      </c>
      <c r="D199" s="206"/>
      <c r="E199" s="203"/>
      <c r="F199" s="203"/>
      <c r="G199" s="208"/>
      <c r="H199" s="541"/>
      <c r="I199" s="209"/>
      <c r="J199" s="209"/>
      <c r="K199" s="210"/>
      <c r="L199" s="542"/>
      <c r="M199" s="209"/>
      <c r="N199" s="483"/>
      <c r="O199" s="483"/>
      <c r="P199" s="203"/>
      <c r="Q199" s="203"/>
      <c r="R199" s="208"/>
      <c r="S199" s="205"/>
      <c r="T199" s="541"/>
      <c r="U199" s="203"/>
      <c r="V199" s="203"/>
      <c r="W199" s="208"/>
      <c r="X199" s="205"/>
      <c r="Y199" s="541"/>
      <c r="Z199" s="203"/>
      <c r="AA199" s="203"/>
      <c r="AB199" s="208"/>
      <c r="AC199" s="205"/>
      <c r="AD199" s="541"/>
      <c r="AE199" s="203"/>
      <c r="AF199" s="203"/>
      <c r="AG199" s="208"/>
      <c r="AH199" s="205"/>
      <c r="AI199" s="541"/>
      <c r="AJ199" s="203"/>
      <c r="AK199" s="203"/>
      <c r="AL199" s="208"/>
      <c r="AM199" s="205"/>
      <c r="AN199" s="541"/>
      <c r="AO199" s="203"/>
      <c r="AP199" s="203"/>
      <c r="AQ199" s="208"/>
      <c r="AR199" s="205"/>
      <c r="AS199" s="541"/>
      <c r="AT199" s="203"/>
      <c r="AU199" s="203"/>
      <c r="AV199" s="208"/>
      <c r="AW199" s="205"/>
      <c r="AX199" s="541"/>
    </row>
    <row r="200" spans="2:50" ht="14.25" hidden="1" customHeight="1" outlineLevel="1">
      <c r="B200" s="483"/>
      <c r="C200" s="203">
        <v>14</v>
      </c>
      <c r="D200" s="206"/>
      <c r="E200" s="203"/>
      <c r="F200" s="203"/>
      <c r="G200" s="208"/>
      <c r="H200" s="541"/>
      <c r="I200" s="209"/>
      <c r="J200" s="209"/>
      <c r="K200" s="210"/>
      <c r="L200" s="542"/>
      <c r="M200" s="209"/>
      <c r="N200" s="483"/>
      <c r="O200" s="483"/>
      <c r="P200" s="203"/>
      <c r="Q200" s="203"/>
      <c r="R200" s="208"/>
      <c r="S200" s="205"/>
      <c r="T200" s="541"/>
      <c r="U200" s="203"/>
      <c r="V200" s="203"/>
      <c r="W200" s="208"/>
      <c r="X200" s="205"/>
      <c r="Y200" s="541"/>
      <c r="Z200" s="203"/>
      <c r="AA200" s="203"/>
      <c r="AB200" s="208"/>
      <c r="AC200" s="205"/>
      <c r="AD200" s="541"/>
      <c r="AE200" s="203"/>
      <c r="AF200" s="203"/>
      <c r="AG200" s="208"/>
      <c r="AH200" s="205"/>
      <c r="AI200" s="541"/>
      <c r="AJ200" s="203"/>
      <c r="AK200" s="203"/>
      <c r="AL200" s="208"/>
      <c r="AM200" s="205"/>
      <c r="AN200" s="541"/>
      <c r="AO200" s="203"/>
      <c r="AP200" s="203"/>
      <c r="AQ200" s="208"/>
      <c r="AR200" s="205"/>
      <c r="AS200" s="541"/>
      <c r="AT200" s="203"/>
      <c r="AU200" s="203"/>
      <c r="AV200" s="208"/>
      <c r="AW200" s="205"/>
      <c r="AX200" s="541"/>
    </row>
    <row r="201" spans="2:50" ht="14.25" hidden="1" customHeight="1" outlineLevel="1">
      <c r="B201" s="483"/>
      <c r="C201" s="203">
        <v>15</v>
      </c>
      <c r="D201" s="206"/>
      <c r="E201" s="203"/>
      <c r="F201" s="203"/>
      <c r="G201" s="208"/>
      <c r="H201" s="541"/>
      <c r="I201" s="209"/>
      <c r="J201" s="209"/>
      <c r="K201" s="210"/>
      <c r="L201" s="542"/>
      <c r="M201" s="209"/>
      <c r="N201" s="483"/>
      <c r="O201" s="483"/>
      <c r="P201" s="203"/>
      <c r="Q201" s="207"/>
      <c r="R201" s="208"/>
      <c r="S201" s="205"/>
      <c r="T201" s="541"/>
      <c r="U201" s="203"/>
      <c r="V201" s="207"/>
      <c r="W201" s="208"/>
      <c r="X201" s="205"/>
      <c r="Y201" s="541"/>
      <c r="Z201" s="203"/>
      <c r="AA201" s="207"/>
      <c r="AB201" s="208"/>
      <c r="AC201" s="205"/>
      <c r="AD201" s="541"/>
      <c r="AE201" s="203"/>
      <c r="AF201" s="207"/>
      <c r="AG201" s="208"/>
      <c r="AH201" s="205"/>
      <c r="AI201" s="541"/>
      <c r="AJ201" s="203"/>
      <c r="AK201" s="207"/>
      <c r="AL201" s="208"/>
      <c r="AM201" s="205"/>
      <c r="AN201" s="541"/>
      <c r="AO201" s="203"/>
      <c r="AP201" s="207"/>
      <c r="AQ201" s="208"/>
      <c r="AR201" s="205"/>
      <c r="AS201" s="541"/>
      <c r="AT201" s="203"/>
      <c r="AU201" s="207"/>
      <c r="AV201" s="208"/>
      <c r="AW201" s="205"/>
      <c r="AX201" s="541"/>
    </row>
    <row r="202" spans="2:50" ht="14.25" hidden="1" customHeight="1" outlineLevel="1" collapsed="1">
      <c r="B202" s="524" t="s">
        <v>695</v>
      </c>
      <c r="C202" s="525"/>
      <c r="D202" s="525"/>
      <c r="E202" s="525"/>
      <c r="F202" s="525"/>
      <c r="G202" s="525"/>
      <c r="H202" s="525"/>
      <c r="I202" s="525"/>
      <c r="J202" s="525"/>
      <c r="K202" s="525"/>
      <c r="L202" s="525"/>
      <c r="M202" s="526"/>
      <c r="N202" s="576" t="s">
        <v>445</v>
      </c>
      <c r="O202" s="576" t="s">
        <v>105</v>
      </c>
      <c r="P202" s="585">
        <f>AT182+1</f>
        <v>45937</v>
      </c>
      <c r="Q202" s="586"/>
      <c r="R202" s="586"/>
      <c r="S202" s="586"/>
      <c r="T202" s="586"/>
      <c r="U202" s="587">
        <f>P202+1</f>
        <v>45938</v>
      </c>
      <c r="V202" s="588"/>
      <c r="W202" s="588"/>
      <c r="X202" s="588"/>
      <c r="Y202" s="588"/>
      <c r="Z202" s="585">
        <f t="shared" ref="Z202" si="243">U202+1</f>
        <v>45939</v>
      </c>
      <c r="AA202" s="586"/>
      <c r="AB202" s="586"/>
      <c r="AC202" s="586"/>
      <c r="AD202" s="586"/>
      <c r="AE202" s="587">
        <f t="shared" ref="AE202" si="244">Z202+1</f>
        <v>45940</v>
      </c>
      <c r="AF202" s="588"/>
      <c r="AG202" s="588"/>
      <c r="AH202" s="588"/>
      <c r="AI202" s="588"/>
      <c r="AJ202" s="589">
        <f t="shared" ref="AJ202" si="245">AE202+1</f>
        <v>45941</v>
      </c>
      <c r="AK202" s="590"/>
      <c r="AL202" s="590"/>
      <c r="AM202" s="590"/>
      <c r="AN202" s="591"/>
      <c r="AO202" s="587">
        <f t="shared" ref="AO202" si="246">AJ202+1</f>
        <v>45942</v>
      </c>
      <c r="AP202" s="588"/>
      <c r="AQ202" s="588"/>
      <c r="AR202" s="588"/>
      <c r="AS202" s="588"/>
      <c r="AT202" s="589">
        <f t="shared" ref="AT202" si="247">AO202+1</f>
        <v>45943</v>
      </c>
      <c r="AU202" s="590"/>
      <c r="AV202" s="590"/>
      <c r="AW202" s="590"/>
      <c r="AX202" s="591"/>
    </row>
    <row r="203" spans="2:50" ht="14.25" hidden="1" customHeight="1" outlineLevel="1"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8"/>
      <c r="N203" s="578"/>
      <c r="O203" s="578"/>
      <c r="P203" s="592">
        <f>P202</f>
        <v>45937</v>
      </c>
      <c r="Q203" s="592"/>
      <c r="R203" s="592"/>
      <c r="S203" s="592"/>
      <c r="T203" s="592"/>
      <c r="U203" s="593">
        <f>U202</f>
        <v>45938</v>
      </c>
      <c r="V203" s="593"/>
      <c r="W203" s="593"/>
      <c r="X203" s="593"/>
      <c r="Y203" s="593"/>
      <c r="Z203" s="592">
        <f t="shared" ref="Z203" si="248">Z202</f>
        <v>45939</v>
      </c>
      <c r="AA203" s="592"/>
      <c r="AB203" s="592"/>
      <c r="AC203" s="592"/>
      <c r="AD203" s="592"/>
      <c r="AE203" s="593">
        <f t="shared" ref="AE203" si="249">AE202</f>
        <v>45940</v>
      </c>
      <c r="AF203" s="593"/>
      <c r="AG203" s="593"/>
      <c r="AH203" s="593"/>
      <c r="AI203" s="593"/>
      <c r="AJ203" s="594">
        <f t="shared" ref="AJ203" si="250">AJ202</f>
        <v>45941</v>
      </c>
      <c r="AK203" s="595"/>
      <c r="AL203" s="595"/>
      <c r="AM203" s="595"/>
      <c r="AN203" s="596"/>
      <c r="AO203" s="593">
        <f t="shared" ref="AO203" si="251">AO202</f>
        <v>45942</v>
      </c>
      <c r="AP203" s="593"/>
      <c r="AQ203" s="593"/>
      <c r="AR203" s="593"/>
      <c r="AS203" s="593"/>
      <c r="AT203" s="594">
        <f t="shared" ref="AT203" si="252">AT202</f>
        <v>45943</v>
      </c>
      <c r="AU203" s="595"/>
      <c r="AV203" s="595"/>
      <c r="AW203" s="595"/>
      <c r="AX203" s="596"/>
    </row>
    <row r="204" spans="2:50" ht="14.25" hidden="1" customHeight="1" outlineLevel="1">
      <c r="B204" s="483" t="s">
        <v>165</v>
      </c>
      <c r="C204" s="483" t="s">
        <v>160</v>
      </c>
      <c r="D204" s="483"/>
      <c r="E204" s="483" t="s">
        <v>161</v>
      </c>
      <c r="F204" s="483"/>
      <c r="G204" s="483"/>
      <c r="H204" s="483" t="s">
        <v>166</v>
      </c>
      <c r="I204" s="544" t="s">
        <v>446</v>
      </c>
      <c r="J204" s="544"/>
      <c r="K204" s="544"/>
      <c r="L204" s="544" t="s">
        <v>166</v>
      </c>
      <c r="M204" s="544" t="s">
        <v>168</v>
      </c>
      <c r="N204" s="483"/>
      <c r="O204" s="483" t="s">
        <v>167</v>
      </c>
      <c r="P204" s="483" t="s">
        <v>163</v>
      </c>
      <c r="Q204" s="483"/>
      <c r="R204" s="483"/>
      <c r="S204" s="483"/>
      <c r="T204" s="483" t="s">
        <v>166</v>
      </c>
      <c r="U204" s="483" t="s">
        <v>163</v>
      </c>
      <c r="V204" s="483"/>
      <c r="W204" s="483"/>
      <c r="X204" s="483"/>
      <c r="Y204" s="483" t="s">
        <v>166</v>
      </c>
      <c r="Z204" s="483" t="s">
        <v>163</v>
      </c>
      <c r="AA204" s="483"/>
      <c r="AB204" s="483"/>
      <c r="AC204" s="483"/>
      <c r="AD204" s="483" t="s">
        <v>166</v>
      </c>
      <c r="AE204" s="483" t="s">
        <v>163</v>
      </c>
      <c r="AF204" s="483"/>
      <c r="AG204" s="483"/>
      <c r="AH204" s="483"/>
      <c r="AI204" s="483" t="s">
        <v>166</v>
      </c>
      <c r="AJ204" s="483" t="s">
        <v>163</v>
      </c>
      <c r="AK204" s="483"/>
      <c r="AL204" s="483"/>
      <c r="AM204" s="483"/>
      <c r="AN204" s="483" t="s">
        <v>166</v>
      </c>
      <c r="AO204" s="483" t="s">
        <v>163</v>
      </c>
      <c r="AP204" s="483"/>
      <c r="AQ204" s="483"/>
      <c r="AR204" s="483"/>
      <c r="AS204" s="483" t="s">
        <v>166</v>
      </c>
      <c r="AT204" s="483" t="s">
        <v>163</v>
      </c>
      <c r="AU204" s="483"/>
      <c r="AV204" s="483"/>
      <c r="AW204" s="483"/>
      <c r="AX204" s="483" t="s">
        <v>166</v>
      </c>
    </row>
    <row r="205" spans="2:50" ht="14.25" hidden="1" customHeight="1" outlineLevel="1">
      <c r="B205" s="483"/>
      <c r="C205" s="483"/>
      <c r="D205" s="483"/>
      <c r="E205" s="483" t="s">
        <v>447</v>
      </c>
      <c r="F205" s="483"/>
      <c r="G205" s="483"/>
      <c r="H205" s="483"/>
      <c r="I205" s="544" t="s">
        <v>447</v>
      </c>
      <c r="J205" s="544"/>
      <c r="K205" s="544"/>
      <c r="L205" s="544"/>
      <c r="M205" s="544"/>
      <c r="N205" s="483"/>
      <c r="O205" s="483"/>
      <c r="P205" s="483" t="s">
        <v>448</v>
      </c>
      <c r="Q205" s="483"/>
      <c r="R205" s="483"/>
      <c r="S205" s="483"/>
      <c r="T205" s="483"/>
      <c r="U205" s="483" t="s">
        <v>448</v>
      </c>
      <c r="V205" s="483"/>
      <c r="W205" s="483"/>
      <c r="X205" s="483"/>
      <c r="Y205" s="483"/>
      <c r="Z205" s="483" t="s">
        <v>448</v>
      </c>
      <c r="AA205" s="483"/>
      <c r="AB205" s="483"/>
      <c r="AC205" s="483"/>
      <c r="AD205" s="483"/>
      <c r="AE205" s="483" t="s">
        <v>448</v>
      </c>
      <c r="AF205" s="483"/>
      <c r="AG205" s="483"/>
      <c r="AH205" s="483"/>
      <c r="AI205" s="483"/>
      <c r="AJ205" s="483" t="s">
        <v>448</v>
      </c>
      <c r="AK205" s="483"/>
      <c r="AL205" s="483"/>
      <c r="AM205" s="483"/>
      <c r="AN205" s="483"/>
      <c r="AO205" s="483" t="s">
        <v>448</v>
      </c>
      <c r="AP205" s="483"/>
      <c r="AQ205" s="483"/>
      <c r="AR205" s="483"/>
      <c r="AS205" s="483"/>
      <c r="AT205" s="483" t="s">
        <v>448</v>
      </c>
      <c r="AU205" s="483"/>
      <c r="AV205" s="483"/>
      <c r="AW205" s="483"/>
      <c r="AX205" s="483"/>
    </row>
    <row r="206" spans="2:50" ht="14.25" hidden="1" customHeight="1" outlineLevel="1">
      <c r="B206" s="483"/>
      <c r="C206" s="483"/>
      <c r="D206" s="483"/>
      <c r="E206" s="203" t="s">
        <v>162</v>
      </c>
      <c r="F206" s="203" t="s">
        <v>449</v>
      </c>
      <c r="G206" s="203" t="s">
        <v>164</v>
      </c>
      <c r="H206" s="483"/>
      <c r="I206" s="204" t="s">
        <v>162</v>
      </c>
      <c r="J206" s="204" t="s">
        <v>449</v>
      </c>
      <c r="K206" s="204" t="s">
        <v>164</v>
      </c>
      <c r="L206" s="544"/>
      <c r="M206" s="544"/>
      <c r="N206" s="483"/>
      <c r="O206" s="483"/>
      <c r="P206" s="203" t="s">
        <v>162</v>
      </c>
      <c r="Q206" s="203" t="s">
        <v>449</v>
      </c>
      <c r="R206" s="203" t="s">
        <v>164</v>
      </c>
      <c r="S206" s="205" t="s">
        <v>168</v>
      </c>
      <c r="T206" s="483"/>
      <c r="U206" s="203" t="s">
        <v>162</v>
      </c>
      <c r="V206" s="203" t="s">
        <v>449</v>
      </c>
      <c r="W206" s="203" t="s">
        <v>164</v>
      </c>
      <c r="X206" s="205" t="s">
        <v>168</v>
      </c>
      <c r="Y206" s="483"/>
      <c r="Z206" s="203" t="s">
        <v>162</v>
      </c>
      <c r="AA206" s="203" t="s">
        <v>449</v>
      </c>
      <c r="AB206" s="203" t="s">
        <v>164</v>
      </c>
      <c r="AC206" s="205" t="s">
        <v>168</v>
      </c>
      <c r="AD206" s="483"/>
      <c r="AE206" s="203" t="s">
        <v>162</v>
      </c>
      <c r="AF206" s="203" t="s">
        <v>449</v>
      </c>
      <c r="AG206" s="203" t="s">
        <v>164</v>
      </c>
      <c r="AH206" s="205" t="s">
        <v>168</v>
      </c>
      <c r="AI206" s="483"/>
      <c r="AJ206" s="203" t="s">
        <v>162</v>
      </c>
      <c r="AK206" s="203" t="s">
        <v>449</v>
      </c>
      <c r="AL206" s="203" t="s">
        <v>164</v>
      </c>
      <c r="AM206" s="205" t="s">
        <v>168</v>
      </c>
      <c r="AN206" s="483"/>
      <c r="AO206" s="203" t="s">
        <v>162</v>
      </c>
      <c r="AP206" s="203" t="s">
        <v>449</v>
      </c>
      <c r="AQ206" s="203" t="s">
        <v>164</v>
      </c>
      <c r="AR206" s="205" t="s">
        <v>168</v>
      </c>
      <c r="AS206" s="483"/>
      <c r="AT206" s="203" t="s">
        <v>162</v>
      </c>
      <c r="AU206" s="203" t="s">
        <v>449</v>
      </c>
      <c r="AV206" s="203" t="s">
        <v>164</v>
      </c>
      <c r="AW206" s="205" t="s">
        <v>168</v>
      </c>
      <c r="AX206" s="483"/>
    </row>
    <row r="207" spans="2:50" ht="14.25" hidden="1" customHeight="1" outlineLevel="1">
      <c r="B207" s="483" t="s">
        <v>145</v>
      </c>
      <c r="C207" s="203">
        <v>1</v>
      </c>
      <c r="D207" s="206" t="s">
        <v>428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41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42">
        <f>IFERROR(AVERAGE(K207:K221),"-")</f>
        <v>77.917592407519791</v>
      </c>
      <c r="M207" s="209">
        <f>RANK(K207, K$207:$K$221)</f>
        <v>1</v>
      </c>
      <c r="N207" s="483"/>
      <c r="O207" s="483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41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41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41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41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41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41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41">
        <f>AVERAGE(AV207:AV221)</f>
        <v>78.067594640566014</v>
      </c>
    </row>
    <row r="208" spans="2:50" ht="14.25" hidden="1" customHeight="1" outlineLevel="1">
      <c r="B208" s="483"/>
      <c r="C208" s="203">
        <v>2</v>
      </c>
      <c r="D208" s="206" t="s">
        <v>647</v>
      </c>
      <c r="E208" s="203">
        <v>20</v>
      </c>
      <c r="F208" s="203">
        <v>1800</v>
      </c>
      <c r="G208" s="208">
        <f t="shared" si="253"/>
        <v>90</v>
      </c>
      <c r="H208" s="541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42"/>
      <c r="M208" s="209">
        <f>RANK(K208, K$207:$K$221)</f>
        <v>2</v>
      </c>
      <c r="N208" s="483"/>
      <c r="O208" s="483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41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41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41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41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41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41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41"/>
    </row>
    <row r="209" spans="2:50" ht="14.25" hidden="1" customHeight="1" outlineLevel="1">
      <c r="B209" s="483"/>
      <c r="C209" s="203">
        <v>3</v>
      </c>
      <c r="D209" s="206" t="s">
        <v>663</v>
      </c>
      <c r="E209" s="203">
        <v>22</v>
      </c>
      <c r="F209" s="203">
        <v>1800</v>
      </c>
      <c r="G209" s="208">
        <f t="shared" si="253"/>
        <v>81.818181818181813</v>
      </c>
      <c r="H209" s="541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42"/>
      <c r="M209" s="209">
        <f>RANK(K209, K$207:$K$221)</f>
        <v>3</v>
      </c>
      <c r="N209" s="483"/>
      <c r="O209" s="483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41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41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41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41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41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41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41"/>
    </row>
    <row r="210" spans="2:50" ht="14.25" hidden="1" customHeight="1" outlineLevel="1">
      <c r="B210" s="483"/>
      <c r="C210" s="203">
        <v>4</v>
      </c>
      <c r="D210" s="206"/>
      <c r="E210" s="203"/>
      <c r="F210" s="203"/>
      <c r="G210" s="208"/>
      <c r="H210" s="541"/>
      <c r="I210" s="209"/>
      <c r="J210" s="209"/>
      <c r="K210" s="210"/>
      <c r="L210" s="542"/>
      <c r="M210" s="209"/>
      <c r="N210" s="483"/>
      <c r="O210" s="483"/>
      <c r="P210" s="203"/>
      <c r="Q210" s="203"/>
      <c r="R210" s="208"/>
      <c r="S210" s="205"/>
      <c r="T210" s="541"/>
      <c r="U210" s="203"/>
      <c r="V210" s="203"/>
      <c r="W210" s="208"/>
      <c r="X210" s="205"/>
      <c r="Y210" s="541"/>
      <c r="Z210" s="203"/>
      <c r="AA210" s="203"/>
      <c r="AB210" s="208"/>
      <c r="AC210" s="205"/>
      <c r="AD210" s="541"/>
      <c r="AE210" s="203"/>
      <c r="AF210" s="203"/>
      <c r="AG210" s="208"/>
      <c r="AH210" s="205"/>
      <c r="AI210" s="541"/>
      <c r="AJ210" s="203"/>
      <c r="AK210" s="203"/>
      <c r="AL210" s="208"/>
      <c r="AM210" s="205"/>
      <c r="AN210" s="541"/>
      <c r="AO210" s="203"/>
      <c r="AP210" s="203"/>
      <c r="AQ210" s="208"/>
      <c r="AR210" s="205"/>
      <c r="AS210" s="541"/>
      <c r="AT210" s="203"/>
      <c r="AU210" s="203"/>
      <c r="AV210" s="208"/>
      <c r="AW210" s="205"/>
      <c r="AX210" s="541"/>
    </row>
    <row r="211" spans="2:50" ht="14.25" hidden="1" customHeight="1" outlineLevel="1">
      <c r="B211" s="483"/>
      <c r="C211" s="203">
        <v>5</v>
      </c>
      <c r="D211" s="206"/>
      <c r="E211" s="203"/>
      <c r="F211" s="203"/>
      <c r="G211" s="208"/>
      <c r="H211" s="541"/>
      <c r="I211" s="209"/>
      <c r="J211" s="209"/>
      <c r="K211" s="210"/>
      <c r="L211" s="542"/>
      <c r="M211" s="209"/>
      <c r="N211" s="483"/>
      <c r="O211" s="483"/>
      <c r="P211" s="203"/>
      <c r="Q211" s="203"/>
      <c r="R211" s="208"/>
      <c r="S211" s="205"/>
      <c r="T211" s="541"/>
      <c r="U211" s="203"/>
      <c r="V211" s="203"/>
      <c r="W211" s="208"/>
      <c r="X211" s="205"/>
      <c r="Y211" s="541"/>
      <c r="Z211" s="203"/>
      <c r="AA211" s="203"/>
      <c r="AB211" s="208"/>
      <c r="AC211" s="205"/>
      <c r="AD211" s="541"/>
      <c r="AE211" s="203"/>
      <c r="AF211" s="203"/>
      <c r="AG211" s="208"/>
      <c r="AH211" s="205"/>
      <c r="AI211" s="541"/>
      <c r="AJ211" s="203"/>
      <c r="AK211" s="203"/>
      <c r="AL211" s="208"/>
      <c r="AM211" s="205"/>
      <c r="AN211" s="541"/>
      <c r="AO211" s="203"/>
      <c r="AP211" s="203"/>
      <c r="AQ211" s="208"/>
      <c r="AR211" s="205"/>
      <c r="AS211" s="541"/>
      <c r="AT211" s="203"/>
      <c r="AU211" s="203"/>
      <c r="AV211" s="208"/>
      <c r="AW211" s="205"/>
      <c r="AX211" s="541"/>
    </row>
    <row r="212" spans="2:50" ht="14.25" hidden="1" customHeight="1" outlineLevel="1">
      <c r="B212" s="483"/>
      <c r="C212" s="203">
        <v>6</v>
      </c>
      <c r="D212" s="206"/>
      <c r="E212" s="203"/>
      <c r="F212" s="203"/>
      <c r="G212" s="208"/>
      <c r="H212" s="541"/>
      <c r="I212" s="209"/>
      <c r="J212" s="209"/>
      <c r="K212" s="210"/>
      <c r="L212" s="542"/>
      <c r="M212" s="209"/>
      <c r="N212" s="483"/>
      <c r="O212" s="483"/>
      <c r="P212" s="203"/>
      <c r="Q212" s="203"/>
      <c r="R212" s="208"/>
      <c r="S212" s="205"/>
      <c r="T212" s="541"/>
      <c r="U212" s="203"/>
      <c r="V212" s="203"/>
      <c r="W212" s="208"/>
      <c r="X212" s="205"/>
      <c r="Y212" s="541"/>
      <c r="Z212" s="203"/>
      <c r="AA212" s="203"/>
      <c r="AB212" s="208"/>
      <c r="AC212" s="205"/>
      <c r="AD212" s="541"/>
      <c r="AE212" s="203"/>
      <c r="AF212" s="203"/>
      <c r="AG212" s="208"/>
      <c r="AH212" s="205"/>
      <c r="AI212" s="541"/>
      <c r="AJ212" s="203"/>
      <c r="AK212" s="203"/>
      <c r="AL212" s="208"/>
      <c r="AM212" s="205"/>
      <c r="AN212" s="541"/>
      <c r="AO212" s="203"/>
      <c r="AP212" s="203"/>
      <c r="AQ212" s="208"/>
      <c r="AR212" s="205"/>
      <c r="AS212" s="541"/>
      <c r="AT212" s="203"/>
      <c r="AU212" s="203"/>
      <c r="AV212" s="208"/>
      <c r="AW212" s="205"/>
      <c r="AX212" s="541"/>
    </row>
    <row r="213" spans="2:50" ht="14.25" hidden="1" customHeight="1" outlineLevel="1">
      <c r="B213" s="483"/>
      <c r="C213" s="203">
        <v>7</v>
      </c>
      <c r="D213" s="206"/>
      <c r="E213" s="203"/>
      <c r="F213" s="203"/>
      <c r="G213" s="208"/>
      <c r="H213" s="541"/>
      <c r="I213" s="209"/>
      <c r="J213" s="209"/>
      <c r="K213" s="210"/>
      <c r="L213" s="542"/>
      <c r="M213" s="209"/>
      <c r="N213" s="483"/>
      <c r="O213" s="483"/>
      <c r="P213" s="203"/>
      <c r="Q213" s="203"/>
      <c r="R213" s="208"/>
      <c r="S213" s="205"/>
      <c r="T213" s="541"/>
      <c r="U213" s="203"/>
      <c r="V213" s="203"/>
      <c r="W213" s="208"/>
      <c r="X213" s="205"/>
      <c r="Y213" s="541"/>
      <c r="Z213" s="203"/>
      <c r="AA213" s="203"/>
      <c r="AB213" s="208"/>
      <c r="AC213" s="205"/>
      <c r="AD213" s="541"/>
      <c r="AE213" s="203"/>
      <c r="AF213" s="203"/>
      <c r="AG213" s="208"/>
      <c r="AH213" s="205"/>
      <c r="AI213" s="541"/>
      <c r="AJ213" s="203"/>
      <c r="AK213" s="203"/>
      <c r="AL213" s="208"/>
      <c r="AM213" s="205"/>
      <c r="AN213" s="541"/>
      <c r="AO213" s="203"/>
      <c r="AP213" s="203"/>
      <c r="AQ213" s="208"/>
      <c r="AR213" s="205"/>
      <c r="AS213" s="541"/>
      <c r="AT213" s="203"/>
      <c r="AU213" s="203"/>
      <c r="AV213" s="208"/>
      <c r="AW213" s="205"/>
      <c r="AX213" s="541"/>
    </row>
    <row r="214" spans="2:50" ht="14.25" hidden="1" customHeight="1" outlineLevel="1">
      <c r="B214" s="483"/>
      <c r="C214" s="203">
        <v>8</v>
      </c>
      <c r="D214" s="206"/>
      <c r="E214" s="203"/>
      <c r="F214" s="203"/>
      <c r="G214" s="208"/>
      <c r="H214" s="541"/>
      <c r="I214" s="209"/>
      <c r="J214" s="209"/>
      <c r="K214" s="210"/>
      <c r="L214" s="542"/>
      <c r="M214" s="209"/>
      <c r="N214" s="483"/>
      <c r="O214" s="483"/>
      <c r="P214" s="203"/>
      <c r="Q214" s="203"/>
      <c r="R214" s="208"/>
      <c r="S214" s="205"/>
      <c r="T214" s="541"/>
      <c r="U214" s="203"/>
      <c r="V214" s="203"/>
      <c r="W214" s="208"/>
      <c r="X214" s="205"/>
      <c r="Y214" s="541"/>
      <c r="Z214" s="203"/>
      <c r="AA214" s="203"/>
      <c r="AB214" s="208"/>
      <c r="AC214" s="205"/>
      <c r="AD214" s="541"/>
      <c r="AE214" s="203"/>
      <c r="AF214" s="203"/>
      <c r="AG214" s="208"/>
      <c r="AH214" s="205"/>
      <c r="AI214" s="541"/>
      <c r="AJ214" s="203"/>
      <c r="AK214" s="203"/>
      <c r="AL214" s="208"/>
      <c r="AM214" s="205"/>
      <c r="AN214" s="541"/>
      <c r="AO214" s="203"/>
      <c r="AP214" s="203"/>
      <c r="AQ214" s="208"/>
      <c r="AR214" s="205"/>
      <c r="AS214" s="541"/>
      <c r="AT214" s="203"/>
      <c r="AU214" s="203"/>
      <c r="AV214" s="208"/>
      <c r="AW214" s="205"/>
      <c r="AX214" s="541"/>
    </row>
    <row r="215" spans="2:50" ht="14.25" hidden="1" customHeight="1" outlineLevel="1">
      <c r="B215" s="483"/>
      <c r="C215" s="203">
        <v>9</v>
      </c>
      <c r="D215" s="206"/>
      <c r="E215" s="203"/>
      <c r="F215" s="203"/>
      <c r="G215" s="208"/>
      <c r="H215" s="541"/>
      <c r="I215" s="209"/>
      <c r="J215" s="209"/>
      <c r="K215" s="210"/>
      <c r="L215" s="542"/>
      <c r="M215" s="209"/>
      <c r="N215" s="483"/>
      <c r="O215" s="483"/>
      <c r="P215" s="203"/>
      <c r="Q215" s="203"/>
      <c r="R215" s="208"/>
      <c r="S215" s="205"/>
      <c r="T215" s="541"/>
      <c r="U215" s="203"/>
      <c r="V215" s="203"/>
      <c r="W215" s="208"/>
      <c r="X215" s="205"/>
      <c r="Y215" s="541"/>
      <c r="Z215" s="203"/>
      <c r="AA215" s="203"/>
      <c r="AB215" s="208"/>
      <c r="AC215" s="205"/>
      <c r="AD215" s="541"/>
      <c r="AE215" s="203"/>
      <c r="AF215" s="203"/>
      <c r="AG215" s="208"/>
      <c r="AH215" s="205"/>
      <c r="AI215" s="541"/>
      <c r="AJ215" s="203"/>
      <c r="AK215" s="203"/>
      <c r="AL215" s="208"/>
      <c r="AM215" s="205"/>
      <c r="AN215" s="541"/>
      <c r="AO215" s="203"/>
      <c r="AP215" s="203"/>
      <c r="AQ215" s="208"/>
      <c r="AR215" s="205"/>
      <c r="AS215" s="541"/>
      <c r="AT215" s="203"/>
      <c r="AU215" s="203"/>
      <c r="AV215" s="208"/>
      <c r="AW215" s="205"/>
      <c r="AX215" s="541"/>
    </row>
    <row r="216" spans="2:50" ht="14.25" hidden="1" customHeight="1" outlineLevel="1">
      <c r="B216" s="483"/>
      <c r="C216" s="203">
        <v>10</v>
      </c>
      <c r="D216" s="206"/>
      <c r="E216" s="203"/>
      <c r="F216" s="203"/>
      <c r="G216" s="208"/>
      <c r="H216" s="541"/>
      <c r="I216" s="209"/>
      <c r="J216" s="209"/>
      <c r="K216" s="210"/>
      <c r="L216" s="542"/>
      <c r="M216" s="209"/>
      <c r="N216" s="483"/>
      <c r="O216" s="483"/>
      <c r="P216" s="203"/>
      <c r="Q216" s="203"/>
      <c r="R216" s="208"/>
      <c r="S216" s="205"/>
      <c r="T216" s="541"/>
      <c r="U216" s="203"/>
      <c r="V216" s="203"/>
      <c r="W216" s="208"/>
      <c r="X216" s="205"/>
      <c r="Y216" s="541"/>
      <c r="Z216" s="203"/>
      <c r="AA216" s="203"/>
      <c r="AB216" s="208"/>
      <c r="AC216" s="205"/>
      <c r="AD216" s="541"/>
      <c r="AE216" s="203"/>
      <c r="AF216" s="203"/>
      <c r="AG216" s="208"/>
      <c r="AH216" s="205"/>
      <c r="AI216" s="541"/>
      <c r="AJ216" s="203"/>
      <c r="AK216" s="203"/>
      <c r="AL216" s="208"/>
      <c r="AM216" s="205"/>
      <c r="AN216" s="541"/>
      <c r="AO216" s="203"/>
      <c r="AP216" s="203"/>
      <c r="AQ216" s="208"/>
      <c r="AR216" s="205"/>
      <c r="AS216" s="541"/>
      <c r="AT216" s="203"/>
      <c r="AU216" s="203"/>
      <c r="AV216" s="208"/>
      <c r="AW216" s="205"/>
      <c r="AX216" s="541"/>
    </row>
    <row r="217" spans="2:50" ht="14.25" hidden="1" customHeight="1" outlineLevel="1">
      <c r="B217" s="483"/>
      <c r="C217" s="203">
        <v>11</v>
      </c>
      <c r="D217" s="206"/>
      <c r="E217" s="203"/>
      <c r="F217" s="203"/>
      <c r="G217" s="208"/>
      <c r="H217" s="541"/>
      <c r="I217" s="209"/>
      <c r="J217" s="209"/>
      <c r="K217" s="210"/>
      <c r="L217" s="542"/>
      <c r="M217" s="209"/>
      <c r="N217" s="483"/>
      <c r="O217" s="483"/>
      <c r="P217" s="203"/>
      <c r="Q217" s="203"/>
      <c r="R217" s="208"/>
      <c r="S217" s="205"/>
      <c r="T217" s="541"/>
      <c r="U217" s="203"/>
      <c r="V217" s="203"/>
      <c r="W217" s="208"/>
      <c r="X217" s="205"/>
      <c r="Y217" s="541"/>
      <c r="Z217" s="203"/>
      <c r="AA217" s="203"/>
      <c r="AB217" s="208"/>
      <c r="AC217" s="205"/>
      <c r="AD217" s="541"/>
      <c r="AE217" s="203"/>
      <c r="AF217" s="203"/>
      <c r="AG217" s="208"/>
      <c r="AH217" s="205"/>
      <c r="AI217" s="541"/>
      <c r="AJ217" s="203"/>
      <c r="AK217" s="203"/>
      <c r="AL217" s="208"/>
      <c r="AM217" s="205"/>
      <c r="AN217" s="541"/>
      <c r="AO217" s="203"/>
      <c r="AP217" s="203"/>
      <c r="AQ217" s="208"/>
      <c r="AR217" s="205"/>
      <c r="AS217" s="541"/>
      <c r="AT217" s="203"/>
      <c r="AU217" s="203"/>
      <c r="AV217" s="208"/>
      <c r="AW217" s="205"/>
      <c r="AX217" s="541"/>
    </row>
    <row r="218" spans="2:50" ht="14.25" hidden="1" customHeight="1" outlineLevel="1">
      <c r="B218" s="483"/>
      <c r="C218" s="203">
        <v>12</v>
      </c>
      <c r="D218" s="206"/>
      <c r="E218" s="203"/>
      <c r="F218" s="203"/>
      <c r="G218" s="208"/>
      <c r="H218" s="541"/>
      <c r="I218" s="209"/>
      <c r="J218" s="209"/>
      <c r="K218" s="210"/>
      <c r="L218" s="542"/>
      <c r="M218" s="209"/>
      <c r="N218" s="483"/>
      <c r="O218" s="483"/>
      <c r="P218" s="203"/>
      <c r="Q218" s="203"/>
      <c r="R218" s="208"/>
      <c r="S218" s="205"/>
      <c r="T218" s="541"/>
      <c r="U218" s="203"/>
      <c r="V218" s="203"/>
      <c r="W218" s="208"/>
      <c r="X218" s="205"/>
      <c r="Y218" s="541"/>
      <c r="Z218" s="203"/>
      <c r="AA218" s="203"/>
      <c r="AB218" s="208"/>
      <c r="AC218" s="205"/>
      <c r="AD218" s="541"/>
      <c r="AE218" s="203"/>
      <c r="AF218" s="203"/>
      <c r="AG218" s="208"/>
      <c r="AH218" s="205"/>
      <c r="AI218" s="541"/>
      <c r="AJ218" s="203"/>
      <c r="AK218" s="203"/>
      <c r="AL218" s="208"/>
      <c r="AM218" s="205"/>
      <c r="AN218" s="541"/>
      <c r="AO218" s="203"/>
      <c r="AP218" s="203"/>
      <c r="AQ218" s="208"/>
      <c r="AR218" s="205"/>
      <c r="AS218" s="541"/>
      <c r="AT218" s="203"/>
      <c r="AU218" s="203"/>
      <c r="AV218" s="208"/>
      <c r="AW218" s="205"/>
      <c r="AX218" s="541"/>
    </row>
    <row r="219" spans="2:50" ht="14.25" hidden="1" customHeight="1" outlineLevel="1">
      <c r="B219" s="483"/>
      <c r="C219" s="203">
        <v>13</v>
      </c>
      <c r="D219" s="206"/>
      <c r="E219" s="203"/>
      <c r="F219" s="203"/>
      <c r="G219" s="208"/>
      <c r="H219" s="541"/>
      <c r="I219" s="209"/>
      <c r="J219" s="209"/>
      <c r="K219" s="210"/>
      <c r="L219" s="542"/>
      <c r="M219" s="209"/>
      <c r="N219" s="483"/>
      <c r="O219" s="483"/>
      <c r="P219" s="203"/>
      <c r="Q219" s="203"/>
      <c r="R219" s="208"/>
      <c r="S219" s="205"/>
      <c r="T219" s="541"/>
      <c r="U219" s="203"/>
      <c r="V219" s="203"/>
      <c r="W219" s="208"/>
      <c r="X219" s="205"/>
      <c r="Y219" s="541"/>
      <c r="Z219" s="203"/>
      <c r="AA219" s="203"/>
      <c r="AB219" s="208"/>
      <c r="AC219" s="205"/>
      <c r="AD219" s="541"/>
      <c r="AE219" s="203"/>
      <c r="AF219" s="203"/>
      <c r="AG219" s="208"/>
      <c r="AH219" s="205"/>
      <c r="AI219" s="541"/>
      <c r="AJ219" s="203"/>
      <c r="AK219" s="203"/>
      <c r="AL219" s="208"/>
      <c r="AM219" s="205"/>
      <c r="AN219" s="541"/>
      <c r="AO219" s="203"/>
      <c r="AP219" s="203"/>
      <c r="AQ219" s="208"/>
      <c r="AR219" s="205"/>
      <c r="AS219" s="541"/>
      <c r="AT219" s="203"/>
      <c r="AU219" s="203"/>
      <c r="AV219" s="208"/>
      <c r="AW219" s="205"/>
      <c r="AX219" s="541"/>
    </row>
    <row r="220" spans="2:50" ht="14.25" hidden="1" customHeight="1" outlineLevel="1">
      <c r="B220" s="483"/>
      <c r="C220" s="203">
        <v>14</v>
      </c>
      <c r="D220" s="206"/>
      <c r="E220" s="203"/>
      <c r="F220" s="203"/>
      <c r="G220" s="208"/>
      <c r="H220" s="541"/>
      <c r="I220" s="209"/>
      <c r="J220" s="209"/>
      <c r="K220" s="210"/>
      <c r="L220" s="542"/>
      <c r="M220" s="209"/>
      <c r="N220" s="483"/>
      <c r="O220" s="483"/>
      <c r="P220" s="203"/>
      <c r="Q220" s="203"/>
      <c r="R220" s="208"/>
      <c r="S220" s="205"/>
      <c r="T220" s="541"/>
      <c r="U220" s="203"/>
      <c r="V220" s="203"/>
      <c r="W220" s="208"/>
      <c r="X220" s="205"/>
      <c r="Y220" s="541"/>
      <c r="Z220" s="203"/>
      <c r="AA220" s="203"/>
      <c r="AB220" s="208"/>
      <c r="AC220" s="205"/>
      <c r="AD220" s="541"/>
      <c r="AE220" s="203"/>
      <c r="AF220" s="203"/>
      <c r="AG220" s="208"/>
      <c r="AH220" s="205"/>
      <c r="AI220" s="541"/>
      <c r="AJ220" s="203"/>
      <c r="AK220" s="203"/>
      <c r="AL220" s="208"/>
      <c r="AM220" s="205"/>
      <c r="AN220" s="541"/>
      <c r="AO220" s="203"/>
      <c r="AP220" s="203"/>
      <c r="AQ220" s="208"/>
      <c r="AR220" s="205"/>
      <c r="AS220" s="541"/>
      <c r="AT220" s="203"/>
      <c r="AU220" s="203"/>
      <c r="AV220" s="208"/>
      <c r="AW220" s="205"/>
      <c r="AX220" s="541"/>
    </row>
    <row r="221" spans="2:50" ht="14.25" hidden="1" customHeight="1" outlineLevel="1">
      <c r="B221" s="483"/>
      <c r="C221" s="203">
        <v>15</v>
      </c>
      <c r="D221" s="206"/>
      <c r="E221" s="203"/>
      <c r="F221" s="203"/>
      <c r="G221" s="208"/>
      <c r="H221" s="541"/>
      <c r="I221" s="209"/>
      <c r="J221" s="209"/>
      <c r="K221" s="210"/>
      <c r="L221" s="542"/>
      <c r="M221" s="209"/>
      <c r="N221" s="483"/>
      <c r="O221" s="483"/>
      <c r="P221" s="203"/>
      <c r="Q221" s="207"/>
      <c r="R221" s="208"/>
      <c r="S221" s="205"/>
      <c r="T221" s="541"/>
      <c r="U221" s="203"/>
      <c r="V221" s="203"/>
      <c r="W221" s="208"/>
      <c r="X221" s="205"/>
      <c r="Y221" s="541"/>
      <c r="Z221" s="203"/>
      <c r="AA221" s="203"/>
      <c r="AB221" s="208"/>
      <c r="AC221" s="205"/>
      <c r="AD221" s="541"/>
      <c r="AE221" s="203"/>
      <c r="AF221" s="203"/>
      <c r="AG221" s="208"/>
      <c r="AH221" s="205"/>
      <c r="AI221" s="541"/>
      <c r="AJ221" s="203"/>
      <c r="AK221" s="203"/>
      <c r="AL221" s="208"/>
      <c r="AM221" s="205"/>
      <c r="AN221" s="541"/>
      <c r="AO221" s="203"/>
      <c r="AP221" s="203"/>
      <c r="AQ221" s="208"/>
      <c r="AR221" s="205"/>
      <c r="AS221" s="541"/>
      <c r="AT221" s="203"/>
      <c r="AU221" s="203"/>
      <c r="AV221" s="208"/>
      <c r="AW221" s="205"/>
      <c r="AX221" s="541"/>
    </row>
    <row r="222" spans="2:50" ht="14.25" hidden="1" customHeight="1" outlineLevel="1" collapsed="1">
      <c r="B222" s="524" t="s">
        <v>696</v>
      </c>
      <c r="C222" s="525"/>
      <c r="D222" s="525"/>
      <c r="E222" s="525"/>
      <c r="F222" s="525"/>
      <c r="G222" s="525"/>
      <c r="H222" s="525"/>
      <c r="I222" s="525"/>
      <c r="J222" s="525"/>
      <c r="K222" s="525"/>
      <c r="L222" s="525"/>
      <c r="M222" s="526"/>
      <c r="N222" s="576" t="s">
        <v>445</v>
      </c>
      <c r="O222" s="576" t="s">
        <v>105</v>
      </c>
      <c r="P222" s="585">
        <f>AT202+1</f>
        <v>45944</v>
      </c>
      <c r="Q222" s="586"/>
      <c r="R222" s="586"/>
      <c r="S222" s="586"/>
      <c r="T222" s="586"/>
      <c r="U222" s="587">
        <f>P222+1</f>
        <v>45945</v>
      </c>
      <c r="V222" s="588"/>
      <c r="W222" s="588"/>
      <c r="X222" s="588"/>
      <c r="Y222" s="588"/>
      <c r="Z222" s="585">
        <f t="shared" ref="Z222" si="269">U222+1</f>
        <v>45946</v>
      </c>
      <c r="AA222" s="586"/>
      <c r="AB222" s="586"/>
      <c r="AC222" s="586"/>
      <c r="AD222" s="586"/>
      <c r="AE222" s="587">
        <f t="shared" ref="AE222" si="270">Z222+1</f>
        <v>45947</v>
      </c>
      <c r="AF222" s="588"/>
      <c r="AG222" s="588"/>
      <c r="AH222" s="588"/>
      <c r="AI222" s="588"/>
      <c r="AJ222" s="589">
        <f t="shared" ref="AJ222" si="271">AE222+1</f>
        <v>45948</v>
      </c>
      <c r="AK222" s="590"/>
      <c r="AL222" s="590"/>
      <c r="AM222" s="590"/>
      <c r="AN222" s="591"/>
      <c r="AO222" s="587">
        <f t="shared" ref="AO222" si="272">AJ222+1</f>
        <v>45949</v>
      </c>
      <c r="AP222" s="588"/>
      <c r="AQ222" s="588"/>
      <c r="AR222" s="588"/>
      <c r="AS222" s="588"/>
      <c r="AT222" s="589">
        <f t="shared" ref="AT222" si="273">AO222+1</f>
        <v>45950</v>
      </c>
      <c r="AU222" s="590"/>
      <c r="AV222" s="590"/>
      <c r="AW222" s="590"/>
      <c r="AX222" s="591"/>
    </row>
    <row r="223" spans="2:50" ht="14.25" hidden="1" customHeight="1" outlineLevel="1"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8"/>
      <c r="N223" s="578"/>
      <c r="O223" s="578"/>
      <c r="P223" s="592">
        <f>P222</f>
        <v>45944</v>
      </c>
      <c r="Q223" s="592"/>
      <c r="R223" s="592"/>
      <c r="S223" s="592"/>
      <c r="T223" s="592"/>
      <c r="U223" s="593">
        <f>U222</f>
        <v>45945</v>
      </c>
      <c r="V223" s="593"/>
      <c r="W223" s="593"/>
      <c r="X223" s="593"/>
      <c r="Y223" s="593"/>
      <c r="Z223" s="592">
        <f t="shared" ref="Z223" si="274">Z222</f>
        <v>45946</v>
      </c>
      <c r="AA223" s="592"/>
      <c r="AB223" s="592"/>
      <c r="AC223" s="592"/>
      <c r="AD223" s="592"/>
      <c r="AE223" s="593">
        <f t="shared" ref="AE223" si="275">AE222</f>
        <v>45947</v>
      </c>
      <c r="AF223" s="593"/>
      <c r="AG223" s="593"/>
      <c r="AH223" s="593"/>
      <c r="AI223" s="593"/>
      <c r="AJ223" s="594">
        <f t="shared" ref="AJ223" si="276">AJ222</f>
        <v>45948</v>
      </c>
      <c r="AK223" s="595"/>
      <c r="AL223" s="595"/>
      <c r="AM223" s="595"/>
      <c r="AN223" s="596"/>
      <c r="AO223" s="593">
        <f t="shared" ref="AO223" si="277">AO222</f>
        <v>45949</v>
      </c>
      <c r="AP223" s="593"/>
      <c r="AQ223" s="593"/>
      <c r="AR223" s="593"/>
      <c r="AS223" s="593"/>
      <c r="AT223" s="594">
        <f t="shared" ref="AT223" si="278">AT222</f>
        <v>45950</v>
      </c>
      <c r="AU223" s="595"/>
      <c r="AV223" s="595"/>
      <c r="AW223" s="595"/>
      <c r="AX223" s="596"/>
    </row>
    <row r="224" spans="2:50" ht="14.25" hidden="1" customHeight="1" outlineLevel="1">
      <c r="B224" s="483" t="s">
        <v>165</v>
      </c>
      <c r="C224" s="483" t="s">
        <v>160</v>
      </c>
      <c r="D224" s="483"/>
      <c r="E224" s="483" t="s">
        <v>161</v>
      </c>
      <c r="F224" s="483"/>
      <c r="G224" s="483"/>
      <c r="H224" s="483" t="s">
        <v>166</v>
      </c>
      <c r="I224" s="544" t="s">
        <v>446</v>
      </c>
      <c r="J224" s="544"/>
      <c r="K224" s="544"/>
      <c r="L224" s="544" t="s">
        <v>166</v>
      </c>
      <c r="M224" s="544" t="s">
        <v>168</v>
      </c>
      <c r="N224" s="483"/>
      <c r="O224" s="483" t="s">
        <v>167</v>
      </c>
      <c r="P224" s="483" t="s">
        <v>163</v>
      </c>
      <c r="Q224" s="483"/>
      <c r="R224" s="483"/>
      <c r="S224" s="483"/>
      <c r="T224" s="483" t="s">
        <v>166</v>
      </c>
      <c r="U224" s="483" t="s">
        <v>163</v>
      </c>
      <c r="V224" s="483"/>
      <c r="W224" s="483"/>
      <c r="X224" s="483"/>
      <c r="Y224" s="483" t="s">
        <v>166</v>
      </c>
      <c r="Z224" s="483" t="s">
        <v>163</v>
      </c>
      <c r="AA224" s="483"/>
      <c r="AB224" s="483"/>
      <c r="AC224" s="483"/>
      <c r="AD224" s="483" t="s">
        <v>166</v>
      </c>
      <c r="AE224" s="483" t="s">
        <v>163</v>
      </c>
      <c r="AF224" s="483"/>
      <c r="AG224" s="483"/>
      <c r="AH224" s="483"/>
      <c r="AI224" s="483" t="s">
        <v>166</v>
      </c>
      <c r="AJ224" s="483" t="s">
        <v>163</v>
      </c>
      <c r="AK224" s="483"/>
      <c r="AL224" s="483"/>
      <c r="AM224" s="483"/>
      <c r="AN224" s="483" t="s">
        <v>166</v>
      </c>
      <c r="AO224" s="483" t="s">
        <v>163</v>
      </c>
      <c r="AP224" s="483"/>
      <c r="AQ224" s="483"/>
      <c r="AR224" s="483"/>
      <c r="AS224" s="483" t="s">
        <v>166</v>
      </c>
      <c r="AT224" s="483" t="s">
        <v>163</v>
      </c>
      <c r="AU224" s="483"/>
      <c r="AV224" s="483"/>
      <c r="AW224" s="483"/>
      <c r="AX224" s="483" t="s">
        <v>166</v>
      </c>
    </row>
    <row r="225" spans="2:50" ht="14.25" hidden="1" customHeight="1" outlineLevel="1">
      <c r="B225" s="483"/>
      <c r="C225" s="483"/>
      <c r="D225" s="483"/>
      <c r="E225" s="483" t="s">
        <v>447</v>
      </c>
      <c r="F225" s="483"/>
      <c r="G225" s="483"/>
      <c r="H225" s="483"/>
      <c r="I225" s="544" t="s">
        <v>447</v>
      </c>
      <c r="J225" s="544"/>
      <c r="K225" s="544"/>
      <c r="L225" s="544"/>
      <c r="M225" s="544"/>
      <c r="N225" s="483"/>
      <c r="O225" s="483"/>
      <c r="P225" s="483" t="s">
        <v>448</v>
      </c>
      <c r="Q225" s="483"/>
      <c r="R225" s="483"/>
      <c r="S225" s="483"/>
      <c r="T225" s="483"/>
      <c r="U225" s="483" t="s">
        <v>448</v>
      </c>
      <c r="V225" s="483"/>
      <c r="W225" s="483"/>
      <c r="X225" s="483"/>
      <c r="Y225" s="483"/>
      <c r="Z225" s="483" t="s">
        <v>448</v>
      </c>
      <c r="AA225" s="483"/>
      <c r="AB225" s="483"/>
      <c r="AC225" s="483"/>
      <c r="AD225" s="483"/>
      <c r="AE225" s="483" t="s">
        <v>448</v>
      </c>
      <c r="AF225" s="483"/>
      <c r="AG225" s="483"/>
      <c r="AH225" s="483"/>
      <c r="AI225" s="483"/>
      <c r="AJ225" s="483" t="s">
        <v>448</v>
      </c>
      <c r="AK225" s="483"/>
      <c r="AL225" s="483"/>
      <c r="AM225" s="483"/>
      <c r="AN225" s="483"/>
      <c r="AO225" s="483" t="s">
        <v>448</v>
      </c>
      <c r="AP225" s="483"/>
      <c r="AQ225" s="483"/>
      <c r="AR225" s="483"/>
      <c r="AS225" s="483"/>
      <c r="AT225" s="483" t="s">
        <v>448</v>
      </c>
      <c r="AU225" s="483"/>
      <c r="AV225" s="483"/>
      <c r="AW225" s="483"/>
      <c r="AX225" s="483"/>
    </row>
    <row r="226" spans="2:50" ht="14.25" hidden="1" customHeight="1" outlineLevel="1">
      <c r="B226" s="483"/>
      <c r="C226" s="483"/>
      <c r="D226" s="483"/>
      <c r="E226" s="203" t="s">
        <v>162</v>
      </c>
      <c r="F226" s="203" t="s">
        <v>449</v>
      </c>
      <c r="G226" s="203" t="s">
        <v>164</v>
      </c>
      <c r="H226" s="483"/>
      <c r="I226" s="204" t="s">
        <v>162</v>
      </c>
      <c r="J226" s="204" t="s">
        <v>449</v>
      </c>
      <c r="K226" s="204" t="s">
        <v>164</v>
      </c>
      <c r="L226" s="544"/>
      <c r="M226" s="544"/>
      <c r="N226" s="483"/>
      <c r="O226" s="483"/>
      <c r="P226" s="203" t="s">
        <v>162</v>
      </c>
      <c r="Q226" s="203" t="s">
        <v>449</v>
      </c>
      <c r="R226" s="203" t="s">
        <v>164</v>
      </c>
      <c r="S226" s="205" t="s">
        <v>168</v>
      </c>
      <c r="T226" s="483"/>
      <c r="U226" s="203" t="s">
        <v>162</v>
      </c>
      <c r="V226" s="203" t="s">
        <v>449</v>
      </c>
      <c r="W226" s="203" t="s">
        <v>164</v>
      </c>
      <c r="X226" s="205" t="s">
        <v>168</v>
      </c>
      <c r="Y226" s="483"/>
      <c r="Z226" s="203" t="s">
        <v>162</v>
      </c>
      <c r="AA226" s="203" t="s">
        <v>449</v>
      </c>
      <c r="AB226" s="203" t="s">
        <v>164</v>
      </c>
      <c r="AC226" s="205" t="s">
        <v>168</v>
      </c>
      <c r="AD226" s="483"/>
      <c r="AE226" s="203" t="s">
        <v>162</v>
      </c>
      <c r="AF226" s="203" t="s">
        <v>449</v>
      </c>
      <c r="AG226" s="203" t="s">
        <v>164</v>
      </c>
      <c r="AH226" s="205" t="s">
        <v>168</v>
      </c>
      <c r="AI226" s="483"/>
      <c r="AJ226" s="203" t="s">
        <v>162</v>
      </c>
      <c r="AK226" s="203" t="s">
        <v>449</v>
      </c>
      <c r="AL226" s="203" t="s">
        <v>164</v>
      </c>
      <c r="AM226" s="205" t="s">
        <v>168</v>
      </c>
      <c r="AN226" s="483"/>
      <c r="AO226" s="203" t="s">
        <v>162</v>
      </c>
      <c r="AP226" s="203" t="s">
        <v>449</v>
      </c>
      <c r="AQ226" s="203" t="s">
        <v>164</v>
      </c>
      <c r="AR226" s="205" t="s">
        <v>168</v>
      </c>
      <c r="AS226" s="483"/>
      <c r="AT226" s="203" t="s">
        <v>162</v>
      </c>
      <c r="AU226" s="203" t="s">
        <v>449</v>
      </c>
      <c r="AV226" s="203" t="s">
        <v>164</v>
      </c>
      <c r="AW226" s="205" t="s">
        <v>168</v>
      </c>
      <c r="AX226" s="483"/>
    </row>
    <row r="227" spans="2:50" ht="14.25" hidden="1" customHeight="1" outlineLevel="1">
      <c r="B227" s="483" t="s">
        <v>145</v>
      </c>
      <c r="C227" s="203">
        <v>1</v>
      </c>
      <c r="D227" s="206" t="s">
        <v>428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41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42">
        <f>IFERROR(AVERAGE(K227:K241),"-")</f>
        <v>78.101719854636627</v>
      </c>
      <c r="M227" s="209">
        <f>RANK(K227, K$227:$K$241)</f>
        <v>1</v>
      </c>
      <c r="N227" s="483"/>
      <c r="O227" s="483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41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41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41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41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41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41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41">
        <f>AVERAGE(AV227:AV241)</f>
        <v>78.129160748769223</v>
      </c>
    </row>
    <row r="228" spans="2:50" ht="14.25" hidden="1" customHeight="1" outlineLevel="1">
      <c r="B228" s="483"/>
      <c r="C228" s="203">
        <v>2</v>
      </c>
      <c r="D228" s="206" t="s">
        <v>647</v>
      </c>
      <c r="E228" s="203">
        <v>20</v>
      </c>
      <c r="F228" s="203">
        <v>1800</v>
      </c>
      <c r="G228" s="208">
        <f t="shared" si="279"/>
        <v>90</v>
      </c>
      <c r="H228" s="541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42"/>
      <c r="M228" s="209">
        <f>RANK(K228, K$227:$K$241)</f>
        <v>2</v>
      </c>
      <c r="N228" s="483"/>
      <c r="O228" s="483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41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41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41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41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41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41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41"/>
    </row>
    <row r="229" spans="2:50" ht="14.25" hidden="1" customHeight="1" outlineLevel="1">
      <c r="B229" s="483"/>
      <c r="C229" s="203">
        <v>3</v>
      </c>
      <c r="D229" s="206" t="s">
        <v>663</v>
      </c>
      <c r="E229" s="203">
        <v>22</v>
      </c>
      <c r="F229" s="203">
        <v>1800</v>
      </c>
      <c r="G229" s="208">
        <f t="shared" si="279"/>
        <v>81.818181818181813</v>
      </c>
      <c r="H229" s="541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42"/>
      <c r="M229" s="209">
        <f>RANK(K229, K$227:$K$241)</f>
        <v>3</v>
      </c>
      <c r="N229" s="483"/>
      <c r="O229" s="483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41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41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41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41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41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41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41"/>
    </row>
    <row r="230" spans="2:50" ht="14.25" hidden="1" customHeight="1" outlineLevel="1">
      <c r="B230" s="483"/>
      <c r="C230" s="203">
        <v>4</v>
      </c>
      <c r="D230" s="206"/>
      <c r="E230" s="203"/>
      <c r="F230" s="203"/>
      <c r="G230" s="208"/>
      <c r="H230" s="541"/>
      <c r="I230" s="209"/>
      <c r="J230" s="209"/>
      <c r="K230" s="210"/>
      <c r="L230" s="542"/>
      <c r="M230" s="209"/>
      <c r="N230" s="483"/>
      <c r="O230" s="483"/>
      <c r="P230" s="203"/>
      <c r="Q230" s="203"/>
      <c r="R230" s="208"/>
      <c r="S230" s="205"/>
      <c r="T230" s="541"/>
      <c r="U230" s="203"/>
      <c r="V230" s="203"/>
      <c r="W230" s="208"/>
      <c r="X230" s="205"/>
      <c r="Y230" s="541"/>
      <c r="Z230" s="203"/>
      <c r="AA230" s="203"/>
      <c r="AB230" s="208"/>
      <c r="AC230" s="205"/>
      <c r="AD230" s="541"/>
      <c r="AE230" s="203"/>
      <c r="AF230" s="203"/>
      <c r="AG230" s="208"/>
      <c r="AH230" s="205"/>
      <c r="AI230" s="541"/>
      <c r="AJ230" s="203"/>
      <c r="AK230" s="203"/>
      <c r="AL230" s="208"/>
      <c r="AM230" s="205"/>
      <c r="AN230" s="541"/>
      <c r="AO230" s="203"/>
      <c r="AP230" s="203"/>
      <c r="AQ230" s="208"/>
      <c r="AR230" s="205"/>
      <c r="AS230" s="541"/>
      <c r="AT230" s="203"/>
      <c r="AU230" s="203"/>
      <c r="AV230" s="208"/>
      <c r="AW230" s="205"/>
      <c r="AX230" s="541"/>
    </row>
    <row r="231" spans="2:50" ht="14.25" hidden="1" customHeight="1" outlineLevel="1">
      <c r="B231" s="483"/>
      <c r="C231" s="203">
        <v>5</v>
      </c>
      <c r="D231" s="206"/>
      <c r="E231" s="203"/>
      <c r="F231" s="203"/>
      <c r="G231" s="208"/>
      <c r="H231" s="541"/>
      <c r="I231" s="209"/>
      <c r="J231" s="209"/>
      <c r="K231" s="210"/>
      <c r="L231" s="542"/>
      <c r="M231" s="209"/>
      <c r="N231" s="483"/>
      <c r="O231" s="483"/>
      <c r="P231" s="203"/>
      <c r="Q231" s="203"/>
      <c r="R231" s="208"/>
      <c r="S231" s="205"/>
      <c r="T231" s="541"/>
      <c r="U231" s="203"/>
      <c r="V231" s="203"/>
      <c r="W231" s="208"/>
      <c r="X231" s="205"/>
      <c r="Y231" s="541"/>
      <c r="Z231" s="203"/>
      <c r="AA231" s="203"/>
      <c r="AB231" s="208"/>
      <c r="AC231" s="205"/>
      <c r="AD231" s="541"/>
      <c r="AE231" s="203"/>
      <c r="AF231" s="203"/>
      <c r="AG231" s="208"/>
      <c r="AH231" s="205"/>
      <c r="AI231" s="541"/>
      <c r="AJ231" s="203"/>
      <c r="AK231" s="203"/>
      <c r="AL231" s="208"/>
      <c r="AM231" s="205"/>
      <c r="AN231" s="541"/>
      <c r="AO231" s="203"/>
      <c r="AP231" s="203"/>
      <c r="AQ231" s="208"/>
      <c r="AR231" s="205"/>
      <c r="AS231" s="541"/>
      <c r="AT231" s="203"/>
      <c r="AU231" s="203"/>
      <c r="AV231" s="208"/>
      <c r="AW231" s="205"/>
      <c r="AX231" s="541"/>
    </row>
    <row r="232" spans="2:50" ht="14.25" hidden="1" customHeight="1" outlineLevel="1">
      <c r="B232" s="483"/>
      <c r="C232" s="203">
        <v>6</v>
      </c>
      <c r="D232" s="206"/>
      <c r="E232" s="203"/>
      <c r="F232" s="203"/>
      <c r="G232" s="208"/>
      <c r="H232" s="541"/>
      <c r="I232" s="209"/>
      <c r="J232" s="209"/>
      <c r="K232" s="210"/>
      <c r="L232" s="542"/>
      <c r="M232" s="209"/>
      <c r="N232" s="483"/>
      <c r="O232" s="483"/>
      <c r="P232" s="203"/>
      <c r="Q232" s="203"/>
      <c r="R232" s="208"/>
      <c r="S232" s="205"/>
      <c r="T232" s="541"/>
      <c r="U232" s="203"/>
      <c r="V232" s="203"/>
      <c r="W232" s="208"/>
      <c r="X232" s="205"/>
      <c r="Y232" s="541"/>
      <c r="Z232" s="203"/>
      <c r="AA232" s="203"/>
      <c r="AB232" s="208"/>
      <c r="AC232" s="205"/>
      <c r="AD232" s="541"/>
      <c r="AE232" s="203"/>
      <c r="AF232" s="203"/>
      <c r="AG232" s="208"/>
      <c r="AH232" s="205"/>
      <c r="AI232" s="541"/>
      <c r="AJ232" s="203"/>
      <c r="AK232" s="203"/>
      <c r="AL232" s="208"/>
      <c r="AM232" s="205"/>
      <c r="AN232" s="541"/>
      <c r="AO232" s="203"/>
      <c r="AP232" s="203"/>
      <c r="AQ232" s="208"/>
      <c r="AR232" s="205"/>
      <c r="AS232" s="541"/>
      <c r="AT232" s="203"/>
      <c r="AU232" s="203"/>
      <c r="AV232" s="208"/>
      <c r="AW232" s="205"/>
      <c r="AX232" s="541"/>
    </row>
    <row r="233" spans="2:50" ht="14.25" hidden="1" customHeight="1" outlineLevel="1">
      <c r="B233" s="483"/>
      <c r="C233" s="203">
        <v>7</v>
      </c>
      <c r="D233" s="206"/>
      <c r="E233" s="203"/>
      <c r="F233" s="203"/>
      <c r="G233" s="208"/>
      <c r="H233" s="541"/>
      <c r="I233" s="209"/>
      <c r="J233" s="209"/>
      <c r="K233" s="210"/>
      <c r="L233" s="542"/>
      <c r="M233" s="209"/>
      <c r="N233" s="483"/>
      <c r="O233" s="483"/>
      <c r="P233" s="203"/>
      <c r="Q233" s="203"/>
      <c r="R233" s="208"/>
      <c r="S233" s="205"/>
      <c r="T233" s="541"/>
      <c r="U233" s="203"/>
      <c r="V233" s="203"/>
      <c r="W233" s="208"/>
      <c r="X233" s="205"/>
      <c r="Y233" s="541"/>
      <c r="Z233" s="203"/>
      <c r="AA233" s="203"/>
      <c r="AB233" s="208"/>
      <c r="AC233" s="205"/>
      <c r="AD233" s="541"/>
      <c r="AE233" s="203"/>
      <c r="AF233" s="203"/>
      <c r="AG233" s="208"/>
      <c r="AH233" s="205"/>
      <c r="AI233" s="541"/>
      <c r="AJ233" s="203"/>
      <c r="AK233" s="203"/>
      <c r="AL233" s="208"/>
      <c r="AM233" s="205"/>
      <c r="AN233" s="541"/>
      <c r="AO233" s="203"/>
      <c r="AP233" s="203"/>
      <c r="AQ233" s="208"/>
      <c r="AR233" s="205"/>
      <c r="AS233" s="541"/>
      <c r="AT233" s="203"/>
      <c r="AU233" s="203"/>
      <c r="AV233" s="208"/>
      <c r="AW233" s="205"/>
      <c r="AX233" s="541"/>
    </row>
    <row r="234" spans="2:50" ht="14.25" hidden="1" customHeight="1" outlineLevel="1">
      <c r="B234" s="483"/>
      <c r="C234" s="203">
        <v>8</v>
      </c>
      <c r="D234" s="206"/>
      <c r="E234" s="203"/>
      <c r="F234" s="203"/>
      <c r="G234" s="208"/>
      <c r="H234" s="541"/>
      <c r="I234" s="209"/>
      <c r="J234" s="209"/>
      <c r="K234" s="210"/>
      <c r="L234" s="542"/>
      <c r="M234" s="209"/>
      <c r="N234" s="483"/>
      <c r="O234" s="483"/>
      <c r="P234" s="203"/>
      <c r="Q234" s="203"/>
      <c r="R234" s="208"/>
      <c r="S234" s="205"/>
      <c r="T234" s="541"/>
      <c r="U234" s="203"/>
      <c r="V234" s="203"/>
      <c r="W234" s="208"/>
      <c r="X234" s="205"/>
      <c r="Y234" s="541"/>
      <c r="Z234" s="203"/>
      <c r="AA234" s="203"/>
      <c r="AB234" s="208"/>
      <c r="AC234" s="205"/>
      <c r="AD234" s="541"/>
      <c r="AE234" s="203"/>
      <c r="AF234" s="203"/>
      <c r="AG234" s="208"/>
      <c r="AH234" s="205"/>
      <c r="AI234" s="541"/>
      <c r="AJ234" s="203"/>
      <c r="AK234" s="203"/>
      <c r="AL234" s="208"/>
      <c r="AM234" s="205"/>
      <c r="AN234" s="541"/>
      <c r="AO234" s="203"/>
      <c r="AP234" s="203"/>
      <c r="AQ234" s="208"/>
      <c r="AR234" s="205"/>
      <c r="AS234" s="541"/>
      <c r="AT234" s="203"/>
      <c r="AU234" s="203"/>
      <c r="AV234" s="208"/>
      <c r="AW234" s="205"/>
      <c r="AX234" s="541"/>
    </row>
    <row r="235" spans="2:50" ht="14.25" hidden="1" customHeight="1" outlineLevel="1">
      <c r="B235" s="483"/>
      <c r="C235" s="203">
        <v>9</v>
      </c>
      <c r="D235" s="206"/>
      <c r="E235" s="203"/>
      <c r="F235" s="203"/>
      <c r="G235" s="208"/>
      <c r="H235" s="541"/>
      <c r="I235" s="209"/>
      <c r="J235" s="209"/>
      <c r="K235" s="210"/>
      <c r="L235" s="542"/>
      <c r="M235" s="209"/>
      <c r="N235" s="483"/>
      <c r="O235" s="483"/>
      <c r="P235" s="203"/>
      <c r="Q235" s="203"/>
      <c r="R235" s="208"/>
      <c r="S235" s="205"/>
      <c r="T235" s="541"/>
      <c r="U235" s="203"/>
      <c r="V235" s="203"/>
      <c r="W235" s="208"/>
      <c r="X235" s="205"/>
      <c r="Y235" s="541"/>
      <c r="Z235" s="203"/>
      <c r="AA235" s="203"/>
      <c r="AB235" s="208"/>
      <c r="AC235" s="205"/>
      <c r="AD235" s="541"/>
      <c r="AE235" s="203"/>
      <c r="AF235" s="203"/>
      <c r="AG235" s="208"/>
      <c r="AH235" s="205"/>
      <c r="AI235" s="541"/>
      <c r="AJ235" s="203"/>
      <c r="AK235" s="203"/>
      <c r="AL235" s="208"/>
      <c r="AM235" s="205"/>
      <c r="AN235" s="541"/>
      <c r="AO235" s="203"/>
      <c r="AP235" s="203"/>
      <c r="AQ235" s="208"/>
      <c r="AR235" s="205"/>
      <c r="AS235" s="541"/>
      <c r="AT235" s="203"/>
      <c r="AU235" s="203"/>
      <c r="AV235" s="208"/>
      <c r="AW235" s="205"/>
      <c r="AX235" s="541"/>
    </row>
    <row r="236" spans="2:50" ht="14.25" hidden="1" customHeight="1" outlineLevel="1">
      <c r="B236" s="483"/>
      <c r="C236" s="203">
        <v>10</v>
      </c>
      <c r="D236" s="206"/>
      <c r="E236" s="203"/>
      <c r="F236" s="203"/>
      <c r="G236" s="208"/>
      <c r="H236" s="541"/>
      <c r="I236" s="209"/>
      <c r="J236" s="209"/>
      <c r="K236" s="210"/>
      <c r="L236" s="542"/>
      <c r="M236" s="209"/>
      <c r="N236" s="483"/>
      <c r="O236" s="483"/>
      <c r="P236" s="203"/>
      <c r="Q236" s="203"/>
      <c r="R236" s="208"/>
      <c r="S236" s="205"/>
      <c r="T236" s="541"/>
      <c r="U236" s="203"/>
      <c r="V236" s="203"/>
      <c r="W236" s="208"/>
      <c r="X236" s="205"/>
      <c r="Y236" s="541"/>
      <c r="Z236" s="203"/>
      <c r="AA236" s="203"/>
      <c r="AB236" s="208"/>
      <c r="AC236" s="205"/>
      <c r="AD236" s="541"/>
      <c r="AE236" s="203"/>
      <c r="AF236" s="203"/>
      <c r="AG236" s="208"/>
      <c r="AH236" s="205"/>
      <c r="AI236" s="541"/>
      <c r="AJ236" s="203"/>
      <c r="AK236" s="203"/>
      <c r="AL236" s="208"/>
      <c r="AM236" s="205"/>
      <c r="AN236" s="541"/>
      <c r="AO236" s="203"/>
      <c r="AP236" s="203"/>
      <c r="AQ236" s="208"/>
      <c r="AR236" s="205"/>
      <c r="AS236" s="541"/>
      <c r="AT236" s="203"/>
      <c r="AU236" s="203"/>
      <c r="AV236" s="208"/>
      <c r="AW236" s="205"/>
      <c r="AX236" s="541"/>
    </row>
    <row r="237" spans="2:50" ht="14.25" hidden="1" customHeight="1" outlineLevel="1">
      <c r="B237" s="483"/>
      <c r="C237" s="203">
        <v>11</v>
      </c>
      <c r="D237" s="206"/>
      <c r="E237" s="203"/>
      <c r="F237" s="203"/>
      <c r="G237" s="208"/>
      <c r="H237" s="541"/>
      <c r="I237" s="209"/>
      <c r="J237" s="209"/>
      <c r="K237" s="210"/>
      <c r="L237" s="542"/>
      <c r="M237" s="209"/>
      <c r="N237" s="483"/>
      <c r="O237" s="483"/>
      <c r="P237" s="203"/>
      <c r="Q237" s="203"/>
      <c r="R237" s="208"/>
      <c r="S237" s="205"/>
      <c r="T237" s="541"/>
      <c r="U237" s="203"/>
      <c r="V237" s="203"/>
      <c r="W237" s="208"/>
      <c r="X237" s="205"/>
      <c r="Y237" s="541"/>
      <c r="Z237" s="203"/>
      <c r="AA237" s="203"/>
      <c r="AB237" s="208"/>
      <c r="AC237" s="205"/>
      <c r="AD237" s="541"/>
      <c r="AE237" s="203"/>
      <c r="AF237" s="203"/>
      <c r="AG237" s="208"/>
      <c r="AH237" s="205"/>
      <c r="AI237" s="541"/>
      <c r="AJ237" s="203"/>
      <c r="AK237" s="203"/>
      <c r="AL237" s="208"/>
      <c r="AM237" s="205"/>
      <c r="AN237" s="541"/>
      <c r="AO237" s="203"/>
      <c r="AP237" s="203"/>
      <c r="AQ237" s="208"/>
      <c r="AR237" s="205"/>
      <c r="AS237" s="541"/>
      <c r="AT237" s="203"/>
      <c r="AU237" s="203"/>
      <c r="AV237" s="208"/>
      <c r="AW237" s="205"/>
      <c r="AX237" s="541"/>
    </row>
    <row r="238" spans="2:50" ht="14.25" hidden="1" customHeight="1" outlineLevel="1">
      <c r="B238" s="483"/>
      <c r="C238" s="203">
        <v>12</v>
      </c>
      <c r="D238" s="206"/>
      <c r="E238" s="203"/>
      <c r="F238" s="203"/>
      <c r="G238" s="208"/>
      <c r="H238" s="541"/>
      <c r="I238" s="209"/>
      <c r="J238" s="209"/>
      <c r="K238" s="210"/>
      <c r="L238" s="542"/>
      <c r="M238" s="209"/>
      <c r="N238" s="483"/>
      <c r="O238" s="483"/>
      <c r="P238" s="203"/>
      <c r="Q238" s="203"/>
      <c r="R238" s="208"/>
      <c r="S238" s="205"/>
      <c r="T238" s="541"/>
      <c r="U238" s="203"/>
      <c r="V238" s="203"/>
      <c r="W238" s="208"/>
      <c r="X238" s="205"/>
      <c r="Y238" s="541"/>
      <c r="Z238" s="203"/>
      <c r="AA238" s="203"/>
      <c r="AB238" s="208"/>
      <c r="AC238" s="205"/>
      <c r="AD238" s="541"/>
      <c r="AE238" s="203"/>
      <c r="AF238" s="203"/>
      <c r="AG238" s="208"/>
      <c r="AH238" s="205"/>
      <c r="AI238" s="541"/>
      <c r="AJ238" s="203"/>
      <c r="AK238" s="203"/>
      <c r="AL238" s="208"/>
      <c r="AM238" s="205"/>
      <c r="AN238" s="541"/>
      <c r="AO238" s="203"/>
      <c r="AP238" s="203"/>
      <c r="AQ238" s="208"/>
      <c r="AR238" s="205"/>
      <c r="AS238" s="541"/>
      <c r="AT238" s="203"/>
      <c r="AU238" s="203"/>
      <c r="AV238" s="208"/>
      <c r="AW238" s="205"/>
      <c r="AX238" s="541"/>
    </row>
    <row r="239" spans="2:50" ht="14.25" hidden="1" customHeight="1" outlineLevel="1">
      <c r="B239" s="483"/>
      <c r="C239" s="203">
        <v>13</v>
      </c>
      <c r="D239" s="206"/>
      <c r="E239" s="203"/>
      <c r="F239" s="203"/>
      <c r="G239" s="208"/>
      <c r="H239" s="541"/>
      <c r="I239" s="209"/>
      <c r="J239" s="209"/>
      <c r="K239" s="210"/>
      <c r="L239" s="542"/>
      <c r="M239" s="209"/>
      <c r="N239" s="483"/>
      <c r="O239" s="483"/>
      <c r="P239" s="203"/>
      <c r="Q239" s="203"/>
      <c r="R239" s="208"/>
      <c r="S239" s="205"/>
      <c r="T239" s="541"/>
      <c r="U239" s="203"/>
      <c r="V239" s="203"/>
      <c r="W239" s="208"/>
      <c r="X239" s="205"/>
      <c r="Y239" s="541"/>
      <c r="Z239" s="203"/>
      <c r="AA239" s="203"/>
      <c r="AB239" s="208"/>
      <c r="AC239" s="205"/>
      <c r="AD239" s="541"/>
      <c r="AE239" s="203"/>
      <c r="AF239" s="203"/>
      <c r="AG239" s="208"/>
      <c r="AH239" s="205"/>
      <c r="AI239" s="541"/>
      <c r="AJ239" s="203"/>
      <c r="AK239" s="203"/>
      <c r="AL239" s="208"/>
      <c r="AM239" s="205"/>
      <c r="AN239" s="541"/>
      <c r="AO239" s="203"/>
      <c r="AP239" s="203"/>
      <c r="AQ239" s="208"/>
      <c r="AR239" s="205"/>
      <c r="AS239" s="541"/>
      <c r="AT239" s="203"/>
      <c r="AU239" s="203"/>
      <c r="AV239" s="208"/>
      <c r="AW239" s="205"/>
      <c r="AX239" s="541"/>
    </row>
    <row r="240" spans="2:50" ht="14.25" hidden="1" customHeight="1" outlineLevel="1">
      <c r="B240" s="483"/>
      <c r="C240" s="203">
        <v>14</v>
      </c>
      <c r="D240" s="206"/>
      <c r="E240" s="203"/>
      <c r="F240" s="203"/>
      <c r="G240" s="208"/>
      <c r="H240" s="541"/>
      <c r="I240" s="209"/>
      <c r="J240" s="209"/>
      <c r="K240" s="210"/>
      <c r="L240" s="542"/>
      <c r="M240" s="209"/>
      <c r="N240" s="483"/>
      <c r="O240" s="483"/>
      <c r="P240" s="203"/>
      <c r="Q240" s="203"/>
      <c r="R240" s="208"/>
      <c r="S240" s="205"/>
      <c r="T240" s="541"/>
      <c r="U240" s="203"/>
      <c r="V240" s="203"/>
      <c r="W240" s="208"/>
      <c r="X240" s="205"/>
      <c r="Y240" s="541"/>
      <c r="Z240" s="203"/>
      <c r="AA240" s="203"/>
      <c r="AB240" s="208"/>
      <c r="AC240" s="205"/>
      <c r="AD240" s="541"/>
      <c r="AE240" s="203"/>
      <c r="AF240" s="203"/>
      <c r="AG240" s="208"/>
      <c r="AH240" s="205"/>
      <c r="AI240" s="541"/>
      <c r="AJ240" s="203"/>
      <c r="AK240" s="203"/>
      <c r="AL240" s="208"/>
      <c r="AM240" s="205"/>
      <c r="AN240" s="541"/>
      <c r="AO240" s="203"/>
      <c r="AP240" s="203"/>
      <c r="AQ240" s="208"/>
      <c r="AR240" s="205"/>
      <c r="AS240" s="541"/>
      <c r="AT240" s="203"/>
      <c r="AU240" s="203"/>
      <c r="AV240" s="208"/>
      <c r="AW240" s="205"/>
      <c r="AX240" s="541"/>
    </row>
    <row r="241" spans="2:50" ht="14.25" hidden="1" customHeight="1" outlineLevel="1">
      <c r="B241" s="483"/>
      <c r="C241" s="203">
        <v>15</v>
      </c>
      <c r="D241" s="206"/>
      <c r="E241" s="203"/>
      <c r="F241" s="203"/>
      <c r="G241" s="208"/>
      <c r="H241" s="541"/>
      <c r="I241" s="209"/>
      <c r="J241" s="209"/>
      <c r="K241" s="210"/>
      <c r="L241" s="542"/>
      <c r="M241" s="209"/>
      <c r="N241" s="483"/>
      <c r="O241" s="483"/>
      <c r="P241" s="203"/>
      <c r="Q241" s="207"/>
      <c r="R241" s="208"/>
      <c r="S241" s="205"/>
      <c r="T241" s="541"/>
      <c r="U241" s="203"/>
      <c r="V241" s="203"/>
      <c r="W241" s="208"/>
      <c r="X241" s="205"/>
      <c r="Y241" s="541"/>
      <c r="Z241" s="203"/>
      <c r="AA241" s="203"/>
      <c r="AB241" s="208"/>
      <c r="AC241" s="205"/>
      <c r="AD241" s="541"/>
      <c r="AE241" s="203"/>
      <c r="AF241" s="203"/>
      <c r="AG241" s="208"/>
      <c r="AH241" s="205"/>
      <c r="AI241" s="541"/>
      <c r="AJ241" s="203"/>
      <c r="AK241" s="203"/>
      <c r="AL241" s="208"/>
      <c r="AM241" s="205"/>
      <c r="AN241" s="541"/>
      <c r="AO241" s="203"/>
      <c r="AP241" s="203"/>
      <c r="AQ241" s="208"/>
      <c r="AR241" s="205"/>
      <c r="AS241" s="541"/>
      <c r="AT241" s="203"/>
      <c r="AU241" s="203"/>
      <c r="AV241" s="208"/>
      <c r="AW241" s="205"/>
      <c r="AX241" s="541"/>
    </row>
    <row r="242" spans="2:50" ht="14.25" hidden="1" customHeight="1" outlineLevel="1" collapsed="1">
      <c r="B242" s="524" t="s">
        <v>697</v>
      </c>
      <c r="C242" s="525"/>
      <c r="D242" s="525"/>
      <c r="E242" s="525"/>
      <c r="F242" s="525"/>
      <c r="G242" s="525"/>
      <c r="H242" s="525"/>
      <c r="I242" s="525"/>
      <c r="J242" s="525"/>
      <c r="K242" s="525"/>
      <c r="L242" s="525"/>
      <c r="M242" s="526"/>
      <c r="N242" s="576" t="s">
        <v>445</v>
      </c>
      <c r="O242" s="576" t="s">
        <v>105</v>
      </c>
      <c r="P242" s="585">
        <f>AT222+1</f>
        <v>45951</v>
      </c>
      <c r="Q242" s="586"/>
      <c r="R242" s="586"/>
      <c r="S242" s="586"/>
      <c r="T242" s="586"/>
      <c r="U242" s="587">
        <f>P242+1</f>
        <v>45952</v>
      </c>
      <c r="V242" s="588"/>
      <c r="W242" s="588"/>
      <c r="X242" s="588"/>
      <c r="Y242" s="588"/>
      <c r="Z242" s="585">
        <f t="shared" ref="Z242" si="295">U242+1</f>
        <v>45953</v>
      </c>
      <c r="AA242" s="586"/>
      <c r="AB242" s="586"/>
      <c r="AC242" s="586"/>
      <c r="AD242" s="586"/>
      <c r="AE242" s="587">
        <f t="shared" ref="AE242" si="296">Z242+1</f>
        <v>45954</v>
      </c>
      <c r="AF242" s="588"/>
      <c r="AG242" s="588"/>
      <c r="AH242" s="588"/>
      <c r="AI242" s="588"/>
      <c r="AJ242" s="589">
        <f t="shared" ref="AJ242" si="297">AE242+1</f>
        <v>45955</v>
      </c>
      <c r="AK242" s="590"/>
      <c r="AL242" s="590"/>
      <c r="AM242" s="590"/>
      <c r="AN242" s="591"/>
      <c r="AO242" s="587">
        <f t="shared" ref="AO242" si="298">AJ242+1</f>
        <v>45956</v>
      </c>
      <c r="AP242" s="588"/>
      <c r="AQ242" s="588"/>
      <c r="AR242" s="588"/>
      <c r="AS242" s="588"/>
      <c r="AT242" s="589">
        <f t="shared" ref="AT242" si="299">AO242+1</f>
        <v>45957</v>
      </c>
      <c r="AU242" s="590"/>
      <c r="AV242" s="590"/>
      <c r="AW242" s="590"/>
      <c r="AX242" s="591"/>
    </row>
    <row r="243" spans="2:50" ht="14.25" hidden="1" customHeight="1" outlineLevel="1"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8"/>
      <c r="N243" s="578"/>
      <c r="O243" s="578"/>
      <c r="P243" s="592">
        <f>P242</f>
        <v>45951</v>
      </c>
      <c r="Q243" s="592"/>
      <c r="R243" s="592"/>
      <c r="S243" s="592"/>
      <c r="T243" s="592"/>
      <c r="U243" s="593">
        <f>U242</f>
        <v>45952</v>
      </c>
      <c r="V243" s="593"/>
      <c r="W243" s="593"/>
      <c r="X243" s="593"/>
      <c r="Y243" s="593"/>
      <c r="Z243" s="592">
        <f t="shared" ref="Z243" si="300">Z242</f>
        <v>45953</v>
      </c>
      <c r="AA243" s="592"/>
      <c r="AB243" s="592"/>
      <c r="AC243" s="592"/>
      <c r="AD243" s="592"/>
      <c r="AE243" s="593">
        <f t="shared" ref="AE243" si="301">AE242</f>
        <v>45954</v>
      </c>
      <c r="AF243" s="593"/>
      <c r="AG243" s="593"/>
      <c r="AH243" s="593"/>
      <c r="AI243" s="593"/>
      <c r="AJ243" s="594">
        <f t="shared" ref="AJ243" si="302">AJ242</f>
        <v>45955</v>
      </c>
      <c r="AK243" s="595"/>
      <c r="AL243" s="595"/>
      <c r="AM243" s="595"/>
      <c r="AN243" s="596"/>
      <c r="AO243" s="593">
        <f t="shared" ref="AO243" si="303">AO242</f>
        <v>45956</v>
      </c>
      <c r="AP243" s="593"/>
      <c r="AQ243" s="593"/>
      <c r="AR243" s="593"/>
      <c r="AS243" s="593"/>
      <c r="AT243" s="594">
        <f t="shared" ref="AT243" si="304">AT242</f>
        <v>45957</v>
      </c>
      <c r="AU243" s="595"/>
      <c r="AV243" s="595"/>
      <c r="AW243" s="595"/>
      <c r="AX243" s="596"/>
    </row>
    <row r="244" spans="2:50" ht="14.25" hidden="1" customHeight="1" outlineLevel="1">
      <c r="B244" s="483" t="s">
        <v>165</v>
      </c>
      <c r="C244" s="483" t="s">
        <v>160</v>
      </c>
      <c r="D244" s="483"/>
      <c r="E244" s="483" t="s">
        <v>161</v>
      </c>
      <c r="F244" s="483"/>
      <c r="G244" s="483"/>
      <c r="H244" s="483" t="s">
        <v>166</v>
      </c>
      <c r="I244" s="544" t="s">
        <v>446</v>
      </c>
      <c r="J244" s="544"/>
      <c r="K244" s="544"/>
      <c r="L244" s="544" t="s">
        <v>166</v>
      </c>
      <c r="M244" s="544" t="s">
        <v>168</v>
      </c>
      <c r="N244" s="483"/>
      <c r="O244" s="483" t="s">
        <v>167</v>
      </c>
      <c r="P244" s="483" t="s">
        <v>163</v>
      </c>
      <c r="Q244" s="483"/>
      <c r="R244" s="483"/>
      <c r="S244" s="483"/>
      <c r="T244" s="483" t="s">
        <v>166</v>
      </c>
      <c r="U244" s="483" t="s">
        <v>163</v>
      </c>
      <c r="V244" s="483"/>
      <c r="W244" s="483"/>
      <c r="X244" s="483"/>
      <c r="Y244" s="483" t="s">
        <v>166</v>
      </c>
      <c r="Z244" s="483" t="s">
        <v>163</v>
      </c>
      <c r="AA244" s="483"/>
      <c r="AB244" s="483"/>
      <c r="AC244" s="483"/>
      <c r="AD244" s="483" t="s">
        <v>166</v>
      </c>
      <c r="AE244" s="483" t="s">
        <v>163</v>
      </c>
      <c r="AF244" s="483"/>
      <c r="AG244" s="483"/>
      <c r="AH244" s="483"/>
      <c r="AI244" s="483" t="s">
        <v>166</v>
      </c>
      <c r="AJ244" s="483" t="s">
        <v>163</v>
      </c>
      <c r="AK244" s="483"/>
      <c r="AL244" s="483"/>
      <c r="AM244" s="483"/>
      <c r="AN244" s="483" t="s">
        <v>166</v>
      </c>
      <c r="AO244" s="483" t="s">
        <v>163</v>
      </c>
      <c r="AP244" s="483"/>
      <c r="AQ244" s="483"/>
      <c r="AR244" s="483"/>
      <c r="AS244" s="483" t="s">
        <v>166</v>
      </c>
      <c r="AT244" s="483" t="s">
        <v>163</v>
      </c>
      <c r="AU244" s="483"/>
      <c r="AV244" s="483"/>
      <c r="AW244" s="483"/>
      <c r="AX244" s="483" t="s">
        <v>166</v>
      </c>
    </row>
    <row r="245" spans="2:50" ht="14.25" hidden="1" customHeight="1" outlineLevel="1">
      <c r="B245" s="483"/>
      <c r="C245" s="483"/>
      <c r="D245" s="483"/>
      <c r="E245" s="483" t="s">
        <v>447</v>
      </c>
      <c r="F245" s="483"/>
      <c r="G245" s="483"/>
      <c r="H245" s="483"/>
      <c r="I245" s="544" t="s">
        <v>447</v>
      </c>
      <c r="J245" s="544"/>
      <c r="K245" s="544"/>
      <c r="L245" s="544"/>
      <c r="M245" s="544"/>
      <c r="N245" s="483"/>
      <c r="O245" s="483"/>
      <c r="P245" s="483" t="s">
        <v>448</v>
      </c>
      <c r="Q245" s="483"/>
      <c r="R245" s="483"/>
      <c r="S245" s="483"/>
      <c r="T245" s="483"/>
      <c r="U245" s="483" t="s">
        <v>448</v>
      </c>
      <c r="V245" s="483"/>
      <c r="W245" s="483"/>
      <c r="X245" s="483"/>
      <c r="Y245" s="483"/>
      <c r="Z245" s="483" t="s">
        <v>448</v>
      </c>
      <c r="AA245" s="483"/>
      <c r="AB245" s="483"/>
      <c r="AC245" s="483"/>
      <c r="AD245" s="483"/>
      <c r="AE245" s="483" t="s">
        <v>448</v>
      </c>
      <c r="AF245" s="483"/>
      <c r="AG245" s="483"/>
      <c r="AH245" s="483"/>
      <c r="AI245" s="483"/>
      <c r="AJ245" s="483" t="s">
        <v>448</v>
      </c>
      <c r="AK245" s="483"/>
      <c r="AL245" s="483"/>
      <c r="AM245" s="483"/>
      <c r="AN245" s="483"/>
      <c r="AO245" s="483" t="s">
        <v>448</v>
      </c>
      <c r="AP245" s="483"/>
      <c r="AQ245" s="483"/>
      <c r="AR245" s="483"/>
      <c r="AS245" s="483"/>
      <c r="AT245" s="483" t="s">
        <v>448</v>
      </c>
      <c r="AU245" s="483"/>
      <c r="AV245" s="483"/>
      <c r="AW245" s="483"/>
      <c r="AX245" s="483"/>
    </row>
    <row r="246" spans="2:50" ht="14.25" hidden="1" customHeight="1" outlineLevel="1">
      <c r="B246" s="483"/>
      <c r="C246" s="483"/>
      <c r="D246" s="483"/>
      <c r="E246" s="203" t="s">
        <v>162</v>
      </c>
      <c r="F246" s="203" t="s">
        <v>449</v>
      </c>
      <c r="G246" s="203" t="s">
        <v>164</v>
      </c>
      <c r="H246" s="483"/>
      <c r="I246" s="204" t="s">
        <v>162</v>
      </c>
      <c r="J246" s="204" t="s">
        <v>449</v>
      </c>
      <c r="K246" s="204" t="s">
        <v>164</v>
      </c>
      <c r="L246" s="544"/>
      <c r="M246" s="544"/>
      <c r="N246" s="483"/>
      <c r="O246" s="483"/>
      <c r="P246" s="203" t="s">
        <v>162</v>
      </c>
      <c r="Q246" s="203" t="s">
        <v>449</v>
      </c>
      <c r="R246" s="203" t="s">
        <v>164</v>
      </c>
      <c r="S246" s="205" t="s">
        <v>168</v>
      </c>
      <c r="T246" s="483"/>
      <c r="U246" s="203" t="s">
        <v>162</v>
      </c>
      <c r="V246" s="203" t="s">
        <v>449</v>
      </c>
      <c r="W246" s="203" t="s">
        <v>164</v>
      </c>
      <c r="X246" s="205" t="s">
        <v>168</v>
      </c>
      <c r="Y246" s="483"/>
      <c r="Z246" s="203" t="s">
        <v>162</v>
      </c>
      <c r="AA246" s="203" t="s">
        <v>449</v>
      </c>
      <c r="AB246" s="203" t="s">
        <v>164</v>
      </c>
      <c r="AC246" s="205" t="s">
        <v>168</v>
      </c>
      <c r="AD246" s="483"/>
      <c r="AE246" s="203" t="s">
        <v>162</v>
      </c>
      <c r="AF246" s="203" t="s">
        <v>449</v>
      </c>
      <c r="AG246" s="203" t="s">
        <v>164</v>
      </c>
      <c r="AH246" s="205" t="s">
        <v>168</v>
      </c>
      <c r="AI246" s="483"/>
      <c r="AJ246" s="203" t="s">
        <v>162</v>
      </c>
      <c r="AK246" s="203" t="s">
        <v>449</v>
      </c>
      <c r="AL246" s="203" t="s">
        <v>164</v>
      </c>
      <c r="AM246" s="205" t="s">
        <v>168</v>
      </c>
      <c r="AN246" s="483"/>
      <c r="AO246" s="203" t="s">
        <v>162</v>
      </c>
      <c r="AP246" s="203" t="s">
        <v>449</v>
      </c>
      <c r="AQ246" s="203" t="s">
        <v>164</v>
      </c>
      <c r="AR246" s="205" t="s">
        <v>168</v>
      </c>
      <c r="AS246" s="483"/>
      <c r="AT246" s="203" t="s">
        <v>162</v>
      </c>
      <c r="AU246" s="203" t="s">
        <v>449</v>
      </c>
      <c r="AV246" s="203" t="s">
        <v>164</v>
      </c>
      <c r="AW246" s="205" t="s">
        <v>168</v>
      </c>
      <c r="AX246" s="483"/>
    </row>
    <row r="247" spans="2:50" ht="14.25" hidden="1" customHeight="1" outlineLevel="1">
      <c r="B247" s="483" t="s">
        <v>145</v>
      </c>
      <c r="C247" s="203">
        <v>1</v>
      </c>
      <c r="D247" s="206" t="s">
        <v>428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41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42">
        <f>IFERROR(AVERAGE(K247:K261),"-")</f>
        <v>78.155930700945419</v>
      </c>
      <c r="M247" s="209">
        <f>RANK(K247, K$247:$K$261)</f>
        <v>1</v>
      </c>
      <c r="N247" s="483"/>
      <c r="O247" s="483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41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41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41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41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41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41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41">
        <f>AVERAGE(AV247:AV261)</f>
        <v>78.185706260686686</v>
      </c>
    </row>
    <row r="248" spans="2:50" ht="14.25" hidden="1" customHeight="1" outlineLevel="1">
      <c r="B248" s="483"/>
      <c r="C248" s="203">
        <v>2</v>
      </c>
      <c r="D248" s="206" t="s">
        <v>647</v>
      </c>
      <c r="E248" s="203">
        <v>20</v>
      </c>
      <c r="F248" s="203">
        <v>1800</v>
      </c>
      <c r="G248" s="208">
        <f t="shared" si="305"/>
        <v>90</v>
      </c>
      <c r="H248" s="541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42"/>
      <c r="M248" s="209">
        <f>RANK(K248, K$247:$K$261)</f>
        <v>2</v>
      </c>
      <c r="N248" s="483"/>
      <c r="O248" s="483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41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41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41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41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41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41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41"/>
    </row>
    <row r="249" spans="2:50" ht="14.25" hidden="1" customHeight="1" outlineLevel="1">
      <c r="B249" s="483"/>
      <c r="C249" s="203">
        <v>3</v>
      </c>
      <c r="D249" s="206" t="s">
        <v>663</v>
      </c>
      <c r="E249" s="203">
        <v>22</v>
      </c>
      <c r="F249" s="203">
        <v>1800</v>
      </c>
      <c r="G249" s="208">
        <f t="shared" si="305"/>
        <v>81.818181818181813</v>
      </c>
      <c r="H249" s="541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42"/>
      <c r="M249" s="209">
        <f>RANK(K249, K$247:$K$261)</f>
        <v>3</v>
      </c>
      <c r="N249" s="483"/>
      <c r="O249" s="483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41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41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41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41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41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41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41"/>
    </row>
    <row r="250" spans="2:50" ht="14.25" hidden="1" customHeight="1" outlineLevel="1">
      <c r="B250" s="483"/>
      <c r="C250" s="203">
        <v>4</v>
      </c>
      <c r="D250" s="206"/>
      <c r="E250" s="203"/>
      <c r="F250" s="203"/>
      <c r="G250" s="208"/>
      <c r="H250" s="541"/>
      <c r="I250" s="209"/>
      <c r="J250" s="209"/>
      <c r="K250" s="210"/>
      <c r="L250" s="542"/>
      <c r="M250" s="209"/>
      <c r="N250" s="483"/>
      <c r="O250" s="483"/>
      <c r="P250" s="203"/>
      <c r="Q250" s="203"/>
      <c r="R250" s="208"/>
      <c r="S250" s="205"/>
      <c r="T250" s="541"/>
      <c r="U250" s="203"/>
      <c r="V250" s="203"/>
      <c r="W250" s="208"/>
      <c r="X250" s="205"/>
      <c r="Y250" s="541"/>
      <c r="Z250" s="203"/>
      <c r="AA250" s="203"/>
      <c r="AB250" s="208"/>
      <c r="AC250" s="205"/>
      <c r="AD250" s="541"/>
      <c r="AE250" s="203"/>
      <c r="AF250" s="203"/>
      <c r="AG250" s="208"/>
      <c r="AH250" s="205"/>
      <c r="AI250" s="541"/>
      <c r="AJ250" s="203"/>
      <c r="AK250" s="203"/>
      <c r="AL250" s="208"/>
      <c r="AM250" s="205"/>
      <c r="AN250" s="541"/>
      <c r="AO250" s="203"/>
      <c r="AP250" s="203"/>
      <c r="AQ250" s="208"/>
      <c r="AR250" s="205"/>
      <c r="AS250" s="541"/>
      <c r="AT250" s="203"/>
      <c r="AU250" s="203"/>
      <c r="AV250" s="208"/>
      <c r="AW250" s="205"/>
      <c r="AX250" s="541"/>
    </row>
    <row r="251" spans="2:50" ht="14.25" hidden="1" customHeight="1" outlineLevel="1">
      <c r="B251" s="483"/>
      <c r="C251" s="203">
        <v>5</v>
      </c>
      <c r="D251" s="206"/>
      <c r="E251" s="203"/>
      <c r="F251" s="203"/>
      <c r="G251" s="208"/>
      <c r="H251" s="541"/>
      <c r="I251" s="209"/>
      <c r="J251" s="209"/>
      <c r="K251" s="210"/>
      <c r="L251" s="542"/>
      <c r="M251" s="209"/>
      <c r="N251" s="483"/>
      <c r="O251" s="483"/>
      <c r="P251" s="203"/>
      <c r="Q251" s="203"/>
      <c r="R251" s="208"/>
      <c r="S251" s="205"/>
      <c r="T251" s="541"/>
      <c r="U251" s="203"/>
      <c r="V251" s="203"/>
      <c r="W251" s="208"/>
      <c r="X251" s="205"/>
      <c r="Y251" s="541"/>
      <c r="Z251" s="203"/>
      <c r="AA251" s="203"/>
      <c r="AB251" s="208"/>
      <c r="AC251" s="205"/>
      <c r="AD251" s="541"/>
      <c r="AE251" s="203"/>
      <c r="AF251" s="203"/>
      <c r="AG251" s="208"/>
      <c r="AH251" s="205"/>
      <c r="AI251" s="541"/>
      <c r="AJ251" s="203"/>
      <c r="AK251" s="203"/>
      <c r="AL251" s="208"/>
      <c r="AM251" s="205"/>
      <c r="AN251" s="541"/>
      <c r="AO251" s="203"/>
      <c r="AP251" s="203"/>
      <c r="AQ251" s="208"/>
      <c r="AR251" s="205"/>
      <c r="AS251" s="541"/>
      <c r="AT251" s="203"/>
      <c r="AU251" s="203"/>
      <c r="AV251" s="208"/>
      <c r="AW251" s="205"/>
      <c r="AX251" s="541"/>
    </row>
    <row r="252" spans="2:50" ht="14.25" hidden="1" customHeight="1" outlineLevel="1">
      <c r="B252" s="483"/>
      <c r="C252" s="203">
        <v>6</v>
      </c>
      <c r="D252" s="206"/>
      <c r="E252" s="203"/>
      <c r="F252" s="203"/>
      <c r="G252" s="208"/>
      <c r="H252" s="541"/>
      <c r="I252" s="209"/>
      <c r="J252" s="209"/>
      <c r="K252" s="210"/>
      <c r="L252" s="542"/>
      <c r="M252" s="209"/>
      <c r="N252" s="483"/>
      <c r="O252" s="483"/>
      <c r="P252" s="203"/>
      <c r="Q252" s="203"/>
      <c r="R252" s="208"/>
      <c r="S252" s="205"/>
      <c r="T252" s="541"/>
      <c r="U252" s="203"/>
      <c r="V252" s="203"/>
      <c r="W252" s="208"/>
      <c r="X252" s="205"/>
      <c r="Y252" s="541"/>
      <c r="Z252" s="203"/>
      <c r="AA252" s="203"/>
      <c r="AB252" s="208"/>
      <c r="AC252" s="205"/>
      <c r="AD252" s="541"/>
      <c r="AE252" s="203"/>
      <c r="AF252" s="203"/>
      <c r="AG252" s="208"/>
      <c r="AH252" s="205"/>
      <c r="AI252" s="541"/>
      <c r="AJ252" s="203"/>
      <c r="AK252" s="203"/>
      <c r="AL252" s="208"/>
      <c r="AM252" s="205"/>
      <c r="AN252" s="541"/>
      <c r="AO252" s="203"/>
      <c r="AP252" s="203"/>
      <c r="AQ252" s="208"/>
      <c r="AR252" s="205"/>
      <c r="AS252" s="541"/>
      <c r="AT252" s="203"/>
      <c r="AU252" s="203"/>
      <c r="AV252" s="208"/>
      <c r="AW252" s="205"/>
      <c r="AX252" s="541"/>
    </row>
    <row r="253" spans="2:50" ht="14.25" hidden="1" customHeight="1" outlineLevel="1">
      <c r="B253" s="483"/>
      <c r="C253" s="203">
        <v>7</v>
      </c>
      <c r="D253" s="206"/>
      <c r="E253" s="203"/>
      <c r="F253" s="203"/>
      <c r="G253" s="208"/>
      <c r="H253" s="541"/>
      <c r="I253" s="209"/>
      <c r="J253" s="209"/>
      <c r="K253" s="210"/>
      <c r="L253" s="542"/>
      <c r="M253" s="209"/>
      <c r="N253" s="483"/>
      <c r="O253" s="483"/>
      <c r="P253" s="203"/>
      <c r="Q253" s="203"/>
      <c r="R253" s="208"/>
      <c r="S253" s="205"/>
      <c r="T253" s="541"/>
      <c r="U253" s="203"/>
      <c r="V253" s="203"/>
      <c r="W253" s="208"/>
      <c r="X253" s="205"/>
      <c r="Y253" s="541"/>
      <c r="Z253" s="203"/>
      <c r="AA253" s="203"/>
      <c r="AB253" s="208"/>
      <c r="AC253" s="205"/>
      <c r="AD253" s="541"/>
      <c r="AE253" s="203"/>
      <c r="AF253" s="203"/>
      <c r="AG253" s="208"/>
      <c r="AH253" s="205"/>
      <c r="AI253" s="541"/>
      <c r="AJ253" s="203"/>
      <c r="AK253" s="203"/>
      <c r="AL253" s="208"/>
      <c r="AM253" s="205"/>
      <c r="AN253" s="541"/>
      <c r="AO253" s="203"/>
      <c r="AP253" s="203"/>
      <c r="AQ253" s="208"/>
      <c r="AR253" s="205"/>
      <c r="AS253" s="541"/>
      <c r="AT253" s="203"/>
      <c r="AU253" s="203"/>
      <c r="AV253" s="208"/>
      <c r="AW253" s="205"/>
      <c r="AX253" s="541"/>
    </row>
    <row r="254" spans="2:50" ht="14.25" hidden="1" customHeight="1" outlineLevel="1">
      <c r="B254" s="483"/>
      <c r="C254" s="203">
        <v>8</v>
      </c>
      <c r="D254" s="206"/>
      <c r="E254" s="203"/>
      <c r="F254" s="203"/>
      <c r="G254" s="208"/>
      <c r="H254" s="541"/>
      <c r="I254" s="209"/>
      <c r="J254" s="209"/>
      <c r="K254" s="210"/>
      <c r="L254" s="542"/>
      <c r="M254" s="209"/>
      <c r="N254" s="483"/>
      <c r="O254" s="483"/>
      <c r="P254" s="203"/>
      <c r="Q254" s="203"/>
      <c r="R254" s="208"/>
      <c r="S254" s="205"/>
      <c r="T254" s="541"/>
      <c r="U254" s="203"/>
      <c r="V254" s="203"/>
      <c r="W254" s="208"/>
      <c r="X254" s="205"/>
      <c r="Y254" s="541"/>
      <c r="Z254" s="203"/>
      <c r="AA254" s="203"/>
      <c r="AB254" s="208"/>
      <c r="AC254" s="205"/>
      <c r="AD254" s="541"/>
      <c r="AE254" s="203"/>
      <c r="AF254" s="203"/>
      <c r="AG254" s="208"/>
      <c r="AH254" s="205"/>
      <c r="AI254" s="541"/>
      <c r="AJ254" s="203"/>
      <c r="AK254" s="203"/>
      <c r="AL254" s="208"/>
      <c r="AM254" s="205"/>
      <c r="AN254" s="541"/>
      <c r="AO254" s="203"/>
      <c r="AP254" s="203"/>
      <c r="AQ254" s="208"/>
      <c r="AR254" s="205"/>
      <c r="AS254" s="541"/>
      <c r="AT254" s="203"/>
      <c r="AU254" s="203"/>
      <c r="AV254" s="208"/>
      <c r="AW254" s="205"/>
      <c r="AX254" s="541"/>
    </row>
    <row r="255" spans="2:50" ht="14.25" hidden="1" customHeight="1" outlineLevel="1">
      <c r="B255" s="483"/>
      <c r="C255" s="203">
        <v>9</v>
      </c>
      <c r="D255" s="206"/>
      <c r="E255" s="203"/>
      <c r="F255" s="203"/>
      <c r="G255" s="208"/>
      <c r="H255" s="541"/>
      <c r="I255" s="209"/>
      <c r="J255" s="209"/>
      <c r="K255" s="210"/>
      <c r="L255" s="542"/>
      <c r="M255" s="209"/>
      <c r="N255" s="483"/>
      <c r="O255" s="483"/>
      <c r="P255" s="203"/>
      <c r="Q255" s="203"/>
      <c r="R255" s="208"/>
      <c r="S255" s="205"/>
      <c r="T255" s="541"/>
      <c r="U255" s="203"/>
      <c r="V255" s="203"/>
      <c r="W255" s="208"/>
      <c r="X255" s="205"/>
      <c r="Y255" s="541"/>
      <c r="Z255" s="203"/>
      <c r="AA255" s="203"/>
      <c r="AB255" s="208"/>
      <c r="AC255" s="205"/>
      <c r="AD255" s="541"/>
      <c r="AE255" s="203"/>
      <c r="AF255" s="203"/>
      <c r="AG255" s="208"/>
      <c r="AH255" s="205"/>
      <c r="AI255" s="541"/>
      <c r="AJ255" s="203"/>
      <c r="AK255" s="203"/>
      <c r="AL255" s="208"/>
      <c r="AM255" s="205"/>
      <c r="AN255" s="541"/>
      <c r="AO255" s="203"/>
      <c r="AP255" s="203"/>
      <c r="AQ255" s="208"/>
      <c r="AR255" s="205"/>
      <c r="AS255" s="541"/>
      <c r="AT255" s="203"/>
      <c r="AU255" s="203"/>
      <c r="AV255" s="208"/>
      <c r="AW255" s="205"/>
      <c r="AX255" s="541"/>
    </row>
    <row r="256" spans="2:50" ht="14.25" hidden="1" customHeight="1" outlineLevel="1">
      <c r="B256" s="483"/>
      <c r="C256" s="203">
        <v>10</v>
      </c>
      <c r="D256" s="206"/>
      <c r="E256" s="203"/>
      <c r="F256" s="203"/>
      <c r="G256" s="208"/>
      <c r="H256" s="541"/>
      <c r="I256" s="209"/>
      <c r="J256" s="209"/>
      <c r="K256" s="210"/>
      <c r="L256" s="542"/>
      <c r="M256" s="209"/>
      <c r="N256" s="483"/>
      <c r="O256" s="483"/>
      <c r="P256" s="203"/>
      <c r="Q256" s="203"/>
      <c r="R256" s="208"/>
      <c r="S256" s="205"/>
      <c r="T256" s="541"/>
      <c r="U256" s="203"/>
      <c r="V256" s="203"/>
      <c r="W256" s="208"/>
      <c r="X256" s="205"/>
      <c r="Y256" s="541"/>
      <c r="Z256" s="203"/>
      <c r="AA256" s="203"/>
      <c r="AB256" s="208"/>
      <c r="AC256" s="205"/>
      <c r="AD256" s="541"/>
      <c r="AE256" s="203"/>
      <c r="AF256" s="203"/>
      <c r="AG256" s="208"/>
      <c r="AH256" s="205"/>
      <c r="AI256" s="541"/>
      <c r="AJ256" s="203"/>
      <c r="AK256" s="203"/>
      <c r="AL256" s="208"/>
      <c r="AM256" s="205"/>
      <c r="AN256" s="541"/>
      <c r="AO256" s="203"/>
      <c r="AP256" s="203"/>
      <c r="AQ256" s="208"/>
      <c r="AR256" s="205"/>
      <c r="AS256" s="541"/>
      <c r="AT256" s="203"/>
      <c r="AU256" s="203"/>
      <c r="AV256" s="208"/>
      <c r="AW256" s="205"/>
      <c r="AX256" s="541"/>
    </row>
    <row r="257" spans="2:50" ht="14.25" hidden="1" customHeight="1" outlineLevel="1">
      <c r="B257" s="483"/>
      <c r="C257" s="203">
        <v>11</v>
      </c>
      <c r="D257" s="206"/>
      <c r="E257" s="203"/>
      <c r="F257" s="203"/>
      <c r="G257" s="208"/>
      <c r="H257" s="541"/>
      <c r="I257" s="209"/>
      <c r="J257" s="209"/>
      <c r="K257" s="210"/>
      <c r="L257" s="542"/>
      <c r="M257" s="209"/>
      <c r="N257" s="483"/>
      <c r="O257" s="483"/>
      <c r="P257" s="203"/>
      <c r="Q257" s="203"/>
      <c r="R257" s="208"/>
      <c r="S257" s="205"/>
      <c r="T257" s="541"/>
      <c r="U257" s="203"/>
      <c r="V257" s="203"/>
      <c r="W257" s="208"/>
      <c r="X257" s="205"/>
      <c r="Y257" s="541"/>
      <c r="Z257" s="203"/>
      <c r="AA257" s="203"/>
      <c r="AB257" s="208"/>
      <c r="AC257" s="205"/>
      <c r="AD257" s="541"/>
      <c r="AE257" s="203"/>
      <c r="AF257" s="203"/>
      <c r="AG257" s="208"/>
      <c r="AH257" s="205"/>
      <c r="AI257" s="541"/>
      <c r="AJ257" s="203"/>
      <c r="AK257" s="203"/>
      <c r="AL257" s="208"/>
      <c r="AM257" s="205"/>
      <c r="AN257" s="541"/>
      <c r="AO257" s="203"/>
      <c r="AP257" s="203"/>
      <c r="AQ257" s="208"/>
      <c r="AR257" s="205"/>
      <c r="AS257" s="541"/>
      <c r="AT257" s="203"/>
      <c r="AU257" s="203"/>
      <c r="AV257" s="208"/>
      <c r="AW257" s="205"/>
      <c r="AX257" s="541"/>
    </row>
    <row r="258" spans="2:50" ht="14.25" hidden="1" customHeight="1" outlineLevel="1">
      <c r="B258" s="483"/>
      <c r="C258" s="203">
        <v>12</v>
      </c>
      <c r="D258" s="206"/>
      <c r="E258" s="203"/>
      <c r="F258" s="203"/>
      <c r="G258" s="208"/>
      <c r="H258" s="541"/>
      <c r="I258" s="209"/>
      <c r="J258" s="209"/>
      <c r="K258" s="210"/>
      <c r="L258" s="542"/>
      <c r="M258" s="209"/>
      <c r="N258" s="483"/>
      <c r="O258" s="483"/>
      <c r="P258" s="203"/>
      <c r="Q258" s="203"/>
      <c r="R258" s="208"/>
      <c r="S258" s="205"/>
      <c r="T258" s="541"/>
      <c r="U258" s="203"/>
      <c r="V258" s="203"/>
      <c r="W258" s="208"/>
      <c r="X258" s="205"/>
      <c r="Y258" s="541"/>
      <c r="Z258" s="203"/>
      <c r="AA258" s="203"/>
      <c r="AB258" s="208"/>
      <c r="AC258" s="205"/>
      <c r="AD258" s="541"/>
      <c r="AE258" s="203"/>
      <c r="AF258" s="203"/>
      <c r="AG258" s="208"/>
      <c r="AH258" s="205"/>
      <c r="AI258" s="541"/>
      <c r="AJ258" s="203"/>
      <c r="AK258" s="203"/>
      <c r="AL258" s="208"/>
      <c r="AM258" s="205"/>
      <c r="AN258" s="541"/>
      <c r="AO258" s="203"/>
      <c r="AP258" s="203"/>
      <c r="AQ258" s="208"/>
      <c r="AR258" s="205"/>
      <c r="AS258" s="541"/>
      <c r="AT258" s="203"/>
      <c r="AU258" s="203"/>
      <c r="AV258" s="208"/>
      <c r="AW258" s="205"/>
      <c r="AX258" s="541"/>
    </row>
    <row r="259" spans="2:50" ht="14.25" hidden="1" customHeight="1" outlineLevel="1">
      <c r="B259" s="483"/>
      <c r="C259" s="203">
        <v>13</v>
      </c>
      <c r="D259" s="206"/>
      <c r="E259" s="203"/>
      <c r="F259" s="203"/>
      <c r="G259" s="208"/>
      <c r="H259" s="541"/>
      <c r="I259" s="209"/>
      <c r="J259" s="209"/>
      <c r="K259" s="210"/>
      <c r="L259" s="542"/>
      <c r="M259" s="209"/>
      <c r="N259" s="483"/>
      <c r="O259" s="483"/>
      <c r="P259" s="203"/>
      <c r="Q259" s="203"/>
      <c r="R259" s="208"/>
      <c r="S259" s="205"/>
      <c r="T259" s="541"/>
      <c r="U259" s="203"/>
      <c r="V259" s="203"/>
      <c r="W259" s="208"/>
      <c r="X259" s="205"/>
      <c r="Y259" s="541"/>
      <c r="Z259" s="203"/>
      <c r="AA259" s="203"/>
      <c r="AB259" s="208"/>
      <c r="AC259" s="205"/>
      <c r="AD259" s="541"/>
      <c r="AE259" s="203"/>
      <c r="AF259" s="203"/>
      <c r="AG259" s="208"/>
      <c r="AH259" s="205"/>
      <c r="AI259" s="541"/>
      <c r="AJ259" s="203"/>
      <c r="AK259" s="203"/>
      <c r="AL259" s="208"/>
      <c r="AM259" s="205"/>
      <c r="AN259" s="541"/>
      <c r="AO259" s="203"/>
      <c r="AP259" s="203"/>
      <c r="AQ259" s="208"/>
      <c r="AR259" s="205"/>
      <c r="AS259" s="541"/>
      <c r="AT259" s="203"/>
      <c r="AU259" s="203"/>
      <c r="AV259" s="208"/>
      <c r="AW259" s="205"/>
      <c r="AX259" s="541"/>
    </row>
    <row r="260" spans="2:50" ht="14.25" hidden="1" customHeight="1" outlineLevel="1">
      <c r="B260" s="483"/>
      <c r="C260" s="203">
        <v>14</v>
      </c>
      <c r="D260" s="206"/>
      <c r="E260" s="203"/>
      <c r="F260" s="203"/>
      <c r="G260" s="208"/>
      <c r="H260" s="541"/>
      <c r="I260" s="209"/>
      <c r="J260" s="209"/>
      <c r="K260" s="210"/>
      <c r="L260" s="542"/>
      <c r="M260" s="209"/>
      <c r="N260" s="483"/>
      <c r="O260" s="483"/>
      <c r="P260" s="203"/>
      <c r="Q260" s="203"/>
      <c r="R260" s="208"/>
      <c r="S260" s="205"/>
      <c r="T260" s="541"/>
      <c r="U260" s="203"/>
      <c r="V260" s="203"/>
      <c r="W260" s="208"/>
      <c r="X260" s="205"/>
      <c r="Y260" s="541"/>
      <c r="Z260" s="203"/>
      <c r="AA260" s="203"/>
      <c r="AB260" s="208"/>
      <c r="AC260" s="205"/>
      <c r="AD260" s="541"/>
      <c r="AE260" s="203"/>
      <c r="AF260" s="203"/>
      <c r="AG260" s="208"/>
      <c r="AH260" s="205"/>
      <c r="AI260" s="541"/>
      <c r="AJ260" s="203"/>
      <c r="AK260" s="203"/>
      <c r="AL260" s="208"/>
      <c r="AM260" s="205"/>
      <c r="AN260" s="541"/>
      <c r="AO260" s="203"/>
      <c r="AP260" s="203"/>
      <c r="AQ260" s="208"/>
      <c r="AR260" s="205"/>
      <c r="AS260" s="541"/>
      <c r="AT260" s="203"/>
      <c r="AU260" s="203"/>
      <c r="AV260" s="208"/>
      <c r="AW260" s="205"/>
      <c r="AX260" s="541"/>
    </row>
    <row r="261" spans="2:50" ht="14.25" hidden="1" customHeight="1" outlineLevel="1">
      <c r="B261" s="483"/>
      <c r="C261" s="203">
        <v>15</v>
      </c>
      <c r="D261" s="206"/>
      <c r="E261" s="203"/>
      <c r="F261" s="203"/>
      <c r="G261" s="208"/>
      <c r="H261" s="541"/>
      <c r="I261" s="209"/>
      <c r="J261" s="209"/>
      <c r="K261" s="210"/>
      <c r="L261" s="542"/>
      <c r="M261" s="209"/>
      <c r="N261" s="483"/>
      <c r="O261" s="483"/>
      <c r="P261" s="203"/>
      <c r="Q261" s="207"/>
      <c r="R261" s="208"/>
      <c r="S261" s="205"/>
      <c r="T261" s="541"/>
      <c r="U261" s="203"/>
      <c r="V261" s="203"/>
      <c r="W261" s="208"/>
      <c r="X261" s="205"/>
      <c r="Y261" s="541"/>
      <c r="Z261" s="203"/>
      <c r="AA261" s="203"/>
      <c r="AB261" s="208"/>
      <c r="AC261" s="205"/>
      <c r="AD261" s="541"/>
      <c r="AE261" s="203"/>
      <c r="AF261" s="203"/>
      <c r="AG261" s="208"/>
      <c r="AH261" s="205"/>
      <c r="AI261" s="541"/>
      <c r="AJ261" s="203"/>
      <c r="AK261" s="203"/>
      <c r="AL261" s="208"/>
      <c r="AM261" s="205"/>
      <c r="AN261" s="541"/>
      <c r="AO261" s="203"/>
      <c r="AP261" s="203"/>
      <c r="AQ261" s="208"/>
      <c r="AR261" s="205"/>
      <c r="AS261" s="541"/>
      <c r="AT261" s="203"/>
      <c r="AU261" s="203"/>
      <c r="AV261" s="208"/>
      <c r="AW261" s="205"/>
      <c r="AX261" s="541"/>
    </row>
    <row r="262" spans="2:50" ht="14.25" customHeight="1" collapsed="1">
      <c r="B262" s="524" t="s">
        <v>698</v>
      </c>
      <c r="C262" s="525"/>
      <c r="D262" s="525"/>
      <c r="E262" s="525"/>
      <c r="F262" s="525"/>
      <c r="G262" s="525"/>
      <c r="H262" s="525"/>
      <c r="I262" s="525"/>
      <c r="J262" s="525"/>
      <c r="K262" s="525"/>
      <c r="L262" s="525"/>
      <c r="M262" s="526"/>
      <c r="N262" s="576" t="s">
        <v>445</v>
      </c>
      <c r="O262" s="576" t="s">
        <v>105</v>
      </c>
      <c r="P262" s="585">
        <f>AT242+1</f>
        <v>45958</v>
      </c>
      <c r="Q262" s="586"/>
      <c r="R262" s="586"/>
      <c r="S262" s="586"/>
      <c r="T262" s="586"/>
      <c r="U262" s="587">
        <f>P262+1</f>
        <v>45959</v>
      </c>
      <c r="V262" s="588"/>
      <c r="W262" s="588"/>
      <c r="X262" s="588"/>
      <c r="Y262" s="588"/>
      <c r="Z262" s="585">
        <f t="shared" ref="Z262" si="321">U262+1</f>
        <v>45960</v>
      </c>
      <c r="AA262" s="586"/>
      <c r="AB262" s="586"/>
      <c r="AC262" s="586"/>
      <c r="AD262" s="586"/>
      <c r="AE262" s="587">
        <f t="shared" ref="AE262" si="322">Z262+1</f>
        <v>45961</v>
      </c>
      <c r="AF262" s="588"/>
      <c r="AG262" s="588"/>
      <c r="AH262" s="588"/>
      <c r="AI262" s="588"/>
      <c r="AJ262" s="589">
        <f t="shared" ref="AJ262" si="323">AE262+1</f>
        <v>45962</v>
      </c>
      <c r="AK262" s="590"/>
      <c r="AL262" s="590"/>
      <c r="AM262" s="590"/>
      <c r="AN262" s="591"/>
      <c r="AO262" s="587">
        <f t="shared" ref="AO262" si="324">AJ262+1</f>
        <v>45963</v>
      </c>
      <c r="AP262" s="588"/>
      <c r="AQ262" s="588"/>
      <c r="AR262" s="588"/>
      <c r="AS262" s="588"/>
      <c r="AT262" s="589">
        <f t="shared" ref="AT262" si="325">AO262+1</f>
        <v>45964</v>
      </c>
      <c r="AU262" s="590"/>
      <c r="AV262" s="590"/>
      <c r="AW262" s="590"/>
      <c r="AX262" s="591"/>
    </row>
    <row r="263" spans="2:50" ht="14.25" customHeight="1"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8"/>
      <c r="N263" s="578"/>
      <c r="O263" s="578"/>
      <c r="P263" s="592">
        <f>P262</f>
        <v>45958</v>
      </c>
      <c r="Q263" s="592"/>
      <c r="R263" s="592"/>
      <c r="S263" s="592"/>
      <c r="T263" s="592"/>
      <c r="U263" s="593">
        <f>U262</f>
        <v>45959</v>
      </c>
      <c r="V263" s="593"/>
      <c r="W263" s="593"/>
      <c r="X263" s="593"/>
      <c r="Y263" s="593"/>
      <c r="Z263" s="592">
        <f t="shared" ref="Z263" si="326">Z262</f>
        <v>45960</v>
      </c>
      <c r="AA263" s="592"/>
      <c r="AB263" s="592"/>
      <c r="AC263" s="592"/>
      <c r="AD263" s="592"/>
      <c r="AE263" s="593">
        <f t="shared" ref="AE263" si="327">AE262</f>
        <v>45961</v>
      </c>
      <c r="AF263" s="593"/>
      <c r="AG263" s="593"/>
      <c r="AH263" s="593"/>
      <c r="AI263" s="593"/>
      <c r="AJ263" s="594">
        <f t="shared" ref="AJ263" si="328">AJ262</f>
        <v>45962</v>
      </c>
      <c r="AK263" s="595"/>
      <c r="AL263" s="595"/>
      <c r="AM263" s="595"/>
      <c r="AN263" s="596"/>
      <c r="AO263" s="593">
        <f t="shared" ref="AO263" si="329">AO262</f>
        <v>45963</v>
      </c>
      <c r="AP263" s="593"/>
      <c r="AQ263" s="593"/>
      <c r="AR263" s="593"/>
      <c r="AS263" s="593"/>
      <c r="AT263" s="594">
        <f t="shared" ref="AT263" si="330">AT262</f>
        <v>45964</v>
      </c>
      <c r="AU263" s="595"/>
      <c r="AV263" s="595"/>
      <c r="AW263" s="595"/>
      <c r="AX263" s="596"/>
    </row>
    <row r="264" spans="2:50" ht="14.25" customHeight="1">
      <c r="B264" s="483" t="s">
        <v>165</v>
      </c>
      <c r="C264" s="483" t="s">
        <v>160</v>
      </c>
      <c r="D264" s="483"/>
      <c r="E264" s="483" t="s">
        <v>161</v>
      </c>
      <c r="F264" s="483"/>
      <c r="G264" s="483"/>
      <c r="H264" s="483" t="s">
        <v>166</v>
      </c>
      <c r="I264" s="544" t="s">
        <v>446</v>
      </c>
      <c r="J264" s="544"/>
      <c r="K264" s="544"/>
      <c r="L264" s="544" t="s">
        <v>166</v>
      </c>
      <c r="M264" s="544" t="s">
        <v>168</v>
      </c>
      <c r="N264" s="483"/>
      <c r="O264" s="483" t="s">
        <v>167</v>
      </c>
      <c r="P264" s="483" t="s">
        <v>163</v>
      </c>
      <c r="Q264" s="483"/>
      <c r="R264" s="483"/>
      <c r="S264" s="483"/>
      <c r="T264" s="483" t="s">
        <v>166</v>
      </c>
      <c r="U264" s="483" t="s">
        <v>163</v>
      </c>
      <c r="V264" s="483"/>
      <c r="W264" s="483"/>
      <c r="X264" s="483"/>
      <c r="Y264" s="483" t="s">
        <v>166</v>
      </c>
      <c r="Z264" s="483" t="s">
        <v>163</v>
      </c>
      <c r="AA264" s="483"/>
      <c r="AB264" s="483"/>
      <c r="AC264" s="483"/>
      <c r="AD264" s="483" t="s">
        <v>166</v>
      </c>
      <c r="AE264" s="483" t="s">
        <v>163</v>
      </c>
      <c r="AF264" s="483"/>
      <c r="AG264" s="483"/>
      <c r="AH264" s="483"/>
      <c r="AI264" s="483" t="s">
        <v>166</v>
      </c>
      <c r="AJ264" s="483" t="s">
        <v>163</v>
      </c>
      <c r="AK264" s="483"/>
      <c r="AL264" s="483"/>
      <c r="AM264" s="483"/>
      <c r="AN264" s="483" t="s">
        <v>166</v>
      </c>
      <c r="AO264" s="483" t="s">
        <v>163</v>
      </c>
      <c r="AP264" s="483"/>
      <c r="AQ264" s="483"/>
      <c r="AR264" s="483"/>
      <c r="AS264" s="483" t="s">
        <v>166</v>
      </c>
      <c r="AT264" s="483" t="s">
        <v>163</v>
      </c>
      <c r="AU264" s="483"/>
      <c r="AV264" s="483"/>
      <c r="AW264" s="483"/>
      <c r="AX264" s="483" t="s">
        <v>166</v>
      </c>
    </row>
    <row r="265" spans="2:50" ht="14.25" customHeight="1">
      <c r="B265" s="483"/>
      <c r="C265" s="483"/>
      <c r="D265" s="483"/>
      <c r="E265" s="483" t="s">
        <v>447</v>
      </c>
      <c r="F265" s="483"/>
      <c r="G265" s="483"/>
      <c r="H265" s="483"/>
      <c r="I265" s="544" t="s">
        <v>447</v>
      </c>
      <c r="J265" s="544"/>
      <c r="K265" s="544"/>
      <c r="L265" s="544"/>
      <c r="M265" s="544"/>
      <c r="N265" s="483"/>
      <c r="O265" s="483"/>
      <c r="P265" s="483" t="s">
        <v>448</v>
      </c>
      <c r="Q265" s="483"/>
      <c r="R265" s="483"/>
      <c r="S265" s="483"/>
      <c r="T265" s="483"/>
      <c r="U265" s="483" t="s">
        <v>448</v>
      </c>
      <c r="V265" s="483"/>
      <c r="W265" s="483"/>
      <c r="X265" s="483"/>
      <c r="Y265" s="483"/>
      <c r="Z265" s="483" t="s">
        <v>448</v>
      </c>
      <c r="AA265" s="483"/>
      <c r="AB265" s="483"/>
      <c r="AC265" s="483"/>
      <c r="AD265" s="483"/>
      <c r="AE265" s="483" t="s">
        <v>448</v>
      </c>
      <c r="AF265" s="483"/>
      <c r="AG265" s="483"/>
      <c r="AH265" s="483"/>
      <c r="AI265" s="483"/>
      <c r="AJ265" s="483" t="s">
        <v>448</v>
      </c>
      <c r="AK265" s="483"/>
      <c r="AL265" s="483"/>
      <c r="AM265" s="483"/>
      <c r="AN265" s="483"/>
      <c r="AO265" s="483" t="s">
        <v>448</v>
      </c>
      <c r="AP265" s="483"/>
      <c r="AQ265" s="483"/>
      <c r="AR265" s="483"/>
      <c r="AS265" s="483"/>
      <c r="AT265" s="483" t="s">
        <v>448</v>
      </c>
      <c r="AU265" s="483"/>
      <c r="AV265" s="483"/>
      <c r="AW265" s="483"/>
      <c r="AX265" s="483"/>
    </row>
    <row r="266" spans="2:50" ht="14.25" customHeight="1">
      <c r="B266" s="483"/>
      <c r="C266" s="483"/>
      <c r="D266" s="483"/>
      <c r="E266" s="203" t="s">
        <v>162</v>
      </c>
      <c r="F266" s="203" t="s">
        <v>449</v>
      </c>
      <c r="G266" s="203" t="s">
        <v>164</v>
      </c>
      <c r="H266" s="483"/>
      <c r="I266" s="204" t="s">
        <v>162</v>
      </c>
      <c r="J266" s="204" t="s">
        <v>449</v>
      </c>
      <c r="K266" s="204" t="s">
        <v>164</v>
      </c>
      <c r="L266" s="544"/>
      <c r="M266" s="544"/>
      <c r="N266" s="483"/>
      <c r="O266" s="483"/>
      <c r="P266" s="203" t="s">
        <v>162</v>
      </c>
      <c r="Q266" s="203" t="s">
        <v>449</v>
      </c>
      <c r="R266" s="203" t="s">
        <v>164</v>
      </c>
      <c r="S266" s="205" t="s">
        <v>168</v>
      </c>
      <c r="T266" s="483"/>
      <c r="U266" s="203" t="s">
        <v>162</v>
      </c>
      <c r="V266" s="203" t="s">
        <v>449</v>
      </c>
      <c r="W266" s="203" t="s">
        <v>164</v>
      </c>
      <c r="X266" s="205" t="s">
        <v>168</v>
      </c>
      <c r="Y266" s="483"/>
      <c r="Z266" s="203" t="s">
        <v>162</v>
      </c>
      <c r="AA266" s="203" t="s">
        <v>449</v>
      </c>
      <c r="AB266" s="203" t="s">
        <v>164</v>
      </c>
      <c r="AC266" s="205" t="s">
        <v>168</v>
      </c>
      <c r="AD266" s="483"/>
      <c r="AE266" s="203" t="s">
        <v>162</v>
      </c>
      <c r="AF266" s="203" t="s">
        <v>449</v>
      </c>
      <c r="AG266" s="203" t="s">
        <v>164</v>
      </c>
      <c r="AH266" s="205" t="s">
        <v>168</v>
      </c>
      <c r="AI266" s="483"/>
      <c r="AJ266" s="203" t="s">
        <v>162</v>
      </c>
      <c r="AK266" s="203" t="s">
        <v>449</v>
      </c>
      <c r="AL266" s="203" t="s">
        <v>164</v>
      </c>
      <c r="AM266" s="205" t="s">
        <v>168</v>
      </c>
      <c r="AN266" s="483"/>
      <c r="AO266" s="203" t="s">
        <v>162</v>
      </c>
      <c r="AP266" s="203" t="s">
        <v>449</v>
      </c>
      <c r="AQ266" s="203" t="s">
        <v>164</v>
      </c>
      <c r="AR266" s="205" t="s">
        <v>168</v>
      </c>
      <c r="AS266" s="483"/>
      <c r="AT266" s="203" t="s">
        <v>162</v>
      </c>
      <c r="AU266" s="203" t="s">
        <v>449</v>
      </c>
      <c r="AV266" s="203" t="s">
        <v>164</v>
      </c>
      <c r="AW266" s="205" t="s">
        <v>168</v>
      </c>
      <c r="AX266" s="483"/>
    </row>
    <row r="267" spans="2:50" ht="14.25" customHeight="1">
      <c r="B267" s="483" t="s">
        <v>145</v>
      </c>
      <c r="C267" s="203">
        <v>1</v>
      </c>
      <c r="D267" s="206" t="s">
        <v>428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41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42">
        <f>IFERROR(AVERAGE(K267:K281),"-")</f>
        <v>75.929393115585611</v>
      </c>
      <c r="M267" s="209">
        <f>RANK(K267, K$267:$K$281)</f>
        <v>1</v>
      </c>
      <c r="N267" s="483"/>
      <c r="O267" s="483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41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41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41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41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41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41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41">
        <f>AVERAGE(AV267:AV281)</f>
        <v>75.836667138677697</v>
      </c>
    </row>
    <row r="268" spans="2:50" ht="14.25" customHeight="1">
      <c r="B268" s="483"/>
      <c r="C268" s="203">
        <v>2</v>
      </c>
      <c r="D268" s="206" t="s">
        <v>647</v>
      </c>
      <c r="E268" s="203">
        <v>20</v>
      </c>
      <c r="F268" s="203">
        <v>1800</v>
      </c>
      <c r="G268" s="208">
        <f t="shared" si="331"/>
        <v>90</v>
      </c>
      <c r="H268" s="541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42"/>
      <c r="M268" s="209">
        <f>RANK(K268, K$267:$K$281)</f>
        <v>2</v>
      </c>
      <c r="N268" s="483"/>
      <c r="O268" s="483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41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41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41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41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41"/>
      <c r="AO268" s="207"/>
      <c r="AP268" s="207"/>
      <c r="AQ268" s="208"/>
      <c r="AR268" s="205"/>
      <c r="AS268" s="541"/>
      <c r="AT268" s="207"/>
      <c r="AU268" s="207"/>
      <c r="AV268" s="208"/>
      <c r="AW268" s="205"/>
      <c r="AX268" s="541"/>
    </row>
    <row r="269" spans="2:50" ht="14.25" customHeight="1">
      <c r="B269" s="483"/>
      <c r="C269" s="203">
        <v>3</v>
      </c>
      <c r="D269" s="206" t="s">
        <v>663</v>
      </c>
      <c r="E269" s="203">
        <v>22</v>
      </c>
      <c r="F269" s="203">
        <v>1800</v>
      </c>
      <c r="G269" s="208">
        <f t="shared" si="331"/>
        <v>81.818181818181813</v>
      </c>
      <c r="H269" s="541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42"/>
      <c r="M269" s="209">
        <f>RANK(K269, K$267:$K$281)</f>
        <v>3</v>
      </c>
      <c r="N269" s="483"/>
      <c r="O269" s="483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41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41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41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41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41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41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41"/>
    </row>
    <row r="270" spans="2:50" ht="14.25" customHeight="1">
      <c r="B270" s="483"/>
      <c r="C270" s="203">
        <v>4</v>
      </c>
      <c r="D270" s="206" t="s">
        <v>719</v>
      </c>
      <c r="E270" s="203">
        <v>23</v>
      </c>
      <c r="F270" s="203">
        <v>1800</v>
      </c>
      <c r="G270" s="208">
        <f t="shared" si="331"/>
        <v>78.260869565217391</v>
      </c>
      <c r="H270" s="541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42"/>
      <c r="M270" s="209">
        <f>RANK(K270, K$267:$K$281)</f>
        <v>4</v>
      </c>
      <c r="N270" s="483"/>
      <c r="O270" s="483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41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41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41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41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41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41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41"/>
    </row>
    <row r="271" spans="2:50" ht="14.25" customHeight="1">
      <c r="B271" s="483"/>
      <c r="C271" s="203">
        <v>5</v>
      </c>
      <c r="D271" s="206"/>
      <c r="E271" s="203"/>
      <c r="F271" s="203"/>
      <c r="G271" s="208"/>
      <c r="H271" s="541"/>
      <c r="I271" s="209"/>
      <c r="J271" s="209"/>
      <c r="K271" s="210"/>
      <c r="L271" s="542"/>
      <c r="M271" s="209"/>
      <c r="N271" s="483"/>
      <c r="O271" s="483"/>
      <c r="P271" s="207"/>
      <c r="Q271" s="207"/>
      <c r="R271" s="208"/>
      <c r="S271" s="205"/>
      <c r="T271" s="541"/>
      <c r="U271" s="207"/>
      <c r="V271" s="207"/>
      <c r="W271" s="208"/>
      <c r="X271" s="205"/>
      <c r="Y271" s="541"/>
      <c r="Z271" s="207"/>
      <c r="AA271" s="207"/>
      <c r="AB271" s="208"/>
      <c r="AC271" s="205"/>
      <c r="AD271" s="541"/>
      <c r="AE271" s="207"/>
      <c r="AF271" s="207"/>
      <c r="AG271" s="208"/>
      <c r="AH271" s="205"/>
      <c r="AI271" s="541"/>
      <c r="AJ271" s="207"/>
      <c r="AK271" s="207"/>
      <c r="AL271" s="208"/>
      <c r="AM271" s="205"/>
      <c r="AN271" s="541"/>
      <c r="AO271" s="207"/>
      <c r="AP271" s="207"/>
      <c r="AQ271" s="208"/>
      <c r="AR271" s="205"/>
      <c r="AS271" s="541"/>
      <c r="AT271" s="207"/>
      <c r="AU271" s="207"/>
      <c r="AV271" s="208"/>
      <c r="AW271" s="205"/>
      <c r="AX271" s="541"/>
    </row>
    <row r="272" spans="2:50" ht="14.25" customHeight="1">
      <c r="B272" s="483"/>
      <c r="C272" s="203">
        <v>6</v>
      </c>
      <c r="D272" s="206"/>
      <c r="E272" s="203"/>
      <c r="F272" s="203"/>
      <c r="G272" s="208"/>
      <c r="H272" s="541"/>
      <c r="I272" s="209"/>
      <c r="J272" s="209"/>
      <c r="K272" s="210"/>
      <c r="L272" s="542"/>
      <c r="M272" s="209"/>
      <c r="N272" s="483"/>
      <c r="O272" s="483"/>
      <c r="P272" s="207"/>
      <c r="Q272" s="207"/>
      <c r="R272" s="208"/>
      <c r="S272" s="205"/>
      <c r="T272" s="541"/>
      <c r="U272" s="207"/>
      <c r="V272" s="207"/>
      <c r="W272" s="208"/>
      <c r="X272" s="205"/>
      <c r="Y272" s="541"/>
      <c r="Z272" s="207"/>
      <c r="AA272" s="207"/>
      <c r="AB272" s="208"/>
      <c r="AC272" s="205"/>
      <c r="AD272" s="541"/>
      <c r="AE272" s="207"/>
      <c r="AF272" s="207"/>
      <c r="AG272" s="208"/>
      <c r="AH272" s="205"/>
      <c r="AI272" s="541"/>
      <c r="AJ272" s="207"/>
      <c r="AK272" s="207"/>
      <c r="AL272" s="208"/>
      <c r="AM272" s="205"/>
      <c r="AN272" s="541"/>
      <c r="AO272" s="207"/>
      <c r="AP272" s="207"/>
      <c r="AQ272" s="208"/>
      <c r="AR272" s="205"/>
      <c r="AS272" s="541"/>
      <c r="AT272" s="207"/>
      <c r="AU272" s="207"/>
      <c r="AV272" s="208"/>
      <c r="AW272" s="205"/>
      <c r="AX272" s="541"/>
    </row>
    <row r="273" spans="2:50" ht="14.25" customHeight="1">
      <c r="B273" s="483"/>
      <c r="C273" s="203">
        <v>7</v>
      </c>
      <c r="D273" s="206"/>
      <c r="E273" s="203"/>
      <c r="F273" s="203"/>
      <c r="G273" s="208"/>
      <c r="H273" s="541"/>
      <c r="I273" s="209"/>
      <c r="J273" s="209"/>
      <c r="K273" s="210"/>
      <c r="L273" s="542"/>
      <c r="M273" s="209"/>
      <c r="N273" s="483"/>
      <c r="O273" s="483"/>
      <c r="P273" s="207"/>
      <c r="Q273" s="207"/>
      <c r="R273" s="208"/>
      <c r="S273" s="205"/>
      <c r="T273" s="541"/>
      <c r="U273" s="207"/>
      <c r="V273" s="207"/>
      <c r="W273" s="208"/>
      <c r="X273" s="205"/>
      <c r="Y273" s="541"/>
      <c r="Z273" s="207"/>
      <c r="AA273" s="207"/>
      <c r="AB273" s="208"/>
      <c r="AC273" s="205"/>
      <c r="AD273" s="541"/>
      <c r="AE273" s="207"/>
      <c r="AF273" s="207"/>
      <c r="AG273" s="208"/>
      <c r="AH273" s="205"/>
      <c r="AI273" s="541"/>
      <c r="AJ273" s="207"/>
      <c r="AK273" s="207"/>
      <c r="AL273" s="208"/>
      <c r="AM273" s="205"/>
      <c r="AN273" s="541"/>
      <c r="AO273" s="207"/>
      <c r="AP273" s="207"/>
      <c r="AQ273" s="208"/>
      <c r="AR273" s="205"/>
      <c r="AS273" s="541"/>
      <c r="AT273" s="207"/>
      <c r="AU273" s="207"/>
      <c r="AV273" s="208"/>
      <c r="AW273" s="205"/>
      <c r="AX273" s="541"/>
    </row>
    <row r="274" spans="2:50" ht="14.25" customHeight="1">
      <c r="B274" s="483"/>
      <c r="C274" s="203">
        <v>8</v>
      </c>
      <c r="D274" s="206"/>
      <c r="E274" s="203"/>
      <c r="F274" s="203"/>
      <c r="G274" s="208"/>
      <c r="H274" s="541"/>
      <c r="I274" s="209"/>
      <c r="J274" s="209"/>
      <c r="K274" s="210"/>
      <c r="L274" s="542"/>
      <c r="M274" s="209"/>
      <c r="N274" s="483"/>
      <c r="O274" s="483"/>
      <c r="P274" s="207"/>
      <c r="Q274" s="207"/>
      <c r="R274" s="208"/>
      <c r="S274" s="205"/>
      <c r="T274" s="541"/>
      <c r="U274" s="207"/>
      <c r="V274" s="207"/>
      <c r="W274" s="208"/>
      <c r="X274" s="205"/>
      <c r="Y274" s="541"/>
      <c r="Z274" s="207"/>
      <c r="AA274" s="207"/>
      <c r="AB274" s="208"/>
      <c r="AC274" s="205"/>
      <c r="AD274" s="541"/>
      <c r="AE274" s="207"/>
      <c r="AF274" s="207"/>
      <c r="AG274" s="208"/>
      <c r="AH274" s="205"/>
      <c r="AI274" s="541"/>
      <c r="AJ274" s="207"/>
      <c r="AK274" s="207"/>
      <c r="AL274" s="208"/>
      <c r="AM274" s="205"/>
      <c r="AN274" s="541"/>
      <c r="AO274" s="207"/>
      <c r="AP274" s="207"/>
      <c r="AQ274" s="208"/>
      <c r="AR274" s="205"/>
      <c r="AS274" s="541"/>
      <c r="AT274" s="207"/>
      <c r="AU274" s="207"/>
      <c r="AV274" s="208"/>
      <c r="AW274" s="205"/>
      <c r="AX274" s="541"/>
    </row>
    <row r="275" spans="2:50" ht="14.25" customHeight="1">
      <c r="B275" s="483"/>
      <c r="C275" s="203">
        <v>9</v>
      </c>
      <c r="D275" s="206"/>
      <c r="E275" s="203"/>
      <c r="F275" s="203"/>
      <c r="G275" s="208"/>
      <c r="H275" s="541"/>
      <c r="I275" s="209"/>
      <c r="J275" s="209"/>
      <c r="K275" s="210"/>
      <c r="L275" s="542"/>
      <c r="M275" s="209"/>
      <c r="N275" s="483"/>
      <c r="O275" s="483"/>
      <c r="P275" s="203"/>
      <c r="Q275" s="203"/>
      <c r="R275" s="208"/>
      <c r="S275" s="205"/>
      <c r="T275" s="541"/>
      <c r="U275" s="203"/>
      <c r="V275" s="203"/>
      <c r="W275" s="208"/>
      <c r="X275" s="205"/>
      <c r="Y275" s="541"/>
      <c r="Z275" s="203"/>
      <c r="AA275" s="203"/>
      <c r="AB275" s="208"/>
      <c r="AC275" s="205"/>
      <c r="AD275" s="541"/>
      <c r="AE275" s="203"/>
      <c r="AF275" s="203"/>
      <c r="AG275" s="208"/>
      <c r="AH275" s="205"/>
      <c r="AI275" s="541"/>
      <c r="AJ275" s="203"/>
      <c r="AK275" s="203"/>
      <c r="AL275" s="208"/>
      <c r="AM275" s="205"/>
      <c r="AN275" s="541"/>
      <c r="AO275" s="203"/>
      <c r="AP275" s="203"/>
      <c r="AQ275" s="208"/>
      <c r="AR275" s="205"/>
      <c r="AS275" s="541"/>
      <c r="AT275" s="203"/>
      <c r="AU275" s="203"/>
      <c r="AV275" s="208"/>
      <c r="AW275" s="205"/>
      <c r="AX275" s="541"/>
    </row>
    <row r="276" spans="2:50" ht="14.25" customHeight="1">
      <c r="B276" s="483"/>
      <c r="C276" s="203">
        <v>10</v>
      </c>
      <c r="D276" s="206"/>
      <c r="E276" s="203"/>
      <c r="F276" s="203"/>
      <c r="G276" s="208"/>
      <c r="H276" s="541"/>
      <c r="I276" s="209"/>
      <c r="J276" s="209"/>
      <c r="K276" s="210"/>
      <c r="L276" s="542"/>
      <c r="M276" s="209"/>
      <c r="N276" s="483"/>
      <c r="O276" s="483"/>
      <c r="P276" s="203"/>
      <c r="Q276" s="203"/>
      <c r="R276" s="208"/>
      <c r="S276" s="205"/>
      <c r="T276" s="541"/>
      <c r="U276" s="203"/>
      <c r="V276" s="203"/>
      <c r="W276" s="208"/>
      <c r="X276" s="205"/>
      <c r="Y276" s="541"/>
      <c r="Z276" s="203"/>
      <c r="AA276" s="203"/>
      <c r="AB276" s="208"/>
      <c r="AC276" s="205"/>
      <c r="AD276" s="541"/>
      <c r="AE276" s="203"/>
      <c r="AF276" s="203"/>
      <c r="AG276" s="208"/>
      <c r="AH276" s="205"/>
      <c r="AI276" s="541"/>
      <c r="AJ276" s="203"/>
      <c r="AK276" s="203"/>
      <c r="AL276" s="208"/>
      <c r="AM276" s="205"/>
      <c r="AN276" s="541"/>
      <c r="AO276" s="203"/>
      <c r="AP276" s="203"/>
      <c r="AQ276" s="208"/>
      <c r="AR276" s="205"/>
      <c r="AS276" s="541"/>
      <c r="AT276" s="203"/>
      <c r="AU276" s="203"/>
      <c r="AV276" s="208"/>
      <c r="AW276" s="205"/>
      <c r="AX276" s="541"/>
    </row>
    <row r="277" spans="2:50" ht="14.25" customHeight="1">
      <c r="B277" s="483"/>
      <c r="C277" s="203">
        <v>11</v>
      </c>
      <c r="D277" s="206"/>
      <c r="E277" s="203"/>
      <c r="F277" s="203"/>
      <c r="G277" s="208"/>
      <c r="H277" s="541"/>
      <c r="I277" s="209"/>
      <c r="J277" s="209"/>
      <c r="K277" s="210"/>
      <c r="L277" s="542"/>
      <c r="M277" s="209"/>
      <c r="N277" s="483"/>
      <c r="O277" s="483"/>
      <c r="P277" s="203"/>
      <c r="Q277" s="203"/>
      <c r="R277" s="208"/>
      <c r="S277" s="205"/>
      <c r="T277" s="541"/>
      <c r="U277" s="203"/>
      <c r="V277" s="203"/>
      <c r="W277" s="208"/>
      <c r="X277" s="205"/>
      <c r="Y277" s="541"/>
      <c r="Z277" s="203"/>
      <c r="AA277" s="203"/>
      <c r="AB277" s="208"/>
      <c r="AC277" s="205"/>
      <c r="AD277" s="541"/>
      <c r="AE277" s="203"/>
      <c r="AF277" s="203"/>
      <c r="AG277" s="208"/>
      <c r="AH277" s="205"/>
      <c r="AI277" s="541"/>
      <c r="AJ277" s="203"/>
      <c r="AK277" s="203"/>
      <c r="AL277" s="208"/>
      <c r="AM277" s="205"/>
      <c r="AN277" s="541"/>
      <c r="AO277" s="203"/>
      <c r="AP277" s="203"/>
      <c r="AQ277" s="208"/>
      <c r="AR277" s="205"/>
      <c r="AS277" s="541"/>
      <c r="AT277" s="203"/>
      <c r="AU277" s="203"/>
      <c r="AV277" s="208"/>
      <c r="AW277" s="205"/>
      <c r="AX277" s="541"/>
    </row>
    <row r="278" spans="2:50" ht="14.25" customHeight="1">
      <c r="B278" s="483"/>
      <c r="C278" s="203">
        <v>12</v>
      </c>
      <c r="D278" s="206"/>
      <c r="E278" s="203"/>
      <c r="F278" s="203"/>
      <c r="G278" s="208"/>
      <c r="H278" s="541"/>
      <c r="I278" s="209"/>
      <c r="J278" s="209"/>
      <c r="K278" s="210"/>
      <c r="L278" s="542"/>
      <c r="M278" s="209"/>
      <c r="N278" s="483"/>
      <c r="O278" s="483"/>
      <c r="P278" s="203"/>
      <c r="Q278" s="203"/>
      <c r="R278" s="208"/>
      <c r="S278" s="205"/>
      <c r="T278" s="541"/>
      <c r="U278" s="203"/>
      <c r="V278" s="203"/>
      <c r="W278" s="208"/>
      <c r="X278" s="205"/>
      <c r="Y278" s="541"/>
      <c r="Z278" s="203"/>
      <c r="AA278" s="203"/>
      <c r="AB278" s="208"/>
      <c r="AC278" s="205"/>
      <c r="AD278" s="541"/>
      <c r="AE278" s="203"/>
      <c r="AF278" s="203"/>
      <c r="AG278" s="208"/>
      <c r="AH278" s="205"/>
      <c r="AI278" s="541"/>
      <c r="AJ278" s="203"/>
      <c r="AK278" s="203"/>
      <c r="AL278" s="208"/>
      <c r="AM278" s="205"/>
      <c r="AN278" s="541"/>
      <c r="AO278" s="203"/>
      <c r="AP278" s="203"/>
      <c r="AQ278" s="208"/>
      <c r="AR278" s="205"/>
      <c r="AS278" s="541"/>
      <c r="AT278" s="203"/>
      <c r="AU278" s="203"/>
      <c r="AV278" s="208"/>
      <c r="AW278" s="205"/>
      <c r="AX278" s="541"/>
    </row>
    <row r="279" spans="2:50" ht="14.25" customHeight="1">
      <c r="B279" s="483"/>
      <c r="C279" s="203">
        <v>13</v>
      </c>
      <c r="D279" s="206"/>
      <c r="E279" s="203"/>
      <c r="F279" s="203"/>
      <c r="G279" s="208"/>
      <c r="H279" s="541"/>
      <c r="I279" s="209"/>
      <c r="J279" s="209"/>
      <c r="K279" s="210"/>
      <c r="L279" s="542"/>
      <c r="M279" s="209"/>
      <c r="N279" s="483"/>
      <c r="O279" s="483"/>
      <c r="P279" s="203"/>
      <c r="Q279" s="203"/>
      <c r="R279" s="208"/>
      <c r="S279" s="205"/>
      <c r="T279" s="541"/>
      <c r="U279" s="203"/>
      <c r="V279" s="203"/>
      <c r="W279" s="208"/>
      <c r="X279" s="205"/>
      <c r="Y279" s="541"/>
      <c r="Z279" s="203"/>
      <c r="AA279" s="203"/>
      <c r="AB279" s="208"/>
      <c r="AC279" s="205"/>
      <c r="AD279" s="541"/>
      <c r="AE279" s="203"/>
      <c r="AF279" s="203"/>
      <c r="AG279" s="208"/>
      <c r="AH279" s="205"/>
      <c r="AI279" s="541"/>
      <c r="AJ279" s="203"/>
      <c r="AK279" s="203"/>
      <c r="AL279" s="208"/>
      <c r="AM279" s="205"/>
      <c r="AN279" s="541"/>
      <c r="AO279" s="203"/>
      <c r="AP279" s="203"/>
      <c r="AQ279" s="208"/>
      <c r="AR279" s="205"/>
      <c r="AS279" s="541"/>
      <c r="AT279" s="203"/>
      <c r="AU279" s="203"/>
      <c r="AV279" s="208"/>
      <c r="AW279" s="205"/>
      <c r="AX279" s="541"/>
    </row>
    <row r="280" spans="2:50" ht="14.25" customHeight="1">
      <c r="B280" s="483"/>
      <c r="C280" s="203">
        <v>14</v>
      </c>
      <c r="D280" s="206"/>
      <c r="E280" s="203"/>
      <c r="F280" s="203"/>
      <c r="G280" s="208"/>
      <c r="H280" s="541"/>
      <c r="I280" s="209"/>
      <c r="J280" s="209"/>
      <c r="K280" s="210"/>
      <c r="L280" s="542"/>
      <c r="M280" s="209"/>
      <c r="N280" s="483"/>
      <c r="O280" s="483"/>
      <c r="P280" s="203"/>
      <c r="Q280" s="203"/>
      <c r="R280" s="208"/>
      <c r="S280" s="205"/>
      <c r="T280" s="541"/>
      <c r="U280" s="203"/>
      <c r="V280" s="203"/>
      <c r="W280" s="208"/>
      <c r="X280" s="205"/>
      <c r="Y280" s="541"/>
      <c r="Z280" s="203"/>
      <c r="AA280" s="203"/>
      <c r="AB280" s="208"/>
      <c r="AC280" s="205"/>
      <c r="AD280" s="541"/>
      <c r="AE280" s="203"/>
      <c r="AF280" s="203"/>
      <c r="AG280" s="208"/>
      <c r="AH280" s="205"/>
      <c r="AI280" s="541"/>
      <c r="AJ280" s="203"/>
      <c r="AK280" s="203"/>
      <c r="AL280" s="208"/>
      <c r="AM280" s="205"/>
      <c r="AN280" s="541"/>
      <c r="AO280" s="203"/>
      <c r="AP280" s="203"/>
      <c r="AQ280" s="208"/>
      <c r="AR280" s="205"/>
      <c r="AS280" s="541"/>
      <c r="AT280" s="203"/>
      <c r="AU280" s="203"/>
      <c r="AV280" s="208"/>
      <c r="AW280" s="205"/>
      <c r="AX280" s="541"/>
    </row>
    <row r="281" spans="2:50" ht="14.25" customHeight="1">
      <c r="B281" s="483"/>
      <c r="C281" s="203">
        <v>15</v>
      </c>
      <c r="D281" s="206"/>
      <c r="E281" s="203"/>
      <c r="F281" s="203"/>
      <c r="G281" s="208"/>
      <c r="H281" s="541"/>
      <c r="I281" s="209"/>
      <c r="J281" s="209"/>
      <c r="K281" s="210"/>
      <c r="L281" s="542"/>
      <c r="M281" s="209"/>
      <c r="N281" s="483"/>
      <c r="O281" s="483"/>
      <c r="P281" s="203"/>
      <c r="Q281" s="207"/>
      <c r="R281" s="208"/>
      <c r="S281" s="205"/>
      <c r="T281" s="541"/>
      <c r="U281" s="203"/>
      <c r="V281" s="207"/>
      <c r="W281" s="208"/>
      <c r="X281" s="205"/>
      <c r="Y281" s="541"/>
      <c r="Z281" s="203"/>
      <c r="AA281" s="207"/>
      <c r="AB281" s="208"/>
      <c r="AC281" s="205"/>
      <c r="AD281" s="541"/>
      <c r="AE281" s="203"/>
      <c r="AF281" s="207"/>
      <c r="AG281" s="208"/>
      <c r="AH281" s="205"/>
      <c r="AI281" s="541"/>
      <c r="AJ281" s="203"/>
      <c r="AK281" s="207"/>
      <c r="AL281" s="208"/>
      <c r="AM281" s="205"/>
      <c r="AN281" s="541"/>
      <c r="AO281" s="203"/>
      <c r="AP281" s="207"/>
      <c r="AQ281" s="208"/>
      <c r="AR281" s="205"/>
      <c r="AS281" s="541"/>
      <c r="AT281" s="203"/>
      <c r="AU281" s="207"/>
      <c r="AV281" s="208"/>
      <c r="AW281" s="205"/>
      <c r="AX281" s="541"/>
    </row>
    <row r="282" spans="2:50" ht="14.25" customHeight="1" collapsed="1">
      <c r="B282" s="524" t="s">
        <v>763</v>
      </c>
      <c r="C282" s="525"/>
      <c r="D282" s="525"/>
      <c r="E282" s="525"/>
      <c r="F282" s="525"/>
      <c r="G282" s="525"/>
      <c r="H282" s="525"/>
      <c r="I282" s="525"/>
      <c r="J282" s="525"/>
      <c r="K282" s="525"/>
      <c r="L282" s="525"/>
      <c r="M282" s="526"/>
      <c r="N282" s="576" t="s">
        <v>445</v>
      </c>
      <c r="O282" s="576" t="s">
        <v>105</v>
      </c>
      <c r="P282" s="585">
        <f>AT262+1</f>
        <v>45965</v>
      </c>
      <c r="Q282" s="586"/>
      <c r="R282" s="586"/>
      <c r="S282" s="586"/>
      <c r="T282" s="586"/>
      <c r="U282" s="587">
        <f>P282+1</f>
        <v>45966</v>
      </c>
      <c r="V282" s="588"/>
      <c r="W282" s="588"/>
      <c r="X282" s="588"/>
      <c r="Y282" s="588"/>
      <c r="Z282" s="585">
        <f t="shared" ref="Z282" si="347">U282+1</f>
        <v>45967</v>
      </c>
      <c r="AA282" s="586"/>
      <c r="AB282" s="586"/>
      <c r="AC282" s="586"/>
      <c r="AD282" s="586"/>
      <c r="AE282" s="587">
        <f t="shared" ref="AE282" si="348">Z282+1</f>
        <v>45968</v>
      </c>
      <c r="AF282" s="588"/>
      <c r="AG282" s="588"/>
      <c r="AH282" s="588"/>
      <c r="AI282" s="588"/>
      <c r="AJ282" s="589">
        <f t="shared" ref="AJ282" si="349">AE282+1</f>
        <v>45969</v>
      </c>
      <c r="AK282" s="590"/>
      <c r="AL282" s="590"/>
      <c r="AM282" s="590"/>
      <c r="AN282" s="591"/>
      <c r="AO282" s="587">
        <f t="shared" ref="AO282" si="350">AJ282+1</f>
        <v>45970</v>
      </c>
      <c r="AP282" s="588"/>
      <c r="AQ282" s="588"/>
      <c r="AR282" s="588"/>
      <c r="AS282" s="588"/>
      <c r="AT282" s="589">
        <f t="shared" ref="AT282" si="351">AO282+1</f>
        <v>45971</v>
      </c>
      <c r="AU282" s="590"/>
      <c r="AV282" s="590"/>
      <c r="AW282" s="590"/>
      <c r="AX282" s="591"/>
    </row>
    <row r="283" spans="2:50" ht="14.25" customHeight="1"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8"/>
      <c r="N283" s="578"/>
      <c r="O283" s="578"/>
      <c r="P283" s="592">
        <f>P282</f>
        <v>45965</v>
      </c>
      <c r="Q283" s="592"/>
      <c r="R283" s="592"/>
      <c r="S283" s="592"/>
      <c r="T283" s="592"/>
      <c r="U283" s="593">
        <f>U282</f>
        <v>45966</v>
      </c>
      <c r="V283" s="593"/>
      <c r="W283" s="593"/>
      <c r="X283" s="593"/>
      <c r="Y283" s="593"/>
      <c r="Z283" s="592">
        <f t="shared" ref="Z283" si="352">Z282</f>
        <v>45967</v>
      </c>
      <c r="AA283" s="592"/>
      <c r="AB283" s="592"/>
      <c r="AC283" s="592"/>
      <c r="AD283" s="592"/>
      <c r="AE283" s="593">
        <f t="shared" ref="AE283" si="353">AE282</f>
        <v>45968</v>
      </c>
      <c r="AF283" s="593"/>
      <c r="AG283" s="593"/>
      <c r="AH283" s="593"/>
      <c r="AI283" s="593"/>
      <c r="AJ283" s="594">
        <f t="shared" ref="AJ283" si="354">AJ282</f>
        <v>45969</v>
      </c>
      <c r="AK283" s="595"/>
      <c r="AL283" s="595"/>
      <c r="AM283" s="595"/>
      <c r="AN283" s="596"/>
      <c r="AO283" s="593">
        <f t="shared" ref="AO283" si="355">AO282</f>
        <v>45970</v>
      </c>
      <c r="AP283" s="593"/>
      <c r="AQ283" s="593"/>
      <c r="AR283" s="593"/>
      <c r="AS283" s="593"/>
      <c r="AT283" s="594">
        <f t="shared" ref="AT283" si="356">AT282</f>
        <v>45971</v>
      </c>
      <c r="AU283" s="595"/>
      <c r="AV283" s="595"/>
      <c r="AW283" s="595"/>
      <c r="AX283" s="596"/>
    </row>
    <row r="284" spans="2:50" ht="14.25" customHeight="1">
      <c r="B284" s="483" t="s">
        <v>165</v>
      </c>
      <c r="C284" s="483" t="s">
        <v>160</v>
      </c>
      <c r="D284" s="483"/>
      <c r="E284" s="483" t="s">
        <v>161</v>
      </c>
      <c r="F284" s="483"/>
      <c r="G284" s="483"/>
      <c r="H284" s="483" t="s">
        <v>166</v>
      </c>
      <c r="I284" s="544" t="s">
        <v>446</v>
      </c>
      <c r="J284" s="544"/>
      <c r="K284" s="544"/>
      <c r="L284" s="544" t="s">
        <v>166</v>
      </c>
      <c r="M284" s="544" t="s">
        <v>168</v>
      </c>
      <c r="N284" s="483"/>
      <c r="O284" s="483" t="s">
        <v>167</v>
      </c>
      <c r="P284" s="483" t="s">
        <v>163</v>
      </c>
      <c r="Q284" s="483"/>
      <c r="R284" s="483"/>
      <c r="S284" s="483"/>
      <c r="T284" s="483" t="s">
        <v>166</v>
      </c>
      <c r="U284" s="483" t="s">
        <v>163</v>
      </c>
      <c r="V284" s="483"/>
      <c r="W284" s="483"/>
      <c r="X284" s="483"/>
      <c r="Y284" s="483" t="s">
        <v>166</v>
      </c>
      <c r="Z284" s="483" t="s">
        <v>163</v>
      </c>
      <c r="AA284" s="483"/>
      <c r="AB284" s="483"/>
      <c r="AC284" s="483"/>
      <c r="AD284" s="483" t="s">
        <v>166</v>
      </c>
      <c r="AE284" s="483" t="s">
        <v>163</v>
      </c>
      <c r="AF284" s="483"/>
      <c r="AG284" s="483"/>
      <c r="AH284" s="483"/>
      <c r="AI284" s="483" t="s">
        <v>166</v>
      </c>
      <c r="AJ284" s="483" t="s">
        <v>163</v>
      </c>
      <c r="AK284" s="483"/>
      <c r="AL284" s="483"/>
      <c r="AM284" s="483"/>
      <c r="AN284" s="483" t="s">
        <v>166</v>
      </c>
      <c r="AO284" s="483" t="s">
        <v>163</v>
      </c>
      <c r="AP284" s="483"/>
      <c r="AQ284" s="483"/>
      <c r="AR284" s="483"/>
      <c r="AS284" s="483" t="s">
        <v>166</v>
      </c>
      <c r="AT284" s="483" t="s">
        <v>163</v>
      </c>
      <c r="AU284" s="483"/>
      <c r="AV284" s="483"/>
      <c r="AW284" s="483"/>
      <c r="AX284" s="483" t="s">
        <v>166</v>
      </c>
    </row>
    <row r="285" spans="2:50" ht="14.25" customHeight="1">
      <c r="B285" s="483"/>
      <c r="C285" s="483"/>
      <c r="D285" s="483"/>
      <c r="E285" s="483" t="s">
        <v>447</v>
      </c>
      <c r="F285" s="483"/>
      <c r="G285" s="483"/>
      <c r="H285" s="483"/>
      <c r="I285" s="544" t="s">
        <v>447</v>
      </c>
      <c r="J285" s="544"/>
      <c r="K285" s="544"/>
      <c r="L285" s="544"/>
      <c r="M285" s="544"/>
      <c r="N285" s="483"/>
      <c r="O285" s="483"/>
      <c r="P285" s="483" t="s">
        <v>448</v>
      </c>
      <c r="Q285" s="483"/>
      <c r="R285" s="483"/>
      <c r="S285" s="483"/>
      <c r="T285" s="483"/>
      <c r="U285" s="483" t="s">
        <v>448</v>
      </c>
      <c r="V285" s="483"/>
      <c r="W285" s="483"/>
      <c r="X285" s="483"/>
      <c r="Y285" s="483"/>
      <c r="Z285" s="483" t="s">
        <v>448</v>
      </c>
      <c r="AA285" s="483"/>
      <c r="AB285" s="483"/>
      <c r="AC285" s="483"/>
      <c r="AD285" s="483"/>
      <c r="AE285" s="483" t="s">
        <v>448</v>
      </c>
      <c r="AF285" s="483"/>
      <c r="AG285" s="483"/>
      <c r="AH285" s="483"/>
      <c r="AI285" s="483"/>
      <c r="AJ285" s="483" t="s">
        <v>448</v>
      </c>
      <c r="AK285" s="483"/>
      <c r="AL285" s="483"/>
      <c r="AM285" s="483"/>
      <c r="AN285" s="483"/>
      <c r="AO285" s="483" t="s">
        <v>448</v>
      </c>
      <c r="AP285" s="483"/>
      <c r="AQ285" s="483"/>
      <c r="AR285" s="483"/>
      <c r="AS285" s="483"/>
      <c r="AT285" s="483" t="s">
        <v>448</v>
      </c>
      <c r="AU285" s="483"/>
      <c r="AV285" s="483"/>
      <c r="AW285" s="483"/>
      <c r="AX285" s="483"/>
    </row>
    <row r="286" spans="2:50" ht="14.25" customHeight="1">
      <c r="B286" s="483"/>
      <c r="C286" s="483"/>
      <c r="D286" s="483"/>
      <c r="E286" s="203" t="s">
        <v>162</v>
      </c>
      <c r="F286" s="203" t="s">
        <v>449</v>
      </c>
      <c r="G286" s="203" t="s">
        <v>164</v>
      </c>
      <c r="H286" s="483"/>
      <c r="I286" s="204" t="s">
        <v>162</v>
      </c>
      <c r="J286" s="204" t="s">
        <v>449</v>
      </c>
      <c r="K286" s="204" t="s">
        <v>164</v>
      </c>
      <c r="L286" s="544"/>
      <c r="M286" s="544"/>
      <c r="N286" s="483"/>
      <c r="O286" s="483"/>
      <c r="P286" s="203" t="s">
        <v>162</v>
      </c>
      <c r="Q286" s="203" t="s">
        <v>449</v>
      </c>
      <c r="R286" s="203" t="s">
        <v>164</v>
      </c>
      <c r="S286" s="205" t="s">
        <v>168</v>
      </c>
      <c r="T286" s="483"/>
      <c r="U286" s="203" t="s">
        <v>162</v>
      </c>
      <c r="V286" s="203" t="s">
        <v>449</v>
      </c>
      <c r="W286" s="203" t="s">
        <v>164</v>
      </c>
      <c r="X286" s="205" t="s">
        <v>168</v>
      </c>
      <c r="Y286" s="483"/>
      <c r="Z286" s="203" t="s">
        <v>162</v>
      </c>
      <c r="AA286" s="203" t="s">
        <v>449</v>
      </c>
      <c r="AB286" s="203" t="s">
        <v>164</v>
      </c>
      <c r="AC286" s="205" t="s">
        <v>168</v>
      </c>
      <c r="AD286" s="483"/>
      <c r="AE286" s="203" t="s">
        <v>162</v>
      </c>
      <c r="AF286" s="203" t="s">
        <v>449</v>
      </c>
      <c r="AG286" s="203" t="s">
        <v>164</v>
      </c>
      <c r="AH286" s="205" t="s">
        <v>168</v>
      </c>
      <c r="AI286" s="483"/>
      <c r="AJ286" s="203" t="s">
        <v>162</v>
      </c>
      <c r="AK286" s="203" t="s">
        <v>449</v>
      </c>
      <c r="AL286" s="203" t="s">
        <v>164</v>
      </c>
      <c r="AM286" s="205" t="s">
        <v>168</v>
      </c>
      <c r="AN286" s="483"/>
      <c r="AO286" s="203" t="s">
        <v>162</v>
      </c>
      <c r="AP286" s="203" t="s">
        <v>449</v>
      </c>
      <c r="AQ286" s="203" t="s">
        <v>164</v>
      </c>
      <c r="AR286" s="205" t="s">
        <v>168</v>
      </c>
      <c r="AS286" s="483"/>
      <c r="AT286" s="203" t="s">
        <v>162</v>
      </c>
      <c r="AU286" s="203" t="s">
        <v>449</v>
      </c>
      <c r="AV286" s="203" t="s">
        <v>164</v>
      </c>
      <c r="AW286" s="205" t="s">
        <v>168</v>
      </c>
      <c r="AX286" s="483"/>
    </row>
    <row r="287" spans="2:50" ht="14.25" customHeight="1">
      <c r="B287" s="483" t="s">
        <v>145</v>
      </c>
      <c r="C287" s="203">
        <v>1</v>
      </c>
      <c r="D287" s="206" t="s">
        <v>428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41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42">
        <f>IFERROR(AVERAGE(K287:K301),"-")</f>
        <v>75.838389335807094</v>
      </c>
      <c r="M287" s="209">
        <f>RANK(K287, K$287:$K$301)</f>
        <v>1</v>
      </c>
      <c r="N287" s="483"/>
      <c r="O287" s="483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41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41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41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41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41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41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41">
        <f>AVERAGE(AV287:AV301)</f>
        <v>75.839456098833224</v>
      </c>
    </row>
    <row r="288" spans="2:50" ht="14.25" customHeight="1">
      <c r="B288" s="483"/>
      <c r="C288" s="203">
        <v>2</v>
      </c>
      <c r="D288" s="206" t="s">
        <v>663</v>
      </c>
      <c r="E288" s="203">
        <v>22</v>
      </c>
      <c r="F288" s="203">
        <v>1800</v>
      </c>
      <c r="G288" s="208">
        <f t="shared" si="357"/>
        <v>81.818181818181813</v>
      </c>
      <c r="H288" s="541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42"/>
      <c r="M288" s="209">
        <f>RANK(K288, K$287:$K$301)</f>
        <v>3</v>
      </c>
      <c r="N288" s="483"/>
      <c r="O288" s="483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41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41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41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41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41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41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41"/>
    </row>
    <row r="289" spans="2:50" ht="14.25" customHeight="1">
      <c r="B289" s="483"/>
      <c r="C289" s="203">
        <v>3</v>
      </c>
      <c r="D289" s="206" t="s">
        <v>719</v>
      </c>
      <c r="E289" s="203">
        <v>22</v>
      </c>
      <c r="F289" s="203">
        <v>1800</v>
      </c>
      <c r="G289" s="208">
        <f t="shared" si="357"/>
        <v>81.818181818181813</v>
      </c>
      <c r="H289" s="541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42"/>
      <c r="M289" s="209">
        <f>RANK(K289, K$287:$K$301)</f>
        <v>2</v>
      </c>
      <c r="N289" s="483"/>
      <c r="O289" s="483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41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41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41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41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41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41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41"/>
    </row>
    <row r="290" spans="2:50" ht="14.25" customHeight="1">
      <c r="B290" s="483"/>
      <c r="C290" s="203">
        <v>4</v>
      </c>
      <c r="D290" s="206"/>
      <c r="E290" s="203"/>
      <c r="F290" s="203"/>
      <c r="G290" s="208"/>
      <c r="H290" s="541"/>
      <c r="I290" s="209"/>
      <c r="J290" s="209"/>
      <c r="K290" s="210"/>
      <c r="L290" s="542"/>
      <c r="M290" s="209"/>
      <c r="N290" s="483"/>
      <c r="O290" s="483"/>
      <c r="P290" s="207"/>
      <c r="Q290" s="207"/>
      <c r="R290" s="208"/>
      <c r="S290" s="205"/>
      <c r="T290" s="541"/>
      <c r="U290" s="207"/>
      <c r="V290" s="207"/>
      <c r="W290" s="208"/>
      <c r="X290" s="205"/>
      <c r="Y290" s="541"/>
      <c r="Z290" s="207"/>
      <c r="AA290" s="207"/>
      <c r="AB290" s="208"/>
      <c r="AC290" s="205"/>
      <c r="AD290" s="541"/>
      <c r="AE290" s="207"/>
      <c r="AF290" s="207"/>
      <c r="AG290" s="208"/>
      <c r="AH290" s="205"/>
      <c r="AI290" s="541"/>
      <c r="AJ290" s="207"/>
      <c r="AK290" s="207"/>
      <c r="AL290" s="208"/>
      <c r="AM290" s="205"/>
      <c r="AN290" s="541"/>
      <c r="AO290" s="207"/>
      <c r="AP290" s="207"/>
      <c r="AQ290" s="208"/>
      <c r="AR290" s="205"/>
      <c r="AS290" s="541"/>
      <c r="AT290" s="207"/>
      <c r="AU290" s="207"/>
      <c r="AV290" s="208"/>
      <c r="AW290" s="205"/>
      <c r="AX290" s="541"/>
    </row>
    <row r="291" spans="2:50" ht="14.25" customHeight="1">
      <c r="B291" s="483"/>
      <c r="C291" s="203">
        <v>5</v>
      </c>
      <c r="D291" s="206"/>
      <c r="E291" s="203"/>
      <c r="F291" s="203"/>
      <c r="G291" s="208"/>
      <c r="H291" s="541"/>
      <c r="I291" s="209"/>
      <c r="J291" s="209"/>
      <c r="K291" s="210"/>
      <c r="L291" s="542"/>
      <c r="M291" s="209"/>
      <c r="N291" s="483"/>
      <c r="O291" s="483"/>
      <c r="P291" s="207"/>
      <c r="Q291" s="207"/>
      <c r="R291" s="208"/>
      <c r="S291" s="205"/>
      <c r="T291" s="541"/>
      <c r="U291" s="207"/>
      <c r="V291" s="207"/>
      <c r="W291" s="208"/>
      <c r="X291" s="205"/>
      <c r="Y291" s="541"/>
      <c r="Z291" s="207"/>
      <c r="AA291" s="207"/>
      <c r="AB291" s="208"/>
      <c r="AC291" s="205"/>
      <c r="AD291" s="541"/>
      <c r="AE291" s="207"/>
      <c r="AF291" s="207"/>
      <c r="AG291" s="208"/>
      <c r="AH291" s="205"/>
      <c r="AI291" s="541"/>
      <c r="AJ291" s="207"/>
      <c r="AK291" s="207"/>
      <c r="AL291" s="208"/>
      <c r="AM291" s="205"/>
      <c r="AN291" s="541"/>
      <c r="AO291" s="207"/>
      <c r="AP291" s="207"/>
      <c r="AQ291" s="208"/>
      <c r="AR291" s="205"/>
      <c r="AS291" s="541"/>
      <c r="AT291" s="207"/>
      <c r="AU291" s="207"/>
      <c r="AV291" s="208"/>
      <c r="AW291" s="205"/>
      <c r="AX291" s="541"/>
    </row>
    <row r="292" spans="2:50" ht="14.25" customHeight="1">
      <c r="B292" s="483"/>
      <c r="C292" s="203">
        <v>6</v>
      </c>
      <c r="D292" s="206"/>
      <c r="E292" s="203"/>
      <c r="F292" s="203"/>
      <c r="G292" s="208"/>
      <c r="H292" s="541"/>
      <c r="I292" s="209"/>
      <c r="J292" s="209"/>
      <c r="K292" s="210"/>
      <c r="L292" s="542"/>
      <c r="M292" s="209"/>
      <c r="N292" s="483"/>
      <c r="O292" s="483"/>
      <c r="P292" s="207"/>
      <c r="Q292" s="207"/>
      <c r="R292" s="208"/>
      <c r="S292" s="205"/>
      <c r="T292" s="541"/>
      <c r="U292" s="207"/>
      <c r="V292" s="207"/>
      <c r="W292" s="208"/>
      <c r="X292" s="205"/>
      <c r="Y292" s="541"/>
      <c r="Z292" s="207"/>
      <c r="AA292" s="207"/>
      <c r="AB292" s="208"/>
      <c r="AC292" s="205"/>
      <c r="AD292" s="541"/>
      <c r="AE292" s="207"/>
      <c r="AF292" s="207"/>
      <c r="AG292" s="208"/>
      <c r="AH292" s="205"/>
      <c r="AI292" s="541"/>
      <c r="AJ292" s="207"/>
      <c r="AK292" s="207"/>
      <c r="AL292" s="208"/>
      <c r="AM292" s="205"/>
      <c r="AN292" s="541"/>
      <c r="AO292" s="207"/>
      <c r="AP292" s="207"/>
      <c r="AQ292" s="208"/>
      <c r="AR292" s="205"/>
      <c r="AS292" s="541"/>
      <c r="AT292" s="207"/>
      <c r="AU292" s="207"/>
      <c r="AV292" s="208"/>
      <c r="AW292" s="205"/>
      <c r="AX292" s="541"/>
    </row>
    <row r="293" spans="2:50" ht="14.25" customHeight="1">
      <c r="B293" s="483"/>
      <c r="C293" s="203">
        <v>7</v>
      </c>
      <c r="D293" s="206"/>
      <c r="E293" s="203"/>
      <c r="F293" s="203"/>
      <c r="G293" s="208"/>
      <c r="H293" s="541"/>
      <c r="I293" s="209"/>
      <c r="J293" s="209"/>
      <c r="K293" s="210"/>
      <c r="L293" s="542"/>
      <c r="M293" s="209"/>
      <c r="N293" s="483"/>
      <c r="O293" s="483"/>
      <c r="P293" s="207"/>
      <c r="Q293" s="207"/>
      <c r="R293" s="208"/>
      <c r="S293" s="205"/>
      <c r="T293" s="541"/>
      <c r="U293" s="207"/>
      <c r="V293" s="207"/>
      <c r="W293" s="208"/>
      <c r="X293" s="205"/>
      <c r="Y293" s="541"/>
      <c r="Z293" s="207"/>
      <c r="AA293" s="207"/>
      <c r="AB293" s="208"/>
      <c r="AC293" s="205"/>
      <c r="AD293" s="541"/>
      <c r="AE293" s="207"/>
      <c r="AF293" s="207"/>
      <c r="AG293" s="208"/>
      <c r="AH293" s="205"/>
      <c r="AI293" s="541"/>
      <c r="AJ293" s="207"/>
      <c r="AK293" s="207"/>
      <c r="AL293" s="208"/>
      <c r="AM293" s="205"/>
      <c r="AN293" s="541"/>
      <c r="AO293" s="207"/>
      <c r="AP293" s="207"/>
      <c r="AQ293" s="208"/>
      <c r="AR293" s="205"/>
      <c r="AS293" s="541"/>
      <c r="AT293" s="207"/>
      <c r="AU293" s="207"/>
      <c r="AV293" s="208"/>
      <c r="AW293" s="205"/>
      <c r="AX293" s="541"/>
    </row>
    <row r="294" spans="2:50" ht="14.25" customHeight="1">
      <c r="B294" s="483"/>
      <c r="C294" s="203">
        <v>8</v>
      </c>
      <c r="D294" s="206"/>
      <c r="E294" s="203"/>
      <c r="F294" s="203"/>
      <c r="G294" s="208"/>
      <c r="H294" s="541"/>
      <c r="I294" s="209"/>
      <c r="J294" s="209"/>
      <c r="K294" s="210"/>
      <c r="L294" s="542"/>
      <c r="M294" s="209"/>
      <c r="N294" s="483"/>
      <c r="O294" s="483"/>
      <c r="P294" s="207"/>
      <c r="Q294" s="207"/>
      <c r="R294" s="208"/>
      <c r="S294" s="205"/>
      <c r="T294" s="541"/>
      <c r="U294" s="207"/>
      <c r="V294" s="207"/>
      <c r="W294" s="208"/>
      <c r="X294" s="205"/>
      <c r="Y294" s="541"/>
      <c r="Z294" s="207"/>
      <c r="AA294" s="207"/>
      <c r="AB294" s="208"/>
      <c r="AC294" s="205"/>
      <c r="AD294" s="541"/>
      <c r="AE294" s="207"/>
      <c r="AF294" s="207"/>
      <c r="AG294" s="208"/>
      <c r="AH294" s="205"/>
      <c r="AI294" s="541"/>
      <c r="AJ294" s="207"/>
      <c r="AK294" s="207"/>
      <c r="AL294" s="208"/>
      <c r="AM294" s="205"/>
      <c r="AN294" s="541"/>
      <c r="AO294" s="207"/>
      <c r="AP294" s="207"/>
      <c r="AQ294" s="208"/>
      <c r="AR294" s="205"/>
      <c r="AS294" s="541"/>
      <c r="AT294" s="207"/>
      <c r="AU294" s="207"/>
      <c r="AV294" s="208"/>
      <c r="AW294" s="205"/>
      <c r="AX294" s="541"/>
    </row>
    <row r="295" spans="2:50" ht="14.25" customHeight="1">
      <c r="B295" s="483"/>
      <c r="C295" s="203">
        <v>9</v>
      </c>
      <c r="D295" s="206"/>
      <c r="E295" s="203"/>
      <c r="F295" s="203"/>
      <c r="G295" s="208"/>
      <c r="H295" s="541"/>
      <c r="I295" s="209"/>
      <c r="J295" s="209"/>
      <c r="K295" s="210"/>
      <c r="L295" s="542"/>
      <c r="M295" s="209"/>
      <c r="N295" s="483"/>
      <c r="O295" s="483"/>
      <c r="P295" s="207"/>
      <c r="Q295" s="207"/>
      <c r="R295" s="208"/>
      <c r="S295" s="205"/>
      <c r="T295" s="541"/>
      <c r="U295" s="207"/>
      <c r="V295" s="207"/>
      <c r="W295" s="208"/>
      <c r="X295" s="205"/>
      <c r="Y295" s="541"/>
      <c r="Z295" s="207"/>
      <c r="AA295" s="207"/>
      <c r="AB295" s="208"/>
      <c r="AC295" s="205"/>
      <c r="AD295" s="541"/>
      <c r="AE295" s="207"/>
      <c r="AF295" s="207"/>
      <c r="AG295" s="208"/>
      <c r="AH295" s="205"/>
      <c r="AI295" s="541"/>
      <c r="AJ295" s="207"/>
      <c r="AK295" s="207"/>
      <c r="AL295" s="208"/>
      <c r="AM295" s="205"/>
      <c r="AN295" s="541"/>
      <c r="AO295" s="207"/>
      <c r="AP295" s="207"/>
      <c r="AQ295" s="208"/>
      <c r="AR295" s="205"/>
      <c r="AS295" s="541"/>
      <c r="AT295" s="207"/>
      <c r="AU295" s="207"/>
      <c r="AV295" s="208"/>
      <c r="AW295" s="205"/>
      <c r="AX295" s="541"/>
    </row>
    <row r="296" spans="2:50" ht="14.25" customHeight="1">
      <c r="B296" s="483"/>
      <c r="C296" s="203">
        <v>10</v>
      </c>
      <c r="D296" s="206"/>
      <c r="E296" s="203"/>
      <c r="F296" s="203"/>
      <c r="G296" s="208"/>
      <c r="H296" s="541"/>
      <c r="I296" s="209"/>
      <c r="J296" s="209"/>
      <c r="K296" s="210"/>
      <c r="L296" s="542"/>
      <c r="M296" s="209"/>
      <c r="N296" s="483"/>
      <c r="O296" s="483"/>
      <c r="P296" s="207"/>
      <c r="Q296" s="207"/>
      <c r="R296" s="208"/>
      <c r="S296" s="205"/>
      <c r="T296" s="541"/>
      <c r="U296" s="207"/>
      <c r="V296" s="207"/>
      <c r="W296" s="208"/>
      <c r="X296" s="205"/>
      <c r="Y296" s="541"/>
      <c r="Z296" s="207"/>
      <c r="AA296" s="207"/>
      <c r="AB296" s="208"/>
      <c r="AC296" s="205"/>
      <c r="AD296" s="541"/>
      <c r="AE296" s="207"/>
      <c r="AF296" s="207"/>
      <c r="AG296" s="208"/>
      <c r="AH296" s="205"/>
      <c r="AI296" s="541"/>
      <c r="AJ296" s="207"/>
      <c r="AK296" s="207"/>
      <c r="AL296" s="208"/>
      <c r="AM296" s="205"/>
      <c r="AN296" s="541"/>
      <c r="AO296" s="207"/>
      <c r="AP296" s="207"/>
      <c r="AQ296" s="208"/>
      <c r="AR296" s="205"/>
      <c r="AS296" s="541"/>
      <c r="AT296" s="207"/>
      <c r="AU296" s="207"/>
      <c r="AV296" s="208"/>
      <c r="AW296" s="205"/>
      <c r="AX296" s="541"/>
    </row>
    <row r="297" spans="2:50" ht="14.25" customHeight="1">
      <c r="B297" s="483"/>
      <c r="C297" s="203">
        <v>11</v>
      </c>
      <c r="D297" s="206"/>
      <c r="E297" s="203"/>
      <c r="F297" s="203"/>
      <c r="G297" s="208"/>
      <c r="H297" s="541"/>
      <c r="I297" s="209"/>
      <c r="J297" s="209"/>
      <c r="K297" s="210"/>
      <c r="L297" s="542"/>
      <c r="M297" s="209"/>
      <c r="N297" s="483"/>
      <c r="O297" s="483"/>
      <c r="P297" s="203"/>
      <c r="Q297" s="203"/>
      <c r="R297" s="208"/>
      <c r="S297" s="205"/>
      <c r="T297" s="541"/>
      <c r="U297" s="203"/>
      <c r="V297" s="203"/>
      <c r="W297" s="208"/>
      <c r="X297" s="205"/>
      <c r="Y297" s="541"/>
      <c r="Z297" s="203"/>
      <c r="AA297" s="203"/>
      <c r="AB297" s="208"/>
      <c r="AC297" s="205"/>
      <c r="AD297" s="541"/>
      <c r="AE297" s="203"/>
      <c r="AF297" s="203"/>
      <c r="AG297" s="208"/>
      <c r="AH297" s="205"/>
      <c r="AI297" s="541"/>
      <c r="AJ297" s="203"/>
      <c r="AK297" s="203"/>
      <c r="AL297" s="208"/>
      <c r="AM297" s="205"/>
      <c r="AN297" s="541"/>
      <c r="AO297" s="203"/>
      <c r="AP297" s="203"/>
      <c r="AQ297" s="208"/>
      <c r="AR297" s="205"/>
      <c r="AS297" s="541"/>
      <c r="AT297" s="203"/>
      <c r="AU297" s="203"/>
      <c r="AV297" s="208"/>
      <c r="AW297" s="205"/>
      <c r="AX297" s="541"/>
    </row>
    <row r="298" spans="2:50" ht="14.25" customHeight="1">
      <c r="B298" s="483"/>
      <c r="C298" s="203">
        <v>12</v>
      </c>
      <c r="D298" s="206"/>
      <c r="E298" s="203"/>
      <c r="F298" s="203"/>
      <c r="G298" s="208"/>
      <c r="H298" s="541"/>
      <c r="I298" s="209"/>
      <c r="J298" s="209"/>
      <c r="K298" s="210"/>
      <c r="L298" s="542"/>
      <c r="M298" s="209"/>
      <c r="N298" s="483"/>
      <c r="O298" s="483"/>
      <c r="P298" s="203"/>
      <c r="Q298" s="203"/>
      <c r="R298" s="208"/>
      <c r="S298" s="205"/>
      <c r="T298" s="541"/>
      <c r="U298" s="203"/>
      <c r="V298" s="203"/>
      <c r="W298" s="208"/>
      <c r="X298" s="205"/>
      <c r="Y298" s="541"/>
      <c r="Z298" s="203"/>
      <c r="AA298" s="203"/>
      <c r="AB298" s="208"/>
      <c r="AC298" s="205"/>
      <c r="AD298" s="541"/>
      <c r="AE298" s="203"/>
      <c r="AF298" s="203"/>
      <c r="AG298" s="208"/>
      <c r="AH298" s="205"/>
      <c r="AI298" s="541"/>
      <c r="AJ298" s="203"/>
      <c r="AK298" s="203"/>
      <c r="AL298" s="208"/>
      <c r="AM298" s="205"/>
      <c r="AN298" s="541"/>
      <c r="AO298" s="203"/>
      <c r="AP298" s="203"/>
      <c r="AQ298" s="208"/>
      <c r="AR298" s="205"/>
      <c r="AS298" s="541"/>
      <c r="AT298" s="203"/>
      <c r="AU298" s="203"/>
      <c r="AV298" s="208"/>
      <c r="AW298" s="205"/>
      <c r="AX298" s="541"/>
    </row>
    <row r="299" spans="2:50" ht="14.25" customHeight="1">
      <c r="B299" s="483"/>
      <c r="C299" s="203">
        <v>13</v>
      </c>
      <c r="D299" s="206"/>
      <c r="E299" s="203"/>
      <c r="F299" s="203"/>
      <c r="G299" s="208"/>
      <c r="H299" s="541"/>
      <c r="I299" s="209"/>
      <c r="J299" s="209"/>
      <c r="K299" s="210"/>
      <c r="L299" s="542"/>
      <c r="M299" s="209"/>
      <c r="N299" s="483"/>
      <c r="O299" s="483"/>
      <c r="P299" s="203"/>
      <c r="Q299" s="203"/>
      <c r="R299" s="208"/>
      <c r="S299" s="205"/>
      <c r="T299" s="541"/>
      <c r="U299" s="203"/>
      <c r="V299" s="203"/>
      <c r="W299" s="208"/>
      <c r="X299" s="205"/>
      <c r="Y299" s="541"/>
      <c r="Z299" s="203"/>
      <c r="AA299" s="203"/>
      <c r="AB299" s="208"/>
      <c r="AC299" s="205"/>
      <c r="AD299" s="541"/>
      <c r="AE299" s="203"/>
      <c r="AF299" s="203"/>
      <c r="AG299" s="208"/>
      <c r="AH299" s="205"/>
      <c r="AI299" s="541"/>
      <c r="AJ299" s="203"/>
      <c r="AK299" s="203"/>
      <c r="AL299" s="208"/>
      <c r="AM299" s="205"/>
      <c r="AN299" s="541"/>
      <c r="AO299" s="203"/>
      <c r="AP299" s="203"/>
      <c r="AQ299" s="208"/>
      <c r="AR299" s="205"/>
      <c r="AS299" s="541"/>
      <c r="AT299" s="203"/>
      <c r="AU299" s="203"/>
      <c r="AV299" s="208"/>
      <c r="AW299" s="205"/>
      <c r="AX299" s="541"/>
    </row>
    <row r="300" spans="2:50" ht="14.25" customHeight="1">
      <c r="B300" s="483"/>
      <c r="C300" s="203">
        <v>14</v>
      </c>
      <c r="D300" s="206"/>
      <c r="E300" s="203"/>
      <c r="F300" s="203"/>
      <c r="G300" s="208"/>
      <c r="H300" s="541"/>
      <c r="I300" s="209"/>
      <c r="J300" s="209"/>
      <c r="K300" s="210"/>
      <c r="L300" s="542"/>
      <c r="M300" s="209"/>
      <c r="N300" s="483"/>
      <c r="O300" s="483"/>
      <c r="P300" s="203"/>
      <c r="Q300" s="203"/>
      <c r="R300" s="208"/>
      <c r="S300" s="205"/>
      <c r="T300" s="541"/>
      <c r="U300" s="203"/>
      <c r="V300" s="203"/>
      <c r="W300" s="208"/>
      <c r="X300" s="205"/>
      <c r="Y300" s="541"/>
      <c r="Z300" s="203"/>
      <c r="AA300" s="203"/>
      <c r="AB300" s="208"/>
      <c r="AC300" s="205"/>
      <c r="AD300" s="541"/>
      <c r="AE300" s="203"/>
      <c r="AF300" s="203"/>
      <c r="AG300" s="208"/>
      <c r="AH300" s="205"/>
      <c r="AI300" s="541"/>
      <c r="AJ300" s="203"/>
      <c r="AK300" s="203"/>
      <c r="AL300" s="208"/>
      <c r="AM300" s="205"/>
      <c r="AN300" s="541"/>
      <c r="AO300" s="203"/>
      <c r="AP300" s="203"/>
      <c r="AQ300" s="208"/>
      <c r="AR300" s="205"/>
      <c r="AS300" s="541"/>
      <c r="AT300" s="203"/>
      <c r="AU300" s="203"/>
      <c r="AV300" s="208"/>
      <c r="AW300" s="205"/>
      <c r="AX300" s="541"/>
    </row>
    <row r="301" spans="2:50" ht="14.25" customHeight="1">
      <c r="B301" s="483"/>
      <c r="C301" s="203">
        <v>15</v>
      </c>
      <c r="D301" s="206"/>
      <c r="E301" s="203"/>
      <c r="F301" s="203"/>
      <c r="G301" s="208"/>
      <c r="H301" s="541"/>
      <c r="I301" s="209"/>
      <c r="J301" s="209"/>
      <c r="K301" s="210"/>
      <c r="L301" s="542"/>
      <c r="M301" s="209"/>
      <c r="N301" s="483"/>
      <c r="O301" s="483"/>
      <c r="P301" s="203"/>
      <c r="Q301" s="207"/>
      <c r="R301" s="208"/>
      <c r="S301" s="205"/>
      <c r="T301" s="541"/>
      <c r="U301" s="203"/>
      <c r="V301" s="203"/>
      <c r="W301" s="208"/>
      <c r="X301" s="205"/>
      <c r="Y301" s="541"/>
      <c r="Z301" s="203"/>
      <c r="AA301" s="203"/>
      <c r="AB301" s="208"/>
      <c r="AC301" s="205"/>
      <c r="AD301" s="541"/>
      <c r="AE301" s="203"/>
      <c r="AF301" s="203"/>
      <c r="AG301" s="208"/>
      <c r="AH301" s="205"/>
      <c r="AI301" s="541"/>
      <c r="AJ301" s="203"/>
      <c r="AK301" s="203"/>
      <c r="AL301" s="208"/>
      <c r="AM301" s="205"/>
      <c r="AN301" s="541"/>
      <c r="AO301" s="203"/>
      <c r="AP301" s="203"/>
      <c r="AQ301" s="208"/>
      <c r="AR301" s="205"/>
      <c r="AS301" s="541"/>
      <c r="AT301" s="203"/>
      <c r="AU301" s="203"/>
      <c r="AV301" s="208"/>
      <c r="AW301" s="205"/>
      <c r="AX301" s="541"/>
    </row>
    <row r="302" spans="2:50" ht="14.25" customHeight="1" collapsed="1">
      <c r="B302" s="524" t="s">
        <v>764</v>
      </c>
      <c r="C302" s="525"/>
      <c r="D302" s="525"/>
      <c r="E302" s="525"/>
      <c r="F302" s="525"/>
      <c r="G302" s="525"/>
      <c r="H302" s="525"/>
      <c r="I302" s="525"/>
      <c r="J302" s="525"/>
      <c r="K302" s="525"/>
      <c r="L302" s="525"/>
      <c r="M302" s="526"/>
      <c r="N302" s="576" t="s">
        <v>445</v>
      </c>
      <c r="O302" s="576" t="s">
        <v>105</v>
      </c>
      <c r="P302" s="585">
        <f>AT282+1</f>
        <v>45972</v>
      </c>
      <c r="Q302" s="586"/>
      <c r="R302" s="586"/>
      <c r="S302" s="586"/>
      <c r="T302" s="586"/>
      <c r="U302" s="587">
        <f>P302+1</f>
        <v>45973</v>
      </c>
      <c r="V302" s="588"/>
      <c r="W302" s="588"/>
      <c r="X302" s="588"/>
      <c r="Y302" s="588"/>
      <c r="Z302" s="585">
        <f t="shared" ref="Z302" si="373">U302+1</f>
        <v>45974</v>
      </c>
      <c r="AA302" s="586"/>
      <c r="AB302" s="586"/>
      <c r="AC302" s="586"/>
      <c r="AD302" s="586"/>
      <c r="AE302" s="587">
        <f t="shared" ref="AE302" si="374">Z302+1</f>
        <v>45975</v>
      </c>
      <c r="AF302" s="588"/>
      <c r="AG302" s="588"/>
      <c r="AH302" s="588"/>
      <c r="AI302" s="588"/>
      <c r="AJ302" s="589">
        <f t="shared" ref="AJ302" si="375">AE302+1</f>
        <v>45976</v>
      </c>
      <c r="AK302" s="590"/>
      <c r="AL302" s="590"/>
      <c r="AM302" s="590"/>
      <c r="AN302" s="591"/>
      <c r="AO302" s="587">
        <f t="shared" ref="AO302" si="376">AJ302+1</f>
        <v>45977</v>
      </c>
      <c r="AP302" s="588"/>
      <c r="AQ302" s="588"/>
      <c r="AR302" s="588"/>
      <c r="AS302" s="588"/>
      <c r="AT302" s="589">
        <f t="shared" ref="AT302" si="377">AO302+1</f>
        <v>45978</v>
      </c>
      <c r="AU302" s="590"/>
      <c r="AV302" s="590"/>
      <c r="AW302" s="590"/>
      <c r="AX302" s="591"/>
    </row>
    <row r="303" spans="2:50" ht="14.25" customHeight="1"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8"/>
      <c r="N303" s="578"/>
      <c r="O303" s="578"/>
      <c r="P303" s="592">
        <f>P302</f>
        <v>45972</v>
      </c>
      <c r="Q303" s="592"/>
      <c r="R303" s="592"/>
      <c r="S303" s="592"/>
      <c r="T303" s="592"/>
      <c r="U303" s="593">
        <f>U302</f>
        <v>45973</v>
      </c>
      <c r="V303" s="593"/>
      <c r="W303" s="593"/>
      <c r="X303" s="593"/>
      <c r="Y303" s="593"/>
      <c r="Z303" s="592">
        <f t="shared" ref="Z303" si="378">Z302</f>
        <v>45974</v>
      </c>
      <c r="AA303" s="592"/>
      <c r="AB303" s="592"/>
      <c r="AC303" s="592"/>
      <c r="AD303" s="592"/>
      <c r="AE303" s="593">
        <f t="shared" ref="AE303" si="379">AE302</f>
        <v>45975</v>
      </c>
      <c r="AF303" s="593"/>
      <c r="AG303" s="593"/>
      <c r="AH303" s="593"/>
      <c r="AI303" s="593"/>
      <c r="AJ303" s="594">
        <f t="shared" ref="AJ303" si="380">AJ302</f>
        <v>45976</v>
      </c>
      <c r="AK303" s="595"/>
      <c r="AL303" s="595"/>
      <c r="AM303" s="595"/>
      <c r="AN303" s="596"/>
      <c r="AO303" s="593">
        <f t="shared" ref="AO303" si="381">AO302</f>
        <v>45977</v>
      </c>
      <c r="AP303" s="593"/>
      <c r="AQ303" s="593"/>
      <c r="AR303" s="593"/>
      <c r="AS303" s="593"/>
      <c r="AT303" s="594">
        <f t="shared" ref="AT303" si="382">AT302</f>
        <v>45978</v>
      </c>
      <c r="AU303" s="595"/>
      <c r="AV303" s="595"/>
      <c r="AW303" s="595"/>
      <c r="AX303" s="596"/>
    </row>
    <row r="304" spans="2:50" ht="14.25" customHeight="1">
      <c r="B304" s="483" t="s">
        <v>165</v>
      </c>
      <c r="C304" s="483" t="s">
        <v>160</v>
      </c>
      <c r="D304" s="483"/>
      <c r="E304" s="483" t="s">
        <v>161</v>
      </c>
      <c r="F304" s="483"/>
      <c r="G304" s="483"/>
      <c r="H304" s="483" t="s">
        <v>166</v>
      </c>
      <c r="I304" s="544" t="s">
        <v>446</v>
      </c>
      <c r="J304" s="544"/>
      <c r="K304" s="544"/>
      <c r="L304" s="544" t="s">
        <v>166</v>
      </c>
      <c r="M304" s="544" t="s">
        <v>168</v>
      </c>
      <c r="N304" s="483"/>
      <c r="O304" s="483" t="s">
        <v>167</v>
      </c>
      <c r="P304" s="483" t="s">
        <v>163</v>
      </c>
      <c r="Q304" s="483"/>
      <c r="R304" s="483"/>
      <c r="S304" s="483"/>
      <c r="T304" s="483" t="s">
        <v>166</v>
      </c>
      <c r="U304" s="483" t="s">
        <v>163</v>
      </c>
      <c r="V304" s="483"/>
      <c r="W304" s="483"/>
      <c r="X304" s="483"/>
      <c r="Y304" s="483" t="s">
        <v>166</v>
      </c>
      <c r="Z304" s="483" t="s">
        <v>163</v>
      </c>
      <c r="AA304" s="483"/>
      <c r="AB304" s="483"/>
      <c r="AC304" s="483"/>
      <c r="AD304" s="483" t="s">
        <v>166</v>
      </c>
      <c r="AE304" s="483" t="s">
        <v>163</v>
      </c>
      <c r="AF304" s="483"/>
      <c r="AG304" s="483"/>
      <c r="AH304" s="483"/>
      <c r="AI304" s="483" t="s">
        <v>166</v>
      </c>
      <c r="AJ304" s="483" t="s">
        <v>163</v>
      </c>
      <c r="AK304" s="483"/>
      <c r="AL304" s="483"/>
      <c r="AM304" s="483"/>
      <c r="AN304" s="483" t="s">
        <v>166</v>
      </c>
      <c r="AO304" s="483" t="s">
        <v>163</v>
      </c>
      <c r="AP304" s="483"/>
      <c r="AQ304" s="483"/>
      <c r="AR304" s="483"/>
      <c r="AS304" s="483" t="s">
        <v>166</v>
      </c>
      <c r="AT304" s="483" t="s">
        <v>163</v>
      </c>
      <c r="AU304" s="483"/>
      <c r="AV304" s="483"/>
      <c r="AW304" s="483"/>
      <c r="AX304" s="483" t="s">
        <v>166</v>
      </c>
    </row>
    <row r="305" spans="2:50" ht="14.25" customHeight="1">
      <c r="B305" s="483"/>
      <c r="C305" s="483"/>
      <c r="D305" s="483"/>
      <c r="E305" s="483" t="s">
        <v>447</v>
      </c>
      <c r="F305" s="483"/>
      <c r="G305" s="483"/>
      <c r="H305" s="483"/>
      <c r="I305" s="544" t="s">
        <v>447</v>
      </c>
      <c r="J305" s="544"/>
      <c r="K305" s="544"/>
      <c r="L305" s="544"/>
      <c r="M305" s="544"/>
      <c r="N305" s="483"/>
      <c r="O305" s="483"/>
      <c r="P305" s="483" t="s">
        <v>448</v>
      </c>
      <c r="Q305" s="483"/>
      <c r="R305" s="483"/>
      <c r="S305" s="483"/>
      <c r="T305" s="483"/>
      <c r="U305" s="483" t="s">
        <v>448</v>
      </c>
      <c r="V305" s="483"/>
      <c r="W305" s="483"/>
      <c r="X305" s="483"/>
      <c r="Y305" s="483"/>
      <c r="Z305" s="483" t="s">
        <v>448</v>
      </c>
      <c r="AA305" s="483"/>
      <c r="AB305" s="483"/>
      <c r="AC305" s="483"/>
      <c r="AD305" s="483"/>
      <c r="AE305" s="483" t="s">
        <v>448</v>
      </c>
      <c r="AF305" s="483"/>
      <c r="AG305" s="483"/>
      <c r="AH305" s="483"/>
      <c r="AI305" s="483"/>
      <c r="AJ305" s="483" t="s">
        <v>448</v>
      </c>
      <c r="AK305" s="483"/>
      <c r="AL305" s="483"/>
      <c r="AM305" s="483"/>
      <c r="AN305" s="483"/>
      <c r="AO305" s="483" t="s">
        <v>448</v>
      </c>
      <c r="AP305" s="483"/>
      <c r="AQ305" s="483"/>
      <c r="AR305" s="483"/>
      <c r="AS305" s="483"/>
      <c r="AT305" s="483" t="s">
        <v>448</v>
      </c>
      <c r="AU305" s="483"/>
      <c r="AV305" s="483"/>
      <c r="AW305" s="483"/>
      <c r="AX305" s="483"/>
    </row>
    <row r="306" spans="2:50" ht="14.25" customHeight="1">
      <c r="B306" s="483"/>
      <c r="C306" s="483"/>
      <c r="D306" s="483"/>
      <c r="E306" s="203" t="s">
        <v>162</v>
      </c>
      <c r="F306" s="203" t="s">
        <v>449</v>
      </c>
      <c r="G306" s="203" t="s">
        <v>164</v>
      </c>
      <c r="H306" s="483"/>
      <c r="I306" s="204" t="s">
        <v>162</v>
      </c>
      <c r="J306" s="204" t="s">
        <v>449</v>
      </c>
      <c r="K306" s="204" t="s">
        <v>164</v>
      </c>
      <c r="L306" s="544"/>
      <c r="M306" s="544"/>
      <c r="N306" s="483"/>
      <c r="O306" s="483"/>
      <c r="P306" s="203" t="s">
        <v>162</v>
      </c>
      <c r="Q306" s="203" t="s">
        <v>449</v>
      </c>
      <c r="R306" s="203" t="s">
        <v>164</v>
      </c>
      <c r="S306" s="205" t="s">
        <v>168</v>
      </c>
      <c r="T306" s="483"/>
      <c r="U306" s="203" t="s">
        <v>162</v>
      </c>
      <c r="V306" s="203" t="s">
        <v>449</v>
      </c>
      <c r="W306" s="203" t="s">
        <v>164</v>
      </c>
      <c r="X306" s="205" t="s">
        <v>168</v>
      </c>
      <c r="Y306" s="483"/>
      <c r="Z306" s="203" t="s">
        <v>162</v>
      </c>
      <c r="AA306" s="203" t="s">
        <v>449</v>
      </c>
      <c r="AB306" s="203" t="s">
        <v>164</v>
      </c>
      <c r="AC306" s="205" t="s">
        <v>168</v>
      </c>
      <c r="AD306" s="483"/>
      <c r="AE306" s="203" t="s">
        <v>162</v>
      </c>
      <c r="AF306" s="203" t="s">
        <v>449</v>
      </c>
      <c r="AG306" s="203" t="s">
        <v>164</v>
      </c>
      <c r="AH306" s="205" t="s">
        <v>168</v>
      </c>
      <c r="AI306" s="483"/>
      <c r="AJ306" s="203" t="s">
        <v>162</v>
      </c>
      <c r="AK306" s="203" t="s">
        <v>449</v>
      </c>
      <c r="AL306" s="203" t="s">
        <v>164</v>
      </c>
      <c r="AM306" s="205" t="s">
        <v>168</v>
      </c>
      <c r="AN306" s="483"/>
      <c r="AO306" s="203" t="s">
        <v>162</v>
      </c>
      <c r="AP306" s="203" t="s">
        <v>449</v>
      </c>
      <c r="AQ306" s="203" t="s">
        <v>164</v>
      </c>
      <c r="AR306" s="205" t="s">
        <v>168</v>
      </c>
      <c r="AS306" s="483"/>
      <c r="AT306" s="203" t="s">
        <v>162</v>
      </c>
      <c r="AU306" s="203" t="s">
        <v>449</v>
      </c>
      <c r="AV306" s="203" t="s">
        <v>164</v>
      </c>
      <c r="AW306" s="205" t="s">
        <v>168</v>
      </c>
      <c r="AX306" s="483"/>
    </row>
    <row r="307" spans="2:50" ht="14.25" customHeight="1">
      <c r="B307" s="483" t="s">
        <v>145</v>
      </c>
      <c r="C307" s="203">
        <v>1</v>
      </c>
      <c r="D307" s="206"/>
      <c r="E307" s="203"/>
      <c r="F307" s="203"/>
      <c r="G307" s="208" t="e">
        <f t="shared" ref="G307:G321" si="383">F307/E307</f>
        <v>#DIV/0!</v>
      </c>
      <c r="H307" s="541" t="e">
        <f>AVERAGE(G307:G321)</f>
        <v>#DIV/0!</v>
      </c>
      <c r="I307" s="209" t="e">
        <f>AVERAGE(P307,U307,Z307,AE307,AJ307,AO307,AT307)</f>
        <v>#DIV/0!</v>
      </c>
      <c r="J307" s="209" t="e">
        <f>AVERAGE(Q307,V307,AA307,AF307,AK307,AP307,AU307)</f>
        <v>#DIV/0!</v>
      </c>
      <c r="K307" s="210" t="e">
        <f>AVERAGE(R307,W307,AB307,AG307,AL307,AQ307,AV307)</f>
        <v>#DIV/0!</v>
      </c>
      <c r="L307" s="542" t="str">
        <f>IFERROR(AVERAGE(K307:K321),"-")</f>
        <v>-</v>
      </c>
      <c r="M307" s="209" t="e">
        <f>RANK(K307, K$307:$K$321)</f>
        <v>#DIV/0!</v>
      </c>
      <c r="N307" s="483"/>
      <c r="O307" s="483"/>
      <c r="P307" s="203"/>
      <c r="Q307" s="203"/>
      <c r="R307" s="208" t="e">
        <f t="shared" ref="R307:R320" si="384">Q307/P307</f>
        <v>#DIV/0!</v>
      </c>
      <c r="S307" s="205" t="e">
        <f>RANK(R307, R$307:R$321)</f>
        <v>#DIV/0!</v>
      </c>
      <c r="T307" s="541" t="e">
        <f>AVERAGE(R307:R321)</f>
        <v>#DIV/0!</v>
      </c>
      <c r="U307" s="203"/>
      <c r="V307" s="203"/>
      <c r="W307" s="208" t="e">
        <f t="shared" ref="W307:W320" si="385">V307/U307</f>
        <v>#DIV/0!</v>
      </c>
      <c r="X307" s="205" t="e">
        <f>RANK(W307, W$307:W$321)</f>
        <v>#DIV/0!</v>
      </c>
      <c r="Y307" s="541" t="e">
        <f>AVERAGE(W307:W321)</f>
        <v>#DIV/0!</v>
      </c>
      <c r="Z307" s="203"/>
      <c r="AA307" s="203"/>
      <c r="AB307" s="208" t="e">
        <f t="shared" ref="AB307:AB320" si="386">AA307/Z307</f>
        <v>#DIV/0!</v>
      </c>
      <c r="AC307" s="205" t="e">
        <f>RANK(AB307, AB$307:AB$321)</f>
        <v>#DIV/0!</v>
      </c>
      <c r="AD307" s="541" t="e">
        <f>AVERAGE(AB307:AB321)</f>
        <v>#DIV/0!</v>
      </c>
      <c r="AE307" s="203"/>
      <c r="AF307" s="203"/>
      <c r="AG307" s="208" t="e">
        <f t="shared" ref="AG307:AG320" si="387">AF307/AE307</f>
        <v>#DIV/0!</v>
      </c>
      <c r="AH307" s="205" t="e">
        <f>RANK(AG307, AG$307:AG$321)</f>
        <v>#DIV/0!</v>
      </c>
      <c r="AI307" s="541" t="e">
        <f>AVERAGE(AG307:AG321)</f>
        <v>#DIV/0!</v>
      </c>
      <c r="AJ307" s="203"/>
      <c r="AK307" s="203"/>
      <c r="AL307" s="208" t="e">
        <f t="shared" ref="AL307:AL320" si="388">AK307/AJ307</f>
        <v>#DIV/0!</v>
      </c>
      <c r="AM307" s="205" t="e">
        <f>RANK(AL307, AL$307:AL$321)</f>
        <v>#DIV/0!</v>
      </c>
      <c r="AN307" s="541" t="e">
        <f>AVERAGE(AL307:AL321)</f>
        <v>#DIV/0!</v>
      </c>
      <c r="AO307" s="203"/>
      <c r="AP307" s="203"/>
      <c r="AQ307" s="208" t="e">
        <f t="shared" ref="AQ307:AQ320" si="389">AP307/AO307</f>
        <v>#DIV/0!</v>
      </c>
      <c r="AR307" s="205" t="e">
        <f>RANK(AQ307, AQ$307:AQ$321)</f>
        <v>#DIV/0!</v>
      </c>
      <c r="AS307" s="541" t="e">
        <f>AVERAGE(AQ307:AQ321)</f>
        <v>#DIV/0!</v>
      </c>
      <c r="AT307" s="203"/>
      <c r="AU307" s="203"/>
      <c r="AV307" s="208" t="e">
        <f t="shared" ref="AV307:AV320" si="390">AU307/AT307</f>
        <v>#DIV/0!</v>
      </c>
      <c r="AW307" s="205" t="e">
        <f>RANK(AV307, AV$307:AV$321)</f>
        <v>#DIV/0!</v>
      </c>
      <c r="AX307" s="541" t="e">
        <f>AVERAGE(AV307:AV321)</f>
        <v>#DIV/0!</v>
      </c>
    </row>
    <row r="308" spans="2:50" ht="14.25" customHeight="1">
      <c r="B308" s="483"/>
      <c r="C308" s="203">
        <v>2</v>
      </c>
      <c r="D308" s="206"/>
      <c r="E308" s="203"/>
      <c r="F308" s="203"/>
      <c r="G308" s="208" t="e">
        <f t="shared" si="383"/>
        <v>#DIV/0!</v>
      </c>
      <c r="H308" s="541"/>
      <c r="I308" s="209" t="e">
        <f t="shared" ref="I308:K321" si="391">AVERAGE(P308,U308,Z308,AE308,AJ308,AO308,AT308)</f>
        <v>#DIV/0!</v>
      </c>
      <c r="J308" s="209" t="e">
        <f t="shared" si="391"/>
        <v>#DIV/0!</v>
      </c>
      <c r="K308" s="210" t="e">
        <f t="shared" si="391"/>
        <v>#DIV/0!</v>
      </c>
      <c r="L308" s="542"/>
      <c r="M308" s="209" t="e">
        <f>RANK(K308, K$307:$K$321)</f>
        <v>#DIV/0!</v>
      </c>
      <c r="N308" s="483"/>
      <c r="O308" s="483"/>
      <c r="P308" s="203"/>
      <c r="Q308" s="203"/>
      <c r="R308" s="208" t="e">
        <f t="shared" si="384"/>
        <v>#DIV/0!</v>
      </c>
      <c r="S308" s="205" t="e">
        <f t="shared" ref="S308:S321" si="392">RANK(R308, R$307:R$321)</f>
        <v>#DIV/0!</v>
      </c>
      <c r="T308" s="541"/>
      <c r="U308" s="203"/>
      <c r="V308" s="203"/>
      <c r="W308" s="208" t="e">
        <f t="shared" si="385"/>
        <v>#DIV/0!</v>
      </c>
      <c r="X308" s="205" t="e">
        <f t="shared" ref="X308:X321" si="393">RANK(W308, W$307:W$321)</f>
        <v>#DIV/0!</v>
      </c>
      <c r="Y308" s="541"/>
      <c r="Z308" s="203"/>
      <c r="AA308" s="203"/>
      <c r="AB308" s="208" t="e">
        <f t="shared" si="386"/>
        <v>#DIV/0!</v>
      </c>
      <c r="AC308" s="205" t="e">
        <f t="shared" ref="AC308:AC321" si="394">RANK(AB308, AB$307:AB$321)</f>
        <v>#DIV/0!</v>
      </c>
      <c r="AD308" s="541"/>
      <c r="AE308" s="203"/>
      <c r="AF308" s="203"/>
      <c r="AG308" s="208" t="e">
        <f t="shared" si="387"/>
        <v>#DIV/0!</v>
      </c>
      <c r="AH308" s="205" t="e">
        <f t="shared" ref="AH308:AH321" si="395">RANK(AG308, AG$307:AG$321)</f>
        <v>#DIV/0!</v>
      </c>
      <c r="AI308" s="541"/>
      <c r="AJ308" s="203"/>
      <c r="AK308" s="203"/>
      <c r="AL308" s="208" t="e">
        <f t="shared" si="388"/>
        <v>#DIV/0!</v>
      </c>
      <c r="AM308" s="205" t="e">
        <f t="shared" ref="AM308:AM321" si="396">RANK(AL308, AL$307:AL$321)</f>
        <v>#DIV/0!</v>
      </c>
      <c r="AN308" s="541"/>
      <c r="AO308" s="203"/>
      <c r="AP308" s="203"/>
      <c r="AQ308" s="208" t="e">
        <f t="shared" si="389"/>
        <v>#DIV/0!</v>
      </c>
      <c r="AR308" s="205" t="e">
        <f t="shared" ref="AR308:AR321" si="397">RANK(AQ308, AQ$307:AQ$321)</f>
        <v>#DIV/0!</v>
      </c>
      <c r="AS308" s="541"/>
      <c r="AT308" s="203"/>
      <c r="AU308" s="203"/>
      <c r="AV308" s="208" t="e">
        <f t="shared" si="390"/>
        <v>#DIV/0!</v>
      </c>
      <c r="AW308" s="205" t="e">
        <f t="shared" ref="AW308:AW321" si="398">RANK(AV308, AV$307:AV$321)</f>
        <v>#DIV/0!</v>
      </c>
      <c r="AX308" s="541"/>
    </row>
    <row r="309" spans="2:50" ht="14.25" customHeight="1">
      <c r="B309" s="483"/>
      <c r="C309" s="203">
        <v>3</v>
      </c>
      <c r="D309" s="206"/>
      <c r="E309" s="203"/>
      <c r="F309" s="203"/>
      <c r="G309" s="208" t="e">
        <f t="shared" si="383"/>
        <v>#DIV/0!</v>
      </c>
      <c r="H309" s="541"/>
      <c r="I309" s="209" t="e">
        <f t="shared" si="391"/>
        <v>#DIV/0!</v>
      </c>
      <c r="J309" s="209" t="e">
        <f t="shared" si="391"/>
        <v>#DIV/0!</v>
      </c>
      <c r="K309" s="210" t="e">
        <f t="shared" si="391"/>
        <v>#DIV/0!</v>
      </c>
      <c r="L309" s="542"/>
      <c r="M309" s="209" t="e">
        <f>RANK(K309, K$307:$K$321)</f>
        <v>#DIV/0!</v>
      </c>
      <c r="N309" s="483"/>
      <c r="O309" s="483"/>
      <c r="P309" s="203"/>
      <c r="Q309" s="203"/>
      <c r="R309" s="208" t="e">
        <f t="shared" si="384"/>
        <v>#DIV/0!</v>
      </c>
      <c r="S309" s="205" t="e">
        <f t="shared" si="392"/>
        <v>#DIV/0!</v>
      </c>
      <c r="T309" s="541"/>
      <c r="U309" s="203"/>
      <c r="V309" s="203"/>
      <c r="W309" s="208" t="e">
        <f t="shared" si="385"/>
        <v>#DIV/0!</v>
      </c>
      <c r="X309" s="205" t="e">
        <f t="shared" si="393"/>
        <v>#DIV/0!</v>
      </c>
      <c r="Y309" s="541"/>
      <c r="Z309" s="203"/>
      <c r="AA309" s="203"/>
      <c r="AB309" s="208" t="e">
        <f t="shared" si="386"/>
        <v>#DIV/0!</v>
      </c>
      <c r="AC309" s="205" t="e">
        <f t="shared" si="394"/>
        <v>#DIV/0!</v>
      </c>
      <c r="AD309" s="541"/>
      <c r="AE309" s="203"/>
      <c r="AF309" s="203"/>
      <c r="AG309" s="208" t="e">
        <f t="shared" si="387"/>
        <v>#DIV/0!</v>
      </c>
      <c r="AH309" s="205" t="e">
        <f t="shared" si="395"/>
        <v>#DIV/0!</v>
      </c>
      <c r="AI309" s="541"/>
      <c r="AJ309" s="203"/>
      <c r="AK309" s="203"/>
      <c r="AL309" s="208" t="e">
        <f t="shared" si="388"/>
        <v>#DIV/0!</v>
      </c>
      <c r="AM309" s="205" t="e">
        <f t="shared" si="396"/>
        <v>#DIV/0!</v>
      </c>
      <c r="AN309" s="541"/>
      <c r="AO309" s="203"/>
      <c r="AP309" s="203"/>
      <c r="AQ309" s="208" t="e">
        <f t="shared" si="389"/>
        <v>#DIV/0!</v>
      </c>
      <c r="AR309" s="205" t="e">
        <f t="shared" si="397"/>
        <v>#DIV/0!</v>
      </c>
      <c r="AS309" s="541"/>
      <c r="AT309" s="203"/>
      <c r="AU309" s="203"/>
      <c r="AV309" s="208" t="e">
        <f t="shared" si="390"/>
        <v>#DIV/0!</v>
      </c>
      <c r="AW309" s="205" t="e">
        <f t="shared" si="398"/>
        <v>#DIV/0!</v>
      </c>
      <c r="AX309" s="541"/>
    </row>
    <row r="310" spans="2:50" ht="14.25" customHeight="1">
      <c r="B310" s="483"/>
      <c r="C310" s="203">
        <v>4</v>
      </c>
      <c r="D310" s="206"/>
      <c r="E310" s="203"/>
      <c r="F310" s="203"/>
      <c r="G310" s="208" t="e">
        <f t="shared" si="383"/>
        <v>#DIV/0!</v>
      </c>
      <c r="H310" s="541"/>
      <c r="I310" s="209" t="e">
        <f t="shared" si="391"/>
        <v>#DIV/0!</v>
      </c>
      <c r="J310" s="209" t="e">
        <f t="shared" si="391"/>
        <v>#DIV/0!</v>
      </c>
      <c r="K310" s="210" t="e">
        <f t="shared" si="391"/>
        <v>#DIV/0!</v>
      </c>
      <c r="L310" s="542"/>
      <c r="M310" s="209" t="e">
        <f>RANK(K310, K$307:$K$321)</f>
        <v>#DIV/0!</v>
      </c>
      <c r="N310" s="483"/>
      <c r="O310" s="483"/>
      <c r="P310" s="203"/>
      <c r="Q310" s="203"/>
      <c r="R310" s="208" t="e">
        <f t="shared" si="384"/>
        <v>#DIV/0!</v>
      </c>
      <c r="S310" s="205" t="e">
        <f t="shared" si="392"/>
        <v>#DIV/0!</v>
      </c>
      <c r="T310" s="541"/>
      <c r="U310" s="203"/>
      <c r="V310" s="203"/>
      <c r="W310" s="208" t="e">
        <f t="shared" si="385"/>
        <v>#DIV/0!</v>
      </c>
      <c r="X310" s="205" t="e">
        <f t="shared" si="393"/>
        <v>#DIV/0!</v>
      </c>
      <c r="Y310" s="541"/>
      <c r="Z310" s="203"/>
      <c r="AA310" s="203"/>
      <c r="AB310" s="208" t="e">
        <f t="shared" si="386"/>
        <v>#DIV/0!</v>
      </c>
      <c r="AC310" s="205" t="e">
        <f t="shared" si="394"/>
        <v>#DIV/0!</v>
      </c>
      <c r="AD310" s="541"/>
      <c r="AE310" s="203"/>
      <c r="AF310" s="203"/>
      <c r="AG310" s="208" t="e">
        <f t="shared" si="387"/>
        <v>#DIV/0!</v>
      </c>
      <c r="AH310" s="205" t="e">
        <f t="shared" si="395"/>
        <v>#DIV/0!</v>
      </c>
      <c r="AI310" s="541"/>
      <c r="AJ310" s="203"/>
      <c r="AK310" s="203"/>
      <c r="AL310" s="208" t="e">
        <f t="shared" si="388"/>
        <v>#DIV/0!</v>
      </c>
      <c r="AM310" s="205" t="e">
        <f t="shared" si="396"/>
        <v>#DIV/0!</v>
      </c>
      <c r="AN310" s="541"/>
      <c r="AO310" s="203"/>
      <c r="AP310" s="203"/>
      <c r="AQ310" s="208" t="e">
        <f t="shared" si="389"/>
        <v>#DIV/0!</v>
      </c>
      <c r="AR310" s="205" t="e">
        <f t="shared" si="397"/>
        <v>#DIV/0!</v>
      </c>
      <c r="AS310" s="541"/>
      <c r="AT310" s="203"/>
      <c r="AU310" s="203"/>
      <c r="AV310" s="208" t="e">
        <f t="shared" si="390"/>
        <v>#DIV/0!</v>
      </c>
      <c r="AW310" s="205" t="e">
        <f t="shared" si="398"/>
        <v>#DIV/0!</v>
      </c>
      <c r="AX310" s="541"/>
    </row>
    <row r="311" spans="2:50" ht="14.25" customHeight="1">
      <c r="B311" s="483"/>
      <c r="C311" s="203">
        <v>5</v>
      </c>
      <c r="D311" s="206"/>
      <c r="E311" s="203"/>
      <c r="F311" s="203"/>
      <c r="G311" s="208" t="e">
        <f t="shared" si="383"/>
        <v>#DIV/0!</v>
      </c>
      <c r="H311" s="541"/>
      <c r="I311" s="209" t="e">
        <f t="shared" si="391"/>
        <v>#DIV/0!</v>
      </c>
      <c r="J311" s="209" t="e">
        <f t="shared" si="391"/>
        <v>#DIV/0!</v>
      </c>
      <c r="K311" s="210" t="e">
        <f t="shared" si="391"/>
        <v>#DIV/0!</v>
      </c>
      <c r="L311" s="542"/>
      <c r="M311" s="209" t="e">
        <f>RANK(K311, K$307:$K$321)</f>
        <v>#DIV/0!</v>
      </c>
      <c r="N311" s="483"/>
      <c r="O311" s="483"/>
      <c r="P311" s="203"/>
      <c r="Q311" s="203"/>
      <c r="R311" s="208" t="e">
        <f t="shared" si="384"/>
        <v>#DIV/0!</v>
      </c>
      <c r="S311" s="205" t="e">
        <f t="shared" si="392"/>
        <v>#DIV/0!</v>
      </c>
      <c r="T311" s="541"/>
      <c r="U311" s="203"/>
      <c r="V311" s="203"/>
      <c r="W311" s="208" t="e">
        <f t="shared" si="385"/>
        <v>#DIV/0!</v>
      </c>
      <c r="X311" s="205" t="e">
        <f t="shared" si="393"/>
        <v>#DIV/0!</v>
      </c>
      <c r="Y311" s="541"/>
      <c r="Z311" s="203"/>
      <c r="AA311" s="203"/>
      <c r="AB311" s="208" t="e">
        <f t="shared" si="386"/>
        <v>#DIV/0!</v>
      </c>
      <c r="AC311" s="205" t="e">
        <f t="shared" si="394"/>
        <v>#DIV/0!</v>
      </c>
      <c r="AD311" s="541"/>
      <c r="AE311" s="203"/>
      <c r="AF311" s="203"/>
      <c r="AG311" s="208" t="e">
        <f t="shared" si="387"/>
        <v>#DIV/0!</v>
      </c>
      <c r="AH311" s="205" t="e">
        <f t="shared" si="395"/>
        <v>#DIV/0!</v>
      </c>
      <c r="AI311" s="541"/>
      <c r="AJ311" s="203"/>
      <c r="AK311" s="203"/>
      <c r="AL311" s="208" t="e">
        <f t="shared" si="388"/>
        <v>#DIV/0!</v>
      </c>
      <c r="AM311" s="205" t="e">
        <f t="shared" si="396"/>
        <v>#DIV/0!</v>
      </c>
      <c r="AN311" s="541"/>
      <c r="AO311" s="203"/>
      <c r="AP311" s="203"/>
      <c r="AQ311" s="208" t="e">
        <f t="shared" si="389"/>
        <v>#DIV/0!</v>
      </c>
      <c r="AR311" s="205" t="e">
        <f t="shared" si="397"/>
        <v>#DIV/0!</v>
      </c>
      <c r="AS311" s="541"/>
      <c r="AT311" s="203"/>
      <c r="AU311" s="203"/>
      <c r="AV311" s="208" t="e">
        <f t="shared" si="390"/>
        <v>#DIV/0!</v>
      </c>
      <c r="AW311" s="205" t="e">
        <f t="shared" si="398"/>
        <v>#DIV/0!</v>
      </c>
      <c r="AX311" s="541"/>
    </row>
    <row r="312" spans="2:50" ht="14.25" customHeight="1">
      <c r="B312" s="483"/>
      <c r="C312" s="203">
        <v>6</v>
      </c>
      <c r="D312" s="206"/>
      <c r="E312" s="203"/>
      <c r="F312" s="203"/>
      <c r="G312" s="208" t="e">
        <f t="shared" si="383"/>
        <v>#DIV/0!</v>
      </c>
      <c r="H312" s="541"/>
      <c r="I312" s="209" t="e">
        <f t="shared" si="391"/>
        <v>#DIV/0!</v>
      </c>
      <c r="J312" s="209" t="e">
        <f t="shared" si="391"/>
        <v>#DIV/0!</v>
      </c>
      <c r="K312" s="210" t="e">
        <f t="shared" si="391"/>
        <v>#DIV/0!</v>
      </c>
      <c r="L312" s="542"/>
      <c r="M312" s="209" t="e">
        <f>RANK(K312, K$307:$K$321)</f>
        <v>#DIV/0!</v>
      </c>
      <c r="N312" s="483"/>
      <c r="O312" s="483"/>
      <c r="P312" s="203"/>
      <c r="Q312" s="203"/>
      <c r="R312" s="208" t="e">
        <f t="shared" si="384"/>
        <v>#DIV/0!</v>
      </c>
      <c r="S312" s="205" t="e">
        <f t="shared" si="392"/>
        <v>#DIV/0!</v>
      </c>
      <c r="T312" s="541"/>
      <c r="U312" s="203"/>
      <c r="V312" s="203"/>
      <c r="W312" s="208" t="e">
        <f t="shared" si="385"/>
        <v>#DIV/0!</v>
      </c>
      <c r="X312" s="205" t="e">
        <f t="shared" si="393"/>
        <v>#DIV/0!</v>
      </c>
      <c r="Y312" s="541"/>
      <c r="Z312" s="203"/>
      <c r="AA312" s="203"/>
      <c r="AB312" s="208" t="e">
        <f t="shared" si="386"/>
        <v>#DIV/0!</v>
      </c>
      <c r="AC312" s="205" t="e">
        <f t="shared" si="394"/>
        <v>#DIV/0!</v>
      </c>
      <c r="AD312" s="541"/>
      <c r="AE312" s="203"/>
      <c r="AF312" s="203"/>
      <c r="AG312" s="208" t="e">
        <f t="shared" si="387"/>
        <v>#DIV/0!</v>
      </c>
      <c r="AH312" s="205" t="e">
        <f t="shared" si="395"/>
        <v>#DIV/0!</v>
      </c>
      <c r="AI312" s="541"/>
      <c r="AJ312" s="203"/>
      <c r="AK312" s="203"/>
      <c r="AL312" s="208" t="e">
        <f t="shared" si="388"/>
        <v>#DIV/0!</v>
      </c>
      <c r="AM312" s="205" t="e">
        <f t="shared" si="396"/>
        <v>#DIV/0!</v>
      </c>
      <c r="AN312" s="541"/>
      <c r="AO312" s="203"/>
      <c r="AP312" s="203"/>
      <c r="AQ312" s="208" t="e">
        <f t="shared" si="389"/>
        <v>#DIV/0!</v>
      </c>
      <c r="AR312" s="205" t="e">
        <f t="shared" si="397"/>
        <v>#DIV/0!</v>
      </c>
      <c r="AS312" s="541"/>
      <c r="AT312" s="203"/>
      <c r="AU312" s="203"/>
      <c r="AV312" s="208" t="e">
        <f t="shared" si="390"/>
        <v>#DIV/0!</v>
      </c>
      <c r="AW312" s="205" t="e">
        <f>RANK(AV312, AV$307:AV$321)</f>
        <v>#DIV/0!</v>
      </c>
      <c r="AX312" s="541"/>
    </row>
    <row r="313" spans="2:50" ht="14.25" customHeight="1">
      <c r="B313" s="483"/>
      <c r="C313" s="203">
        <v>7</v>
      </c>
      <c r="D313" s="206"/>
      <c r="E313" s="203"/>
      <c r="F313" s="203"/>
      <c r="G313" s="208" t="e">
        <f t="shared" si="383"/>
        <v>#DIV/0!</v>
      </c>
      <c r="H313" s="541"/>
      <c r="I313" s="209" t="e">
        <f t="shared" si="391"/>
        <v>#DIV/0!</v>
      </c>
      <c r="J313" s="209" t="e">
        <f t="shared" si="391"/>
        <v>#DIV/0!</v>
      </c>
      <c r="K313" s="210" t="e">
        <f t="shared" si="391"/>
        <v>#DIV/0!</v>
      </c>
      <c r="L313" s="542"/>
      <c r="M313" s="209" t="e">
        <f>RANK(K313, K$307:$K$321)</f>
        <v>#DIV/0!</v>
      </c>
      <c r="N313" s="483"/>
      <c r="O313" s="483"/>
      <c r="P313" s="203"/>
      <c r="Q313" s="203"/>
      <c r="R313" s="208" t="e">
        <f t="shared" si="384"/>
        <v>#DIV/0!</v>
      </c>
      <c r="S313" s="205" t="e">
        <f t="shared" si="392"/>
        <v>#DIV/0!</v>
      </c>
      <c r="T313" s="541"/>
      <c r="U313" s="203"/>
      <c r="V313" s="203"/>
      <c r="W313" s="208" t="e">
        <f t="shared" si="385"/>
        <v>#DIV/0!</v>
      </c>
      <c r="X313" s="205" t="e">
        <f t="shared" si="393"/>
        <v>#DIV/0!</v>
      </c>
      <c r="Y313" s="541"/>
      <c r="Z313" s="203"/>
      <c r="AA313" s="203"/>
      <c r="AB313" s="208" t="e">
        <f t="shared" si="386"/>
        <v>#DIV/0!</v>
      </c>
      <c r="AC313" s="205" t="e">
        <f t="shared" si="394"/>
        <v>#DIV/0!</v>
      </c>
      <c r="AD313" s="541"/>
      <c r="AE313" s="203"/>
      <c r="AF313" s="203"/>
      <c r="AG313" s="208" t="e">
        <f t="shared" si="387"/>
        <v>#DIV/0!</v>
      </c>
      <c r="AH313" s="205" t="e">
        <f t="shared" si="395"/>
        <v>#DIV/0!</v>
      </c>
      <c r="AI313" s="541"/>
      <c r="AJ313" s="203"/>
      <c r="AK313" s="203"/>
      <c r="AL313" s="208" t="e">
        <f t="shared" si="388"/>
        <v>#DIV/0!</v>
      </c>
      <c r="AM313" s="205" t="e">
        <f t="shared" si="396"/>
        <v>#DIV/0!</v>
      </c>
      <c r="AN313" s="541"/>
      <c r="AO313" s="203"/>
      <c r="AP313" s="203"/>
      <c r="AQ313" s="208" t="e">
        <f t="shared" si="389"/>
        <v>#DIV/0!</v>
      </c>
      <c r="AR313" s="205" t="e">
        <f t="shared" si="397"/>
        <v>#DIV/0!</v>
      </c>
      <c r="AS313" s="541"/>
      <c r="AT313" s="203"/>
      <c r="AU313" s="203"/>
      <c r="AV313" s="208" t="e">
        <f t="shared" si="390"/>
        <v>#DIV/0!</v>
      </c>
      <c r="AW313" s="205" t="e">
        <f t="shared" si="398"/>
        <v>#DIV/0!</v>
      </c>
      <c r="AX313" s="541"/>
    </row>
    <row r="314" spans="2:50" ht="14.25" customHeight="1">
      <c r="B314" s="483"/>
      <c r="C314" s="203">
        <v>8</v>
      </c>
      <c r="D314" s="206"/>
      <c r="E314" s="203"/>
      <c r="F314" s="203"/>
      <c r="G314" s="208" t="e">
        <f t="shared" si="383"/>
        <v>#DIV/0!</v>
      </c>
      <c r="H314" s="541"/>
      <c r="I314" s="209" t="e">
        <f t="shared" si="391"/>
        <v>#DIV/0!</v>
      </c>
      <c r="J314" s="209" t="e">
        <f t="shared" si="391"/>
        <v>#DIV/0!</v>
      </c>
      <c r="K314" s="210" t="e">
        <f t="shared" si="391"/>
        <v>#DIV/0!</v>
      </c>
      <c r="L314" s="542"/>
      <c r="M314" s="209" t="e">
        <f>RANK(K314, K$307:$K$321)</f>
        <v>#DIV/0!</v>
      </c>
      <c r="N314" s="483"/>
      <c r="O314" s="483"/>
      <c r="P314" s="203"/>
      <c r="Q314" s="203"/>
      <c r="R314" s="208" t="e">
        <f t="shared" si="384"/>
        <v>#DIV/0!</v>
      </c>
      <c r="S314" s="205" t="e">
        <f>RANK(R314, R$307:R$321)</f>
        <v>#DIV/0!</v>
      </c>
      <c r="T314" s="541"/>
      <c r="U314" s="203"/>
      <c r="V314" s="203"/>
      <c r="W314" s="208" t="e">
        <f t="shared" si="385"/>
        <v>#DIV/0!</v>
      </c>
      <c r="X314" s="205" t="e">
        <f>RANK(W314, W$307:W$321)</f>
        <v>#DIV/0!</v>
      </c>
      <c r="Y314" s="541"/>
      <c r="Z314" s="203"/>
      <c r="AA314" s="203"/>
      <c r="AB314" s="208" t="e">
        <f t="shared" si="386"/>
        <v>#DIV/0!</v>
      </c>
      <c r="AC314" s="205" t="e">
        <f>RANK(AB314, AB$307:AB$321)</f>
        <v>#DIV/0!</v>
      </c>
      <c r="AD314" s="541"/>
      <c r="AE314" s="203"/>
      <c r="AF314" s="203"/>
      <c r="AG314" s="208" t="e">
        <f t="shared" si="387"/>
        <v>#DIV/0!</v>
      </c>
      <c r="AH314" s="205" t="e">
        <f>RANK(AG314, AG$307:AG$321)</f>
        <v>#DIV/0!</v>
      </c>
      <c r="AI314" s="541"/>
      <c r="AJ314" s="203"/>
      <c r="AK314" s="203"/>
      <c r="AL314" s="208" t="e">
        <f t="shared" si="388"/>
        <v>#DIV/0!</v>
      </c>
      <c r="AM314" s="205" t="e">
        <f>RANK(AL314, AL$307:AL$321)</f>
        <v>#DIV/0!</v>
      </c>
      <c r="AN314" s="541"/>
      <c r="AO314" s="203"/>
      <c r="AP314" s="203"/>
      <c r="AQ314" s="208" t="e">
        <f t="shared" si="389"/>
        <v>#DIV/0!</v>
      </c>
      <c r="AR314" s="205" t="e">
        <f>RANK(AQ314, AQ$307:AQ$321)</f>
        <v>#DIV/0!</v>
      </c>
      <c r="AS314" s="541"/>
      <c r="AT314" s="203"/>
      <c r="AU314" s="203"/>
      <c r="AV314" s="208" t="e">
        <f t="shared" si="390"/>
        <v>#DIV/0!</v>
      </c>
      <c r="AW314" s="205" t="e">
        <f>RANK(AV314, AV$307:AV$321)</f>
        <v>#DIV/0!</v>
      </c>
      <c r="AX314" s="541"/>
    </row>
    <row r="315" spans="2:50" ht="14.25" customHeight="1">
      <c r="B315" s="483"/>
      <c r="C315" s="203">
        <v>9</v>
      </c>
      <c r="D315" s="206"/>
      <c r="E315" s="203"/>
      <c r="F315" s="203"/>
      <c r="G315" s="208" t="e">
        <f t="shared" si="383"/>
        <v>#DIV/0!</v>
      </c>
      <c r="H315" s="541"/>
      <c r="I315" s="209" t="e">
        <f t="shared" si="391"/>
        <v>#DIV/0!</v>
      </c>
      <c r="J315" s="209" t="e">
        <f t="shared" si="391"/>
        <v>#DIV/0!</v>
      </c>
      <c r="K315" s="210" t="e">
        <f t="shared" si="391"/>
        <v>#DIV/0!</v>
      </c>
      <c r="L315" s="542"/>
      <c r="M315" s="209" t="e">
        <f>RANK(K315, K$307:$K$321)</f>
        <v>#DIV/0!</v>
      </c>
      <c r="N315" s="483"/>
      <c r="O315" s="483"/>
      <c r="P315" s="203"/>
      <c r="Q315" s="203"/>
      <c r="R315" s="208" t="e">
        <f t="shared" si="384"/>
        <v>#DIV/0!</v>
      </c>
      <c r="S315" s="205" t="e">
        <f t="shared" si="392"/>
        <v>#DIV/0!</v>
      </c>
      <c r="T315" s="541"/>
      <c r="U315" s="203"/>
      <c r="V315" s="203"/>
      <c r="W315" s="208" t="e">
        <f t="shared" si="385"/>
        <v>#DIV/0!</v>
      </c>
      <c r="X315" s="205" t="e">
        <f t="shared" si="393"/>
        <v>#DIV/0!</v>
      </c>
      <c r="Y315" s="541"/>
      <c r="Z315" s="203"/>
      <c r="AA315" s="203"/>
      <c r="AB315" s="208" t="e">
        <f t="shared" si="386"/>
        <v>#DIV/0!</v>
      </c>
      <c r="AC315" s="205" t="e">
        <f t="shared" si="394"/>
        <v>#DIV/0!</v>
      </c>
      <c r="AD315" s="541"/>
      <c r="AE315" s="203"/>
      <c r="AF315" s="203"/>
      <c r="AG315" s="208" t="e">
        <f t="shared" si="387"/>
        <v>#DIV/0!</v>
      </c>
      <c r="AH315" s="205" t="e">
        <f t="shared" si="395"/>
        <v>#DIV/0!</v>
      </c>
      <c r="AI315" s="541"/>
      <c r="AJ315" s="203"/>
      <c r="AK315" s="203"/>
      <c r="AL315" s="208" t="e">
        <f t="shared" si="388"/>
        <v>#DIV/0!</v>
      </c>
      <c r="AM315" s="205" t="e">
        <f t="shared" si="396"/>
        <v>#DIV/0!</v>
      </c>
      <c r="AN315" s="541"/>
      <c r="AO315" s="203"/>
      <c r="AP315" s="203"/>
      <c r="AQ315" s="208" t="e">
        <f t="shared" si="389"/>
        <v>#DIV/0!</v>
      </c>
      <c r="AR315" s="205" t="e">
        <f t="shared" si="397"/>
        <v>#DIV/0!</v>
      </c>
      <c r="AS315" s="541"/>
      <c r="AT315" s="203"/>
      <c r="AU315" s="203"/>
      <c r="AV315" s="208" t="e">
        <f t="shared" si="390"/>
        <v>#DIV/0!</v>
      </c>
      <c r="AW315" s="205" t="e">
        <f t="shared" si="398"/>
        <v>#DIV/0!</v>
      </c>
      <c r="AX315" s="541"/>
    </row>
    <row r="316" spans="2:50" ht="14.25" customHeight="1">
      <c r="B316" s="483"/>
      <c r="C316" s="203">
        <v>10</v>
      </c>
      <c r="D316" s="206"/>
      <c r="E316" s="203"/>
      <c r="F316" s="203"/>
      <c r="G316" s="208" t="e">
        <f t="shared" si="383"/>
        <v>#DIV/0!</v>
      </c>
      <c r="H316" s="541"/>
      <c r="I316" s="209" t="e">
        <f t="shared" si="391"/>
        <v>#DIV/0!</v>
      </c>
      <c r="J316" s="209" t="e">
        <f t="shared" si="391"/>
        <v>#DIV/0!</v>
      </c>
      <c r="K316" s="210" t="e">
        <f t="shared" si="391"/>
        <v>#DIV/0!</v>
      </c>
      <c r="L316" s="542"/>
      <c r="M316" s="209" t="e">
        <f>RANK(K316, K$307:$K$321)</f>
        <v>#DIV/0!</v>
      </c>
      <c r="N316" s="483"/>
      <c r="O316" s="483"/>
      <c r="P316" s="203"/>
      <c r="Q316" s="203"/>
      <c r="R316" s="208" t="e">
        <f t="shared" si="384"/>
        <v>#DIV/0!</v>
      </c>
      <c r="S316" s="205" t="e">
        <f t="shared" si="392"/>
        <v>#DIV/0!</v>
      </c>
      <c r="T316" s="541"/>
      <c r="U316" s="203"/>
      <c r="V316" s="203"/>
      <c r="W316" s="208" t="e">
        <f t="shared" si="385"/>
        <v>#DIV/0!</v>
      </c>
      <c r="X316" s="205" t="e">
        <f t="shared" si="393"/>
        <v>#DIV/0!</v>
      </c>
      <c r="Y316" s="541"/>
      <c r="Z316" s="203"/>
      <c r="AA316" s="203"/>
      <c r="AB316" s="208" t="e">
        <f t="shared" si="386"/>
        <v>#DIV/0!</v>
      </c>
      <c r="AC316" s="205" t="e">
        <f t="shared" si="394"/>
        <v>#DIV/0!</v>
      </c>
      <c r="AD316" s="541"/>
      <c r="AE316" s="203"/>
      <c r="AF316" s="203"/>
      <c r="AG316" s="208" t="e">
        <f t="shared" si="387"/>
        <v>#DIV/0!</v>
      </c>
      <c r="AH316" s="205" t="e">
        <f t="shared" si="395"/>
        <v>#DIV/0!</v>
      </c>
      <c r="AI316" s="541"/>
      <c r="AJ316" s="203"/>
      <c r="AK316" s="203"/>
      <c r="AL316" s="208" t="e">
        <f t="shared" si="388"/>
        <v>#DIV/0!</v>
      </c>
      <c r="AM316" s="205" t="e">
        <f t="shared" si="396"/>
        <v>#DIV/0!</v>
      </c>
      <c r="AN316" s="541"/>
      <c r="AO316" s="203"/>
      <c r="AP316" s="203"/>
      <c r="AQ316" s="208" t="e">
        <f t="shared" si="389"/>
        <v>#DIV/0!</v>
      </c>
      <c r="AR316" s="205" t="e">
        <f t="shared" si="397"/>
        <v>#DIV/0!</v>
      </c>
      <c r="AS316" s="541"/>
      <c r="AT316" s="203"/>
      <c r="AU316" s="203"/>
      <c r="AV316" s="208" t="e">
        <f t="shared" si="390"/>
        <v>#DIV/0!</v>
      </c>
      <c r="AW316" s="205" t="e">
        <f t="shared" si="398"/>
        <v>#DIV/0!</v>
      </c>
      <c r="AX316" s="541"/>
    </row>
    <row r="317" spans="2:50" ht="14.25" customHeight="1">
      <c r="B317" s="483"/>
      <c r="C317" s="203">
        <v>11</v>
      </c>
      <c r="D317" s="206"/>
      <c r="E317" s="203"/>
      <c r="F317" s="203"/>
      <c r="G317" s="208" t="e">
        <f t="shared" si="383"/>
        <v>#DIV/0!</v>
      </c>
      <c r="H317" s="541"/>
      <c r="I317" s="209" t="e">
        <f t="shared" si="391"/>
        <v>#DIV/0!</v>
      </c>
      <c r="J317" s="209" t="e">
        <f t="shared" si="391"/>
        <v>#DIV/0!</v>
      </c>
      <c r="K317" s="210" t="e">
        <f t="shared" si="391"/>
        <v>#DIV/0!</v>
      </c>
      <c r="L317" s="542"/>
      <c r="M317" s="209" t="e">
        <f>RANK(K317, K$307:$K$321)</f>
        <v>#DIV/0!</v>
      </c>
      <c r="N317" s="483"/>
      <c r="O317" s="483"/>
      <c r="P317" s="203"/>
      <c r="Q317" s="203"/>
      <c r="R317" s="208" t="e">
        <f t="shared" si="384"/>
        <v>#DIV/0!</v>
      </c>
      <c r="S317" s="205" t="e">
        <f t="shared" si="392"/>
        <v>#DIV/0!</v>
      </c>
      <c r="T317" s="541"/>
      <c r="U317" s="203"/>
      <c r="V317" s="203"/>
      <c r="W317" s="208" t="e">
        <f t="shared" si="385"/>
        <v>#DIV/0!</v>
      </c>
      <c r="X317" s="205" t="e">
        <f t="shared" si="393"/>
        <v>#DIV/0!</v>
      </c>
      <c r="Y317" s="541"/>
      <c r="Z317" s="203"/>
      <c r="AA317" s="203"/>
      <c r="AB317" s="208" t="e">
        <f t="shared" si="386"/>
        <v>#DIV/0!</v>
      </c>
      <c r="AC317" s="205" t="e">
        <f t="shared" si="394"/>
        <v>#DIV/0!</v>
      </c>
      <c r="AD317" s="541"/>
      <c r="AE317" s="203"/>
      <c r="AF317" s="203"/>
      <c r="AG317" s="208" t="e">
        <f t="shared" si="387"/>
        <v>#DIV/0!</v>
      </c>
      <c r="AH317" s="205" t="e">
        <f t="shared" si="395"/>
        <v>#DIV/0!</v>
      </c>
      <c r="AI317" s="541"/>
      <c r="AJ317" s="203"/>
      <c r="AK317" s="203"/>
      <c r="AL317" s="208" t="e">
        <f t="shared" si="388"/>
        <v>#DIV/0!</v>
      </c>
      <c r="AM317" s="205" t="e">
        <f t="shared" si="396"/>
        <v>#DIV/0!</v>
      </c>
      <c r="AN317" s="541"/>
      <c r="AO317" s="203"/>
      <c r="AP317" s="203"/>
      <c r="AQ317" s="208" t="e">
        <f t="shared" si="389"/>
        <v>#DIV/0!</v>
      </c>
      <c r="AR317" s="205" t="e">
        <f t="shared" si="397"/>
        <v>#DIV/0!</v>
      </c>
      <c r="AS317" s="541"/>
      <c r="AT317" s="203"/>
      <c r="AU317" s="203"/>
      <c r="AV317" s="208" t="e">
        <f t="shared" si="390"/>
        <v>#DIV/0!</v>
      </c>
      <c r="AW317" s="205" t="e">
        <f t="shared" si="398"/>
        <v>#DIV/0!</v>
      </c>
      <c r="AX317" s="541"/>
    </row>
    <row r="318" spans="2:50" ht="14.25" customHeight="1">
      <c r="B318" s="483"/>
      <c r="C318" s="203">
        <v>12</v>
      </c>
      <c r="D318" s="206"/>
      <c r="E318" s="203"/>
      <c r="F318" s="203"/>
      <c r="G318" s="208" t="e">
        <f t="shared" si="383"/>
        <v>#DIV/0!</v>
      </c>
      <c r="H318" s="541"/>
      <c r="I318" s="209" t="e">
        <f t="shared" si="391"/>
        <v>#DIV/0!</v>
      </c>
      <c r="J318" s="209" t="e">
        <f t="shared" si="391"/>
        <v>#DIV/0!</v>
      </c>
      <c r="K318" s="210" t="e">
        <f t="shared" si="391"/>
        <v>#DIV/0!</v>
      </c>
      <c r="L318" s="542"/>
      <c r="M318" s="209" t="e">
        <f>RANK(K318, K$307:$K$321)</f>
        <v>#DIV/0!</v>
      </c>
      <c r="N318" s="483"/>
      <c r="O318" s="483"/>
      <c r="P318" s="203"/>
      <c r="Q318" s="203"/>
      <c r="R318" s="208" t="e">
        <f t="shared" si="384"/>
        <v>#DIV/0!</v>
      </c>
      <c r="S318" s="205" t="e">
        <f t="shared" si="392"/>
        <v>#DIV/0!</v>
      </c>
      <c r="T318" s="541"/>
      <c r="U318" s="203"/>
      <c r="V318" s="203"/>
      <c r="W318" s="208" t="e">
        <f t="shared" si="385"/>
        <v>#DIV/0!</v>
      </c>
      <c r="X318" s="205" t="e">
        <f t="shared" si="393"/>
        <v>#DIV/0!</v>
      </c>
      <c r="Y318" s="541"/>
      <c r="Z318" s="203"/>
      <c r="AA318" s="203"/>
      <c r="AB318" s="208" t="e">
        <f t="shared" si="386"/>
        <v>#DIV/0!</v>
      </c>
      <c r="AC318" s="205" t="e">
        <f t="shared" si="394"/>
        <v>#DIV/0!</v>
      </c>
      <c r="AD318" s="541"/>
      <c r="AE318" s="203"/>
      <c r="AF318" s="203"/>
      <c r="AG318" s="208" t="e">
        <f t="shared" si="387"/>
        <v>#DIV/0!</v>
      </c>
      <c r="AH318" s="205" t="e">
        <f t="shared" si="395"/>
        <v>#DIV/0!</v>
      </c>
      <c r="AI318" s="541"/>
      <c r="AJ318" s="203"/>
      <c r="AK318" s="203"/>
      <c r="AL318" s="208" t="e">
        <f t="shared" si="388"/>
        <v>#DIV/0!</v>
      </c>
      <c r="AM318" s="205" t="e">
        <f t="shared" si="396"/>
        <v>#DIV/0!</v>
      </c>
      <c r="AN318" s="541"/>
      <c r="AO318" s="203"/>
      <c r="AP318" s="203"/>
      <c r="AQ318" s="208" t="e">
        <f t="shared" si="389"/>
        <v>#DIV/0!</v>
      </c>
      <c r="AR318" s="205" t="e">
        <f t="shared" si="397"/>
        <v>#DIV/0!</v>
      </c>
      <c r="AS318" s="541"/>
      <c r="AT318" s="203"/>
      <c r="AU318" s="203"/>
      <c r="AV318" s="208" t="e">
        <f t="shared" si="390"/>
        <v>#DIV/0!</v>
      </c>
      <c r="AW318" s="205" t="e">
        <f t="shared" si="398"/>
        <v>#DIV/0!</v>
      </c>
      <c r="AX318" s="541"/>
    </row>
    <row r="319" spans="2:50" ht="14.25" customHeight="1">
      <c r="B319" s="483"/>
      <c r="C319" s="203">
        <v>13</v>
      </c>
      <c r="D319" s="206"/>
      <c r="E319" s="203"/>
      <c r="F319" s="203"/>
      <c r="G319" s="208" t="e">
        <f t="shared" si="383"/>
        <v>#DIV/0!</v>
      </c>
      <c r="H319" s="541"/>
      <c r="I319" s="209" t="e">
        <f t="shared" si="391"/>
        <v>#DIV/0!</v>
      </c>
      <c r="J319" s="209" t="e">
        <f t="shared" si="391"/>
        <v>#DIV/0!</v>
      </c>
      <c r="K319" s="210" t="e">
        <f t="shared" si="391"/>
        <v>#DIV/0!</v>
      </c>
      <c r="L319" s="542"/>
      <c r="M319" s="209" t="e">
        <f>RANK(K319, K$307:$K$321)</f>
        <v>#DIV/0!</v>
      </c>
      <c r="N319" s="483"/>
      <c r="O319" s="483"/>
      <c r="P319" s="203"/>
      <c r="Q319" s="203"/>
      <c r="R319" s="208" t="e">
        <f t="shared" si="384"/>
        <v>#DIV/0!</v>
      </c>
      <c r="S319" s="205" t="e">
        <f t="shared" si="392"/>
        <v>#DIV/0!</v>
      </c>
      <c r="T319" s="541"/>
      <c r="U319" s="203"/>
      <c r="V319" s="203"/>
      <c r="W319" s="208" t="e">
        <f t="shared" si="385"/>
        <v>#DIV/0!</v>
      </c>
      <c r="X319" s="205" t="e">
        <f t="shared" si="393"/>
        <v>#DIV/0!</v>
      </c>
      <c r="Y319" s="541"/>
      <c r="Z319" s="203"/>
      <c r="AA319" s="203"/>
      <c r="AB319" s="208" t="e">
        <f t="shared" si="386"/>
        <v>#DIV/0!</v>
      </c>
      <c r="AC319" s="205" t="e">
        <f t="shared" si="394"/>
        <v>#DIV/0!</v>
      </c>
      <c r="AD319" s="541"/>
      <c r="AE319" s="203"/>
      <c r="AF319" s="203"/>
      <c r="AG319" s="208" t="e">
        <f t="shared" si="387"/>
        <v>#DIV/0!</v>
      </c>
      <c r="AH319" s="205" t="e">
        <f t="shared" si="395"/>
        <v>#DIV/0!</v>
      </c>
      <c r="AI319" s="541"/>
      <c r="AJ319" s="203"/>
      <c r="AK319" s="203"/>
      <c r="AL319" s="208" t="e">
        <f t="shared" si="388"/>
        <v>#DIV/0!</v>
      </c>
      <c r="AM319" s="205" t="e">
        <f t="shared" si="396"/>
        <v>#DIV/0!</v>
      </c>
      <c r="AN319" s="541"/>
      <c r="AO319" s="203"/>
      <c r="AP319" s="203"/>
      <c r="AQ319" s="208" t="e">
        <f t="shared" si="389"/>
        <v>#DIV/0!</v>
      </c>
      <c r="AR319" s="205" t="e">
        <f t="shared" si="397"/>
        <v>#DIV/0!</v>
      </c>
      <c r="AS319" s="541"/>
      <c r="AT319" s="203"/>
      <c r="AU319" s="203"/>
      <c r="AV319" s="208" t="e">
        <f t="shared" si="390"/>
        <v>#DIV/0!</v>
      </c>
      <c r="AW319" s="205" t="e">
        <f t="shared" si="398"/>
        <v>#DIV/0!</v>
      </c>
      <c r="AX319" s="541"/>
    </row>
    <row r="320" spans="2:50" ht="14.25" customHeight="1">
      <c r="B320" s="483"/>
      <c r="C320" s="203">
        <v>14</v>
      </c>
      <c r="D320" s="206"/>
      <c r="E320" s="203"/>
      <c r="F320" s="203"/>
      <c r="G320" s="208" t="e">
        <f t="shared" si="383"/>
        <v>#DIV/0!</v>
      </c>
      <c r="H320" s="541"/>
      <c r="I320" s="209" t="e">
        <f t="shared" si="391"/>
        <v>#DIV/0!</v>
      </c>
      <c r="J320" s="209" t="e">
        <f t="shared" si="391"/>
        <v>#DIV/0!</v>
      </c>
      <c r="K320" s="210" t="e">
        <f t="shared" si="391"/>
        <v>#DIV/0!</v>
      </c>
      <c r="L320" s="542"/>
      <c r="M320" s="209" t="e">
        <f>RANK(K320, K$307:$K$321)</f>
        <v>#DIV/0!</v>
      </c>
      <c r="N320" s="483"/>
      <c r="O320" s="483"/>
      <c r="P320" s="203"/>
      <c r="Q320" s="203"/>
      <c r="R320" s="208" t="e">
        <f t="shared" si="384"/>
        <v>#DIV/0!</v>
      </c>
      <c r="S320" s="205" t="e">
        <f t="shared" si="392"/>
        <v>#DIV/0!</v>
      </c>
      <c r="T320" s="541"/>
      <c r="U320" s="203"/>
      <c r="V320" s="203"/>
      <c r="W320" s="208" t="e">
        <f t="shared" si="385"/>
        <v>#DIV/0!</v>
      </c>
      <c r="X320" s="205" t="e">
        <f t="shared" si="393"/>
        <v>#DIV/0!</v>
      </c>
      <c r="Y320" s="541"/>
      <c r="Z320" s="203"/>
      <c r="AA320" s="203"/>
      <c r="AB320" s="208" t="e">
        <f t="shared" si="386"/>
        <v>#DIV/0!</v>
      </c>
      <c r="AC320" s="205" t="e">
        <f t="shared" si="394"/>
        <v>#DIV/0!</v>
      </c>
      <c r="AD320" s="541"/>
      <c r="AE320" s="203"/>
      <c r="AF320" s="203"/>
      <c r="AG320" s="208" t="e">
        <f t="shared" si="387"/>
        <v>#DIV/0!</v>
      </c>
      <c r="AH320" s="205" t="e">
        <f t="shared" si="395"/>
        <v>#DIV/0!</v>
      </c>
      <c r="AI320" s="541"/>
      <c r="AJ320" s="203"/>
      <c r="AK320" s="203"/>
      <c r="AL320" s="208" t="e">
        <f t="shared" si="388"/>
        <v>#DIV/0!</v>
      </c>
      <c r="AM320" s="205" t="e">
        <f t="shared" si="396"/>
        <v>#DIV/0!</v>
      </c>
      <c r="AN320" s="541"/>
      <c r="AO320" s="203"/>
      <c r="AP320" s="203"/>
      <c r="AQ320" s="208" t="e">
        <f t="shared" si="389"/>
        <v>#DIV/0!</v>
      </c>
      <c r="AR320" s="205" t="e">
        <f t="shared" si="397"/>
        <v>#DIV/0!</v>
      </c>
      <c r="AS320" s="541"/>
      <c r="AT320" s="203"/>
      <c r="AU320" s="203"/>
      <c r="AV320" s="208" t="e">
        <f t="shared" si="390"/>
        <v>#DIV/0!</v>
      </c>
      <c r="AW320" s="205" t="e">
        <f t="shared" si="398"/>
        <v>#DIV/0!</v>
      </c>
      <c r="AX320" s="541"/>
    </row>
    <row r="321" spans="2:50" ht="14.25" customHeight="1">
      <c r="B321" s="483"/>
      <c r="C321" s="203">
        <v>15</v>
      </c>
      <c r="D321" s="206"/>
      <c r="E321" s="203"/>
      <c r="F321" s="203"/>
      <c r="G321" s="208" t="e">
        <f t="shared" si="383"/>
        <v>#DIV/0!</v>
      </c>
      <c r="H321" s="541"/>
      <c r="I321" s="209" t="e">
        <f t="shared" si="391"/>
        <v>#DIV/0!</v>
      </c>
      <c r="J321" s="209" t="e">
        <f t="shared" si="391"/>
        <v>#DIV/0!</v>
      </c>
      <c r="K321" s="210" t="e">
        <f t="shared" si="391"/>
        <v>#DIV/0!</v>
      </c>
      <c r="L321" s="542"/>
      <c r="M321" s="209" t="e">
        <f>RANK(K321, K$307:$K$321)</f>
        <v>#DIV/0!</v>
      </c>
      <c r="N321" s="483"/>
      <c r="O321" s="483"/>
      <c r="P321" s="203"/>
      <c r="Q321" s="207"/>
      <c r="R321" s="208" t="e">
        <f>Q321/P321</f>
        <v>#DIV/0!</v>
      </c>
      <c r="S321" s="205" t="e">
        <f t="shared" si="392"/>
        <v>#DIV/0!</v>
      </c>
      <c r="T321" s="541"/>
      <c r="U321" s="203"/>
      <c r="V321" s="203"/>
      <c r="W321" s="208" t="e">
        <f>V321/U321</f>
        <v>#DIV/0!</v>
      </c>
      <c r="X321" s="205" t="e">
        <f t="shared" si="393"/>
        <v>#DIV/0!</v>
      </c>
      <c r="Y321" s="541"/>
      <c r="Z321" s="203"/>
      <c r="AA321" s="203"/>
      <c r="AB321" s="208" t="e">
        <f>AA321/Z321</f>
        <v>#DIV/0!</v>
      </c>
      <c r="AC321" s="205" t="e">
        <f t="shared" si="394"/>
        <v>#DIV/0!</v>
      </c>
      <c r="AD321" s="541"/>
      <c r="AE321" s="203"/>
      <c r="AF321" s="203"/>
      <c r="AG321" s="208" t="e">
        <f>AF321/AE321</f>
        <v>#DIV/0!</v>
      </c>
      <c r="AH321" s="205" t="e">
        <f t="shared" si="395"/>
        <v>#DIV/0!</v>
      </c>
      <c r="AI321" s="541"/>
      <c r="AJ321" s="203"/>
      <c r="AK321" s="203"/>
      <c r="AL321" s="208" t="e">
        <f>AK321/AJ321</f>
        <v>#DIV/0!</v>
      </c>
      <c r="AM321" s="205" t="e">
        <f t="shared" si="396"/>
        <v>#DIV/0!</v>
      </c>
      <c r="AN321" s="541"/>
      <c r="AO321" s="203"/>
      <c r="AP321" s="203"/>
      <c r="AQ321" s="208" t="e">
        <f>AP321/AO321</f>
        <v>#DIV/0!</v>
      </c>
      <c r="AR321" s="205" t="e">
        <f t="shared" si="397"/>
        <v>#DIV/0!</v>
      </c>
      <c r="AS321" s="541"/>
      <c r="AT321" s="203"/>
      <c r="AU321" s="203"/>
      <c r="AV321" s="208" t="e">
        <f>AU321/AT321</f>
        <v>#DIV/0!</v>
      </c>
      <c r="AW321" s="205" t="e">
        <f t="shared" si="398"/>
        <v>#DIV/0!</v>
      </c>
      <c r="AX321" s="541"/>
    </row>
  </sheetData>
  <mergeCells count="944"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54"/>
  <sheetViews>
    <sheetView view="pageBreakPreview" topLeftCell="A28" zoomScale="115" zoomScaleNormal="60" zoomScaleSheetLayoutView="115" workbookViewId="0">
      <selection activeCell="K44" sqref="K44:L44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215"/>
    </row>
    <row r="2" spans="1:13" s="216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</row>
    <row r="3" spans="1:13" ht="15.75" customHeight="1">
      <c r="A3" s="615" t="s">
        <v>736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215"/>
    </row>
    <row r="4" spans="1:13" s="216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3" s="201" customFormat="1" ht="15.75" customHeight="1">
      <c r="A5" s="612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12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</row>
    <row r="7" spans="1:13" s="201" customFormat="1" ht="15.75" customHeight="1">
      <c r="A7" s="613" t="s">
        <v>191</v>
      </c>
      <c r="B7" s="613"/>
      <c r="C7" s="175" t="s">
        <v>47</v>
      </c>
      <c r="D7" s="613" t="s">
        <v>12</v>
      </c>
      <c r="E7" s="614"/>
      <c r="F7" s="614"/>
      <c r="G7" s="175" t="s">
        <v>46</v>
      </c>
      <c r="H7" s="175" t="s">
        <v>516</v>
      </c>
      <c r="I7" s="175" t="s">
        <v>517</v>
      </c>
      <c r="J7" s="175" t="s">
        <v>353</v>
      </c>
      <c r="K7" s="613" t="s">
        <v>51</v>
      </c>
      <c r="L7" s="614"/>
      <c r="M7" s="219"/>
    </row>
    <row r="8" spans="1:13" ht="15.75" customHeight="1">
      <c r="A8" s="612">
        <v>1</v>
      </c>
      <c r="B8" s="613" t="s">
        <v>518</v>
      </c>
      <c r="C8" s="226">
        <v>1</v>
      </c>
      <c r="D8" s="608" t="s">
        <v>552</v>
      </c>
      <c r="E8" s="609"/>
      <c r="F8" s="609"/>
      <c r="G8" s="226">
        <v>3</v>
      </c>
      <c r="H8" s="228">
        <v>3101.5186842989519</v>
      </c>
      <c r="I8" s="229">
        <v>1033.8395614329841</v>
      </c>
      <c r="J8" s="248">
        <v>1.8786329576360004</v>
      </c>
      <c r="K8" s="608" t="s">
        <v>655</v>
      </c>
      <c r="L8" s="609"/>
    </row>
    <row r="9" spans="1:13" ht="15.75" customHeight="1">
      <c r="A9" s="612"/>
      <c r="B9" s="613"/>
      <c r="C9" s="226">
        <v>2</v>
      </c>
      <c r="D9" s="608" t="s">
        <v>543</v>
      </c>
      <c r="E9" s="609"/>
      <c r="F9" s="609"/>
      <c r="G9" s="226">
        <v>3</v>
      </c>
      <c r="H9" s="228">
        <v>3101.2391779638833</v>
      </c>
      <c r="I9" s="229">
        <v>1033.7463926546277</v>
      </c>
      <c r="J9" s="248">
        <v>0.46599246460050381</v>
      </c>
      <c r="K9" s="608" t="s">
        <v>655</v>
      </c>
      <c r="L9" s="609"/>
    </row>
    <row r="10" spans="1:13" ht="15.75" customHeight="1">
      <c r="A10" s="612"/>
      <c r="B10" s="613"/>
      <c r="C10" s="226">
        <v>3</v>
      </c>
      <c r="D10" s="608" t="s">
        <v>548</v>
      </c>
      <c r="E10" s="609"/>
      <c r="F10" s="609"/>
      <c r="G10" s="226">
        <v>3</v>
      </c>
      <c r="H10" s="228">
        <v>3101.1200644409869</v>
      </c>
      <c r="I10" s="229">
        <v>1033.7066881469957</v>
      </c>
      <c r="J10" s="226"/>
      <c r="K10" s="608" t="s">
        <v>655</v>
      </c>
      <c r="L10" s="609"/>
    </row>
    <row r="11" spans="1:13" ht="15.75" customHeight="1">
      <c r="A11" s="612"/>
      <c r="B11" s="613"/>
      <c r="C11" s="226">
        <v>4</v>
      </c>
      <c r="D11" s="608" t="s">
        <v>553</v>
      </c>
      <c r="E11" s="609"/>
      <c r="F11" s="609"/>
      <c r="G11" s="226">
        <v>3</v>
      </c>
      <c r="H11" s="228">
        <v>3100.0522386589282</v>
      </c>
      <c r="I11" s="229">
        <v>1033.3507462196426</v>
      </c>
      <c r="J11" s="248">
        <v>7.0346029615393491E-2</v>
      </c>
      <c r="K11" s="608" t="s">
        <v>655</v>
      </c>
      <c r="L11" s="609"/>
    </row>
    <row r="12" spans="1:13" ht="15.75" customHeight="1">
      <c r="A12" s="612"/>
      <c r="B12" s="613"/>
      <c r="C12" s="226">
        <v>5</v>
      </c>
      <c r="D12" s="608" t="s">
        <v>539</v>
      </c>
      <c r="E12" s="609"/>
      <c r="F12" s="609"/>
      <c r="G12" s="226">
        <v>3</v>
      </c>
      <c r="H12" s="228">
        <v>3099.716388694123</v>
      </c>
      <c r="I12" s="229">
        <v>1033.2387962313742</v>
      </c>
      <c r="J12" s="248">
        <v>0.76794636269937655</v>
      </c>
      <c r="K12" s="608" t="s">
        <v>655</v>
      </c>
      <c r="L12" s="609"/>
    </row>
    <row r="13" spans="1:13" ht="15.75" customHeight="1">
      <c r="A13" s="612"/>
      <c r="B13" s="613"/>
      <c r="C13" s="230" t="s">
        <v>208</v>
      </c>
      <c r="D13" s="609" t="s">
        <v>713</v>
      </c>
      <c r="E13" s="609"/>
      <c r="F13" s="609"/>
      <c r="G13" s="227">
        <v>12</v>
      </c>
      <c r="H13" s="231">
        <v>3082.4904449622713</v>
      </c>
      <c r="I13" s="232">
        <v>256.87420374685593</v>
      </c>
      <c r="J13" s="248">
        <v>12.980398437121238</v>
      </c>
      <c r="K13" s="616" t="s">
        <v>740</v>
      </c>
      <c r="L13" s="609"/>
    </row>
    <row r="14" spans="1:13" ht="15.75" customHeight="1">
      <c r="A14" s="612"/>
      <c r="B14" s="613"/>
      <c r="C14" s="230" t="s">
        <v>213</v>
      </c>
      <c r="D14" s="609" t="s">
        <v>735</v>
      </c>
      <c r="E14" s="609"/>
      <c r="F14" s="609"/>
      <c r="G14" s="227">
        <v>12</v>
      </c>
      <c r="H14" s="231">
        <v>3083.1596994613724</v>
      </c>
      <c r="I14" s="232">
        <v>256.9299749551144</v>
      </c>
      <c r="J14" s="226"/>
      <c r="K14" s="616" t="s">
        <v>740</v>
      </c>
      <c r="L14" s="609"/>
    </row>
    <row r="15" spans="1:13" ht="15.75" customHeight="1">
      <c r="A15" s="612"/>
      <c r="B15" s="613"/>
      <c r="C15" s="230" t="s">
        <v>209</v>
      </c>
      <c r="D15" s="609" t="s">
        <v>640</v>
      </c>
      <c r="E15" s="609"/>
      <c r="F15" s="609"/>
      <c r="G15" s="227">
        <v>6</v>
      </c>
      <c r="H15" s="231">
        <v>3181.2960300846889</v>
      </c>
      <c r="I15" s="232">
        <v>530.21600501411478</v>
      </c>
      <c r="J15" s="248">
        <v>2.2536199405615207</v>
      </c>
      <c r="K15" s="608" t="s">
        <v>655</v>
      </c>
      <c r="L15" s="609"/>
    </row>
    <row r="16" spans="1:13" ht="15.75" customHeight="1">
      <c r="A16" s="612"/>
      <c r="B16" s="613"/>
      <c r="C16" s="230" t="s">
        <v>214</v>
      </c>
      <c r="D16" s="609" t="s">
        <v>387</v>
      </c>
      <c r="E16" s="609"/>
      <c r="F16" s="609"/>
      <c r="G16" s="227">
        <v>5</v>
      </c>
      <c r="H16" s="231">
        <v>2932.3703145262493</v>
      </c>
      <c r="I16" s="232">
        <v>586.47406290524998</v>
      </c>
      <c r="J16" s="248">
        <v>0.79724893182697087</v>
      </c>
      <c r="K16" s="608" t="s">
        <v>655</v>
      </c>
      <c r="L16" s="609"/>
      <c r="M16" s="215"/>
    </row>
    <row r="17" spans="1:13" ht="15.75" customHeight="1">
      <c r="A17" s="612"/>
      <c r="B17" s="613"/>
      <c r="C17" s="230" t="s">
        <v>215</v>
      </c>
      <c r="D17" s="609" t="s">
        <v>233</v>
      </c>
      <c r="E17" s="609"/>
      <c r="F17" s="609"/>
      <c r="G17" s="227">
        <v>5</v>
      </c>
      <c r="H17" s="231">
        <v>2933.2758673734998</v>
      </c>
      <c r="I17" s="232">
        <v>586.65517347469984</v>
      </c>
      <c r="J17" s="248">
        <v>0.45077660927313445</v>
      </c>
      <c r="K17" s="608" t="s">
        <v>655</v>
      </c>
      <c r="L17" s="609"/>
      <c r="M17" s="215"/>
    </row>
    <row r="18" spans="1:13" s="225" customFormat="1" ht="15.75" customHeight="1">
      <c r="A18" s="610" t="s">
        <v>191</v>
      </c>
      <c r="B18" s="610"/>
      <c r="C18" s="233" t="s">
        <v>47</v>
      </c>
      <c r="D18" s="610" t="s">
        <v>12</v>
      </c>
      <c r="E18" s="611"/>
      <c r="F18" s="611"/>
      <c r="G18" s="233" t="s">
        <v>46</v>
      </c>
      <c r="H18" s="233" t="s">
        <v>516</v>
      </c>
      <c r="I18" s="233" t="s">
        <v>517</v>
      </c>
      <c r="J18" s="175" t="s">
        <v>353</v>
      </c>
      <c r="K18" s="610" t="s">
        <v>51</v>
      </c>
      <c r="L18" s="611"/>
      <c r="M18" s="234"/>
    </row>
    <row r="19" spans="1:13" ht="15.75" customHeight="1">
      <c r="A19" s="612">
        <v>2</v>
      </c>
      <c r="B19" s="613" t="s">
        <v>158</v>
      </c>
      <c r="C19" s="226">
        <v>1</v>
      </c>
      <c r="D19" s="608" t="s">
        <v>643</v>
      </c>
      <c r="E19" s="609"/>
      <c r="F19" s="609"/>
      <c r="G19" s="226">
        <v>6</v>
      </c>
      <c r="H19" s="228">
        <v>2300.5129248542944</v>
      </c>
      <c r="I19" s="229">
        <v>383.41882080904907</v>
      </c>
      <c r="J19" s="248">
        <v>0.18022326803992428</v>
      </c>
      <c r="K19" s="608" t="s">
        <v>655</v>
      </c>
      <c r="L19" s="609"/>
      <c r="M19" s="215"/>
    </row>
    <row r="20" spans="1:13" ht="15.75" customHeight="1">
      <c r="A20" s="612"/>
      <c r="B20" s="613"/>
      <c r="C20" s="226">
        <v>2</v>
      </c>
      <c r="D20" s="608" t="s">
        <v>669</v>
      </c>
      <c r="E20" s="609"/>
      <c r="F20" s="609"/>
      <c r="G20" s="226">
        <v>6</v>
      </c>
      <c r="H20" s="228">
        <v>2300.1215497114158</v>
      </c>
      <c r="I20" s="229">
        <v>383.35359161856928</v>
      </c>
      <c r="J20" s="248">
        <v>0.22807192299472945</v>
      </c>
      <c r="K20" s="608" t="s">
        <v>655</v>
      </c>
      <c r="L20" s="609"/>
      <c r="M20" s="215"/>
    </row>
    <row r="21" spans="1:13" ht="15.75" customHeight="1">
      <c r="A21" s="612"/>
      <c r="B21" s="613"/>
      <c r="C21" s="226">
        <v>3</v>
      </c>
      <c r="D21" s="608" t="s">
        <v>707</v>
      </c>
      <c r="E21" s="609"/>
      <c r="F21" s="609"/>
      <c r="G21" s="226">
        <v>6</v>
      </c>
      <c r="H21" s="228">
        <v>2300.0533463791858</v>
      </c>
      <c r="I21" s="229">
        <v>383.34222439653092</v>
      </c>
      <c r="J21" s="248">
        <v>0.13722879150662948</v>
      </c>
      <c r="K21" s="608" t="s">
        <v>655</v>
      </c>
      <c r="L21" s="609"/>
      <c r="M21" s="215"/>
    </row>
    <row r="22" spans="1:13" ht="15.75" customHeight="1">
      <c r="A22" s="612"/>
      <c r="B22" s="613"/>
      <c r="C22" s="226">
        <v>4</v>
      </c>
      <c r="D22" s="608" t="s">
        <v>714</v>
      </c>
      <c r="E22" s="609"/>
      <c r="F22" s="609"/>
      <c r="G22" s="226">
        <v>6</v>
      </c>
      <c r="H22" s="228">
        <v>2217.6622288401063</v>
      </c>
      <c r="I22" s="229">
        <v>369.61037147335111</v>
      </c>
      <c r="J22" s="248">
        <v>11.053555179820421</v>
      </c>
      <c r="K22" s="616" t="s">
        <v>740</v>
      </c>
      <c r="L22" s="609"/>
      <c r="M22" s="215"/>
    </row>
    <row r="23" spans="1:13" ht="15.75" customHeight="1">
      <c r="A23" s="612"/>
      <c r="B23" s="613"/>
      <c r="C23" s="226">
        <v>5</v>
      </c>
      <c r="D23" s="608" t="s">
        <v>708</v>
      </c>
      <c r="E23" s="609"/>
      <c r="F23" s="609"/>
      <c r="G23" s="226">
        <v>6</v>
      </c>
      <c r="H23" s="228">
        <v>2217.2341189140366</v>
      </c>
      <c r="I23" s="229">
        <v>369.53901981900611</v>
      </c>
      <c r="J23" s="248">
        <v>0.48442144301714052</v>
      </c>
      <c r="K23" s="608" t="s">
        <v>655</v>
      </c>
      <c r="L23" s="609"/>
      <c r="M23" s="215"/>
    </row>
    <row r="24" spans="1:13" ht="15.75" customHeight="1">
      <c r="A24" s="612"/>
      <c r="B24" s="613"/>
      <c r="C24" s="230" t="s">
        <v>208</v>
      </c>
      <c r="D24" s="608" t="s">
        <v>398</v>
      </c>
      <c r="E24" s="609"/>
      <c r="F24" s="609"/>
      <c r="G24" s="226">
        <v>17</v>
      </c>
      <c r="H24" s="228">
        <v>3110.1434914108618</v>
      </c>
      <c r="I24" s="229">
        <v>182.94961714181539</v>
      </c>
      <c r="J24" s="248">
        <v>0.12542630148954004</v>
      </c>
      <c r="K24" s="608" t="s">
        <v>655</v>
      </c>
      <c r="L24" s="609"/>
      <c r="M24" s="215"/>
    </row>
    <row r="25" spans="1:13" ht="15.75" customHeight="1">
      <c r="A25" s="612"/>
      <c r="B25" s="613"/>
      <c r="C25" s="230" t="s">
        <v>213</v>
      </c>
      <c r="D25" s="608" t="s">
        <v>395</v>
      </c>
      <c r="E25" s="609"/>
      <c r="F25" s="609"/>
      <c r="G25" s="226">
        <v>17</v>
      </c>
      <c r="H25" s="228">
        <v>3110.737450120349</v>
      </c>
      <c r="I25" s="229">
        <v>182.9845558894323</v>
      </c>
      <c r="J25" s="248">
        <v>0.18878208683059938</v>
      </c>
      <c r="K25" s="608" t="s">
        <v>655</v>
      </c>
      <c r="L25" s="609"/>
      <c r="M25" s="215"/>
    </row>
    <row r="26" spans="1:13" ht="15.75" customHeight="1">
      <c r="A26" s="612"/>
      <c r="B26" s="613"/>
      <c r="C26" s="230" t="s">
        <v>209</v>
      </c>
      <c r="D26" s="608" t="s">
        <v>393</v>
      </c>
      <c r="E26" s="609"/>
      <c r="F26" s="609"/>
      <c r="G26" s="226">
        <v>17</v>
      </c>
      <c r="H26" s="228">
        <v>3111.2630672172463</v>
      </c>
      <c r="I26" s="229">
        <v>183.01547454219099</v>
      </c>
      <c r="J26" s="248">
        <v>0.24290518244561099</v>
      </c>
      <c r="K26" s="608" t="s">
        <v>655</v>
      </c>
      <c r="L26" s="609"/>
      <c r="M26" s="215"/>
    </row>
    <row r="27" spans="1:13" ht="15.75" customHeight="1">
      <c r="A27" s="612"/>
      <c r="B27" s="613"/>
      <c r="C27" s="230" t="s">
        <v>214</v>
      </c>
      <c r="D27" s="608" t="s">
        <v>397</v>
      </c>
      <c r="E27" s="609"/>
      <c r="F27" s="609"/>
      <c r="G27" s="226">
        <v>17</v>
      </c>
      <c r="H27" s="228">
        <v>3111.4442812534621</v>
      </c>
      <c r="I27" s="229">
        <v>183.02613419138009</v>
      </c>
      <c r="J27" s="248">
        <v>2.3744086431094047E-2</v>
      </c>
      <c r="K27" s="608" t="s">
        <v>655</v>
      </c>
      <c r="L27" s="609"/>
      <c r="M27" s="215"/>
    </row>
    <row r="28" spans="1:13" ht="15.75" customHeight="1">
      <c r="A28" s="612"/>
      <c r="B28" s="613"/>
      <c r="C28" s="230" t="s">
        <v>215</v>
      </c>
      <c r="D28" s="608" t="s">
        <v>392</v>
      </c>
      <c r="E28" s="609"/>
      <c r="F28" s="609"/>
      <c r="G28" s="226">
        <v>11</v>
      </c>
      <c r="H28" s="228">
        <v>3135.8140117956041</v>
      </c>
      <c r="I28" s="229">
        <v>285.07400107232769</v>
      </c>
      <c r="J28" s="226"/>
      <c r="K28" s="616" t="s">
        <v>740</v>
      </c>
      <c r="L28" s="609"/>
      <c r="M28" s="215"/>
    </row>
    <row r="29" spans="1:13" ht="15.75" customHeight="1">
      <c r="A29" s="615" t="s">
        <v>771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215"/>
    </row>
    <row r="30" spans="1:13" s="216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3" s="201" customFormat="1" ht="15.75" customHeight="1">
      <c r="A31" s="612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12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</row>
    <row r="33" spans="1:13" s="201" customFormat="1" ht="15.75" customHeight="1">
      <c r="A33" s="613" t="s">
        <v>191</v>
      </c>
      <c r="B33" s="613"/>
      <c r="C33" s="175" t="s">
        <v>47</v>
      </c>
      <c r="D33" s="613" t="s">
        <v>12</v>
      </c>
      <c r="E33" s="614"/>
      <c r="F33" s="614"/>
      <c r="G33" s="175" t="s">
        <v>46</v>
      </c>
      <c r="H33" s="175" t="s">
        <v>516</v>
      </c>
      <c r="I33" s="175" t="s">
        <v>517</v>
      </c>
      <c r="J33" s="175" t="s">
        <v>353</v>
      </c>
      <c r="K33" s="613" t="s">
        <v>51</v>
      </c>
      <c r="L33" s="614"/>
      <c r="M33" s="219"/>
    </row>
    <row r="34" spans="1:13" ht="15.75" customHeight="1">
      <c r="A34" s="612">
        <v>1</v>
      </c>
      <c r="B34" s="613" t="s">
        <v>518</v>
      </c>
      <c r="C34" s="226">
        <v>1</v>
      </c>
      <c r="D34" s="608" t="s">
        <v>548</v>
      </c>
      <c r="E34" s="609"/>
      <c r="F34" s="609"/>
      <c r="G34" s="226">
        <v>3</v>
      </c>
      <c r="H34" s="228">
        <v>3108.7711307442719</v>
      </c>
      <c r="I34" s="229">
        <v>1036.2570435814237</v>
      </c>
      <c r="J34" s="248">
        <f>I34-I10</f>
        <v>2.5503554344279564</v>
      </c>
      <c r="K34" s="608"/>
      <c r="L34" s="609"/>
    </row>
    <row r="35" spans="1:13" ht="15.75" customHeight="1">
      <c r="A35" s="612"/>
      <c r="B35" s="613"/>
      <c r="C35" s="226">
        <v>2</v>
      </c>
      <c r="D35" s="608" t="s">
        <v>542</v>
      </c>
      <c r="E35" s="609"/>
      <c r="F35" s="609"/>
      <c r="G35" s="226">
        <v>3</v>
      </c>
      <c r="H35" s="228">
        <v>3107.4754294381059</v>
      </c>
      <c r="I35" s="229">
        <v>1035.8251431460355</v>
      </c>
      <c r="J35" s="248"/>
      <c r="K35" s="608"/>
      <c r="L35" s="609"/>
    </row>
    <row r="36" spans="1:13" ht="15.75" customHeight="1">
      <c r="A36" s="612"/>
      <c r="B36" s="613"/>
      <c r="C36" s="226">
        <v>3</v>
      </c>
      <c r="D36" s="608" t="s">
        <v>543</v>
      </c>
      <c r="E36" s="609"/>
      <c r="F36" s="609"/>
      <c r="G36" s="226">
        <v>3</v>
      </c>
      <c r="H36" s="228">
        <v>3107.3653650637757</v>
      </c>
      <c r="I36" s="229">
        <v>1035.7884550212584</v>
      </c>
      <c r="J36" s="248">
        <f>I36-I9</f>
        <v>2.0420623666307165</v>
      </c>
      <c r="K36" s="608"/>
      <c r="L36" s="609"/>
    </row>
    <row r="37" spans="1:13" ht="15.75" customHeight="1">
      <c r="A37" s="612"/>
      <c r="B37" s="613"/>
      <c r="C37" s="226">
        <v>4</v>
      </c>
      <c r="D37" s="608" t="s">
        <v>552</v>
      </c>
      <c r="E37" s="609"/>
      <c r="F37" s="609"/>
      <c r="G37" s="226">
        <v>3</v>
      </c>
      <c r="H37" s="228">
        <v>3106.5322099751315</v>
      </c>
      <c r="I37" s="229">
        <v>1035.5107366583773</v>
      </c>
      <c r="J37" s="248">
        <f>I37-I8</f>
        <v>1.6711752253931991</v>
      </c>
      <c r="K37" s="608"/>
      <c r="L37" s="609"/>
    </row>
    <row r="38" spans="1:13" ht="15.75" customHeight="1">
      <c r="A38" s="612"/>
      <c r="B38" s="613"/>
      <c r="C38" s="226">
        <v>5</v>
      </c>
      <c r="D38" s="608" t="s">
        <v>553</v>
      </c>
      <c r="E38" s="609"/>
      <c r="F38" s="609"/>
      <c r="G38" s="226">
        <v>3</v>
      </c>
      <c r="H38" s="228">
        <v>3106.317448747769</v>
      </c>
      <c r="I38" s="229">
        <v>1035.4391495825898</v>
      </c>
      <c r="J38" s="248">
        <f>I38-I11</f>
        <v>2.0884033629472469</v>
      </c>
      <c r="K38" s="608"/>
      <c r="L38" s="609"/>
    </row>
    <row r="39" spans="1:13" ht="15.75" customHeight="1">
      <c r="A39" s="612"/>
      <c r="B39" s="613"/>
      <c r="C39" s="230" t="s">
        <v>208</v>
      </c>
      <c r="D39" s="609" t="s">
        <v>713</v>
      </c>
      <c r="E39" s="609"/>
      <c r="F39" s="609"/>
      <c r="G39" s="227">
        <v>12</v>
      </c>
      <c r="H39" s="231">
        <v>3103.0144932847447</v>
      </c>
      <c r="I39" s="232">
        <v>258.58454110706214</v>
      </c>
      <c r="J39" s="226"/>
      <c r="K39" s="608"/>
      <c r="L39" s="609"/>
    </row>
    <row r="40" spans="1:13" ht="15.75" customHeight="1">
      <c r="A40" s="612"/>
      <c r="B40" s="613"/>
      <c r="C40" s="230" t="s">
        <v>213</v>
      </c>
      <c r="D40" s="609" t="s">
        <v>735</v>
      </c>
      <c r="E40" s="609"/>
      <c r="F40" s="609"/>
      <c r="G40" s="227">
        <v>12</v>
      </c>
      <c r="H40" s="231">
        <v>3104.6253535574847</v>
      </c>
      <c r="I40" s="232">
        <v>258.71877946312372</v>
      </c>
      <c r="J40" s="226"/>
      <c r="K40" s="608"/>
      <c r="L40" s="609"/>
    </row>
    <row r="41" spans="1:13" ht="15.75" customHeight="1">
      <c r="A41" s="612"/>
      <c r="B41" s="613"/>
      <c r="C41" s="230" t="s">
        <v>209</v>
      </c>
      <c r="D41" s="609" t="s">
        <v>640</v>
      </c>
      <c r="E41" s="609"/>
      <c r="F41" s="609"/>
      <c r="G41" s="227">
        <v>6</v>
      </c>
      <c r="H41" s="231">
        <v>3182.1476706703111</v>
      </c>
      <c r="I41" s="232">
        <v>530.35794511171855</v>
      </c>
      <c r="J41" s="226"/>
      <c r="K41" s="608"/>
      <c r="L41" s="609"/>
    </row>
    <row r="42" spans="1:13" ht="15.75" customHeight="1">
      <c r="A42" s="612"/>
      <c r="B42" s="613"/>
      <c r="C42" s="230" t="s">
        <v>214</v>
      </c>
      <c r="D42" s="609" t="s">
        <v>233</v>
      </c>
      <c r="E42" s="609"/>
      <c r="F42" s="609"/>
      <c r="G42" s="227">
        <v>5</v>
      </c>
      <c r="H42" s="231">
        <v>2937.4619030231747</v>
      </c>
      <c r="I42" s="232">
        <v>587.49238060463506</v>
      </c>
      <c r="J42" s="226"/>
      <c r="K42" s="608"/>
      <c r="L42" s="609"/>
      <c r="M42" s="215"/>
    </row>
    <row r="43" spans="1:13" ht="15.75" customHeight="1">
      <c r="A43" s="612"/>
      <c r="B43" s="613"/>
      <c r="C43" s="230" t="s">
        <v>215</v>
      </c>
      <c r="D43" s="609" t="s">
        <v>387</v>
      </c>
      <c r="E43" s="609"/>
      <c r="F43" s="609"/>
      <c r="G43" s="227">
        <v>5</v>
      </c>
      <c r="H43" s="231">
        <v>2937.8406045559559</v>
      </c>
      <c r="I43" s="232">
        <v>587.56812091119116</v>
      </c>
      <c r="J43" s="226"/>
      <c r="K43" s="608"/>
      <c r="L43" s="609"/>
      <c r="M43" s="215"/>
    </row>
    <row r="44" spans="1:13" s="225" customFormat="1" ht="15.75" customHeight="1">
      <c r="A44" s="610" t="s">
        <v>191</v>
      </c>
      <c r="B44" s="610"/>
      <c r="C44" s="233" t="s">
        <v>47</v>
      </c>
      <c r="D44" s="610" t="s">
        <v>12</v>
      </c>
      <c r="E44" s="611"/>
      <c r="F44" s="611"/>
      <c r="G44" s="233" t="s">
        <v>46</v>
      </c>
      <c r="H44" s="233" t="s">
        <v>516</v>
      </c>
      <c r="I44" s="233" t="s">
        <v>517</v>
      </c>
      <c r="J44" s="175" t="s">
        <v>353</v>
      </c>
      <c r="K44" s="610" t="s">
        <v>51</v>
      </c>
      <c r="L44" s="611"/>
      <c r="M44" s="234"/>
    </row>
    <row r="45" spans="1:13" ht="15.75" customHeight="1">
      <c r="A45" s="612">
        <v>2</v>
      </c>
      <c r="B45" s="613" t="s">
        <v>158</v>
      </c>
      <c r="C45" s="226">
        <v>1</v>
      </c>
      <c r="D45" s="608" t="s">
        <v>707</v>
      </c>
      <c r="E45" s="609"/>
      <c r="F45" s="609"/>
      <c r="G45" s="226">
        <v>6</v>
      </c>
      <c r="H45" s="228">
        <v>2301.5587362617762</v>
      </c>
      <c r="I45" s="229">
        <v>383.59312271029603</v>
      </c>
      <c r="J45" s="248">
        <f>I45-I21</f>
        <v>0.25089831376510574</v>
      </c>
      <c r="K45" s="608"/>
      <c r="L45" s="609"/>
      <c r="M45" s="215"/>
    </row>
    <row r="46" spans="1:13" ht="15.75" customHeight="1">
      <c r="A46" s="612"/>
      <c r="B46" s="613"/>
      <c r="C46" s="226">
        <v>2</v>
      </c>
      <c r="D46" s="608" t="s">
        <v>643</v>
      </c>
      <c r="E46" s="609"/>
      <c r="F46" s="609"/>
      <c r="G46" s="226">
        <v>6</v>
      </c>
      <c r="H46" s="228">
        <v>2301.4834889365447</v>
      </c>
      <c r="I46" s="229">
        <v>383.58058148942411</v>
      </c>
      <c r="J46" s="248">
        <f>I46-I19</f>
        <v>0.1617606803750391</v>
      </c>
      <c r="K46" s="608"/>
      <c r="L46" s="609"/>
      <c r="M46" s="215"/>
    </row>
    <row r="47" spans="1:13" ht="15.75" customHeight="1">
      <c r="A47" s="612"/>
      <c r="B47" s="613"/>
      <c r="C47" s="226">
        <v>3</v>
      </c>
      <c r="D47" s="608" t="s">
        <v>669</v>
      </c>
      <c r="E47" s="609"/>
      <c r="F47" s="609"/>
      <c r="G47" s="226">
        <v>6</v>
      </c>
      <c r="H47" s="228">
        <v>2300.6715387392514</v>
      </c>
      <c r="I47" s="229">
        <v>383.44525645654187</v>
      </c>
      <c r="J47" s="248">
        <f>I47-I20</f>
        <v>9.1664837972587065E-2</v>
      </c>
      <c r="K47" s="608"/>
      <c r="L47" s="609"/>
      <c r="M47" s="215"/>
    </row>
    <row r="48" spans="1:13" ht="15.75" customHeight="1">
      <c r="A48" s="612"/>
      <c r="B48" s="613"/>
      <c r="C48" s="226">
        <v>4</v>
      </c>
      <c r="D48" s="608" t="s">
        <v>714</v>
      </c>
      <c r="E48" s="609"/>
      <c r="F48" s="609"/>
      <c r="G48" s="226">
        <v>6</v>
      </c>
      <c r="H48" s="228">
        <v>2220.0351899603315</v>
      </c>
      <c r="I48" s="229">
        <v>370.00586499338863</v>
      </c>
      <c r="J48" s="248">
        <f>I48-I22</f>
        <v>0.39549352003751892</v>
      </c>
      <c r="K48" s="608"/>
      <c r="L48" s="609"/>
      <c r="M48" s="215"/>
    </row>
    <row r="49" spans="1:13" ht="15.75" customHeight="1">
      <c r="A49" s="612"/>
      <c r="B49" s="613"/>
      <c r="C49" s="226">
        <v>5</v>
      </c>
      <c r="D49" s="608" t="s">
        <v>708</v>
      </c>
      <c r="E49" s="609"/>
      <c r="F49" s="609"/>
      <c r="G49" s="226">
        <v>6</v>
      </c>
      <c r="H49" s="228">
        <v>2219.5156285849248</v>
      </c>
      <c r="I49" s="229">
        <v>369.91927143082074</v>
      </c>
      <c r="J49" s="248">
        <f>I49-I23</f>
        <v>0.38025161181462863</v>
      </c>
      <c r="K49" s="608"/>
      <c r="L49" s="609"/>
      <c r="M49" s="215"/>
    </row>
    <row r="50" spans="1:13" ht="15.75" customHeight="1">
      <c r="A50" s="612"/>
      <c r="B50" s="613"/>
      <c r="C50" s="230" t="s">
        <v>208</v>
      </c>
      <c r="D50" s="608" t="s">
        <v>395</v>
      </c>
      <c r="E50" s="609"/>
      <c r="F50" s="609"/>
      <c r="G50" s="226">
        <v>17</v>
      </c>
      <c r="H50" s="228">
        <v>3112.3894762620039</v>
      </c>
      <c r="I50" s="229">
        <v>183.08173389776496</v>
      </c>
      <c r="J50" s="248">
        <f>I50-I25</f>
        <v>9.7178008332662102E-2</v>
      </c>
      <c r="K50" s="608"/>
      <c r="L50" s="609"/>
      <c r="M50" s="215"/>
    </row>
    <row r="51" spans="1:13" ht="15.75" customHeight="1">
      <c r="A51" s="612"/>
      <c r="B51" s="613"/>
      <c r="C51" s="230" t="s">
        <v>213</v>
      </c>
      <c r="D51" s="608" t="s">
        <v>393</v>
      </c>
      <c r="E51" s="609"/>
      <c r="F51" s="609"/>
      <c r="G51" s="226">
        <v>17</v>
      </c>
      <c r="H51" s="228">
        <v>3112.5554523457613</v>
      </c>
      <c r="I51" s="229">
        <v>183.09149719680951</v>
      </c>
      <c r="J51" s="248">
        <f>I51-I26</f>
        <v>7.6022654618526531E-2</v>
      </c>
      <c r="K51" s="608"/>
      <c r="L51" s="609"/>
      <c r="M51" s="215"/>
    </row>
    <row r="52" spans="1:13" ht="15.75" customHeight="1">
      <c r="A52" s="612"/>
      <c r="B52" s="613"/>
      <c r="C52" s="230" t="s">
        <v>209</v>
      </c>
      <c r="D52" s="608" t="s">
        <v>397</v>
      </c>
      <c r="E52" s="609"/>
      <c r="F52" s="609"/>
      <c r="G52" s="226">
        <v>17</v>
      </c>
      <c r="H52" s="228">
        <v>3113.4598721554439</v>
      </c>
      <c r="I52" s="229">
        <v>183.14469836208494</v>
      </c>
      <c r="J52" s="248">
        <f>I52-I27</f>
        <v>0.11856417070484326</v>
      </c>
      <c r="K52" s="608"/>
      <c r="L52" s="609"/>
      <c r="M52" s="215"/>
    </row>
    <row r="53" spans="1:13" ht="15.75" customHeight="1">
      <c r="A53" s="612"/>
      <c r="B53" s="613"/>
      <c r="C53" s="230" t="s">
        <v>214</v>
      </c>
      <c r="D53" s="608" t="s">
        <v>398</v>
      </c>
      <c r="E53" s="609"/>
      <c r="F53" s="609"/>
      <c r="G53" s="226">
        <v>17</v>
      </c>
      <c r="H53" s="228">
        <v>3113.5118159186868</v>
      </c>
      <c r="I53" s="229">
        <v>183.14775387756981</v>
      </c>
      <c r="J53" s="248">
        <f>I53-I24</f>
        <v>0.19813673575441726</v>
      </c>
      <c r="K53" s="608"/>
      <c r="L53" s="609"/>
      <c r="M53" s="215"/>
    </row>
    <row r="54" spans="1:13" ht="15.75" customHeight="1">
      <c r="A54" s="612"/>
      <c r="B54" s="613"/>
      <c r="C54" s="230" t="s">
        <v>215</v>
      </c>
      <c r="D54" s="608" t="s">
        <v>392</v>
      </c>
      <c r="E54" s="609"/>
      <c r="F54" s="609"/>
      <c r="G54" s="226">
        <v>11</v>
      </c>
      <c r="H54" s="228">
        <v>3137.649600730284</v>
      </c>
      <c r="I54" s="229">
        <v>285.24087279366216</v>
      </c>
      <c r="J54" s="248">
        <f>I54-I28</f>
        <v>0.16687172133447348</v>
      </c>
      <c r="K54" s="608"/>
      <c r="L54" s="609"/>
      <c r="M54" s="215"/>
    </row>
  </sheetData>
  <mergeCells count="105">
    <mergeCell ref="K42:L42"/>
    <mergeCell ref="D43:F43"/>
    <mergeCell ref="K43:L43"/>
    <mergeCell ref="D53:F53"/>
    <mergeCell ref="K53:L53"/>
    <mergeCell ref="D54:F54"/>
    <mergeCell ref="K54:L5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44:B4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K40:L40"/>
    <mergeCell ref="D41:F41"/>
    <mergeCell ref="K41:L41"/>
    <mergeCell ref="D42:F42"/>
    <mergeCell ref="D40:F40"/>
    <mergeCell ref="A1:L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1" manualBreakCount="1">
    <brk id="28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54"/>
  <sheetViews>
    <sheetView view="pageBreakPreview" topLeftCell="A26" zoomScale="115" zoomScaleNormal="60" zoomScaleSheetLayoutView="115" workbookViewId="0">
      <selection activeCell="H18" sqref="H1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s="215" customFormat="1" ht="15.75" customHeight="1">
      <c r="A3" s="615" t="s">
        <v>736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</row>
    <row r="4" spans="1:18" s="216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201" customFormat="1" ht="16.350000000000001" customHeight="1">
      <c r="A5" s="612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12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408</v>
      </c>
      <c r="G6" s="222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M6" s="216"/>
    </row>
    <row r="7" spans="1:18" s="201" customFormat="1" ht="15.75" customHeight="1">
      <c r="A7" s="613" t="s">
        <v>191</v>
      </c>
      <c r="B7" s="613"/>
      <c r="C7" s="175" t="s">
        <v>47</v>
      </c>
      <c r="D7" s="613" t="s">
        <v>12</v>
      </c>
      <c r="E7" s="614"/>
      <c r="F7" s="614"/>
      <c r="G7" s="175" t="s">
        <v>46</v>
      </c>
      <c r="H7" s="175" t="s">
        <v>516</v>
      </c>
      <c r="I7" s="175" t="s">
        <v>517</v>
      </c>
      <c r="J7" s="175" t="s">
        <v>353</v>
      </c>
      <c r="K7" s="613" t="s">
        <v>51</v>
      </c>
      <c r="L7" s="614"/>
      <c r="M7" s="219"/>
    </row>
    <row r="8" spans="1:18" s="215" customFormat="1" ht="15.75" customHeight="1">
      <c r="A8" s="612">
        <v>3</v>
      </c>
      <c r="B8" s="613" t="s">
        <v>519</v>
      </c>
      <c r="C8" s="226">
        <v>1</v>
      </c>
      <c r="D8" s="608" t="s">
        <v>644</v>
      </c>
      <c r="E8" s="609"/>
      <c r="F8" s="609"/>
      <c r="G8" s="226">
        <v>6</v>
      </c>
      <c r="H8" s="228">
        <v>3264.9692835514697</v>
      </c>
      <c r="I8" s="229">
        <v>544.16154725857825</v>
      </c>
      <c r="J8" s="248">
        <v>0.76619338184843855</v>
      </c>
      <c r="K8" s="608" t="s">
        <v>655</v>
      </c>
      <c r="L8" s="609"/>
      <c r="M8" s="216"/>
    </row>
    <row r="9" spans="1:18" s="215" customFormat="1" ht="15.75" customHeight="1">
      <c r="A9" s="612"/>
      <c r="B9" s="613"/>
      <c r="C9" s="226">
        <v>2</v>
      </c>
      <c r="D9" s="608" t="s">
        <v>403</v>
      </c>
      <c r="E9" s="609"/>
      <c r="F9" s="609"/>
      <c r="G9" s="226">
        <v>6</v>
      </c>
      <c r="H9" s="228">
        <v>3264.646177109139</v>
      </c>
      <c r="I9" s="229">
        <v>544.10769618485654</v>
      </c>
      <c r="J9" s="248">
        <v>0.48214810728973134</v>
      </c>
      <c r="K9" s="608" t="s">
        <v>655</v>
      </c>
      <c r="L9" s="609"/>
      <c r="M9" s="216"/>
    </row>
    <row r="10" spans="1:18" s="215" customFormat="1" ht="15.75" customHeight="1">
      <c r="A10" s="612"/>
      <c r="B10" s="613"/>
      <c r="C10" s="226">
        <v>3</v>
      </c>
      <c r="D10" s="608" t="s">
        <v>556</v>
      </c>
      <c r="E10" s="609"/>
      <c r="F10" s="609"/>
      <c r="G10" s="226">
        <v>6</v>
      </c>
      <c r="H10" s="228">
        <v>3263.6423887470933</v>
      </c>
      <c r="I10" s="229">
        <v>543.9403981245157</v>
      </c>
      <c r="J10" s="248">
        <v>0.22638964324414701</v>
      </c>
      <c r="K10" s="608" t="s">
        <v>655</v>
      </c>
      <c r="L10" s="609"/>
      <c r="M10" s="216"/>
    </row>
    <row r="11" spans="1:18" s="215" customFormat="1" ht="15.75" customHeight="1">
      <c r="A11" s="612"/>
      <c r="B11" s="613"/>
      <c r="C11" s="226">
        <v>4</v>
      </c>
      <c r="D11" s="608" t="s">
        <v>401</v>
      </c>
      <c r="E11" s="609"/>
      <c r="F11" s="609"/>
      <c r="G11" s="226">
        <v>11</v>
      </c>
      <c r="H11" s="228">
        <v>2905.4798157486512</v>
      </c>
      <c r="I11" s="229">
        <v>264.13452870442285</v>
      </c>
      <c r="J11" s="248">
        <v>0.16559139276796486</v>
      </c>
      <c r="K11" s="608" t="s">
        <v>655</v>
      </c>
      <c r="L11" s="609"/>
      <c r="M11" s="216"/>
    </row>
    <row r="12" spans="1:18" s="215" customFormat="1" ht="15.75" customHeight="1">
      <c r="A12" s="612"/>
      <c r="B12" s="613"/>
      <c r="C12" s="226">
        <v>5</v>
      </c>
      <c r="D12" s="608" t="s">
        <v>399</v>
      </c>
      <c r="E12" s="609"/>
      <c r="F12" s="609"/>
      <c r="G12" s="226">
        <v>12</v>
      </c>
      <c r="H12" s="228">
        <v>2905.8129403120379</v>
      </c>
      <c r="I12" s="229">
        <v>242.15107835933651</v>
      </c>
      <c r="J12" s="248">
        <v>0.10509944755824563</v>
      </c>
      <c r="K12" s="608" t="s">
        <v>655</v>
      </c>
      <c r="L12" s="609"/>
      <c r="M12" s="216"/>
    </row>
    <row r="13" spans="1:18" s="215" customFormat="1" ht="15.75" customHeight="1">
      <c r="A13" s="612"/>
      <c r="B13" s="613"/>
      <c r="C13" s="230" t="s">
        <v>208</v>
      </c>
      <c r="D13" s="608" t="s">
        <v>404</v>
      </c>
      <c r="E13" s="609"/>
      <c r="F13" s="609"/>
      <c r="G13" s="226">
        <v>20</v>
      </c>
      <c r="H13" s="228">
        <v>2304.3865458995506</v>
      </c>
      <c r="I13" s="229">
        <v>115.21932729497756</v>
      </c>
      <c r="J13" s="248">
        <v>5.9012027437930215E-2</v>
      </c>
      <c r="K13" s="608" t="s">
        <v>655</v>
      </c>
      <c r="L13" s="609"/>
      <c r="M13" s="216"/>
    </row>
    <row r="14" spans="1:18" s="215" customFormat="1" ht="15.75" customHeight="1">
      <c r="A14" s="612"/>
      <c r="B14" s="613"/>
      <c r="C14" s="230" t="s">
        <v>213</v>
      </c>
      <c r="D14" s="608" t="s">
        <v>402</v>
      </c>
      <c r="E14" s="609"/>
      <c r="F14" s="609"/>
      <c r="G14" s="226">
        <v>16</v>
      </c>
      <c r="H14" s="228">
        <v>2608.3199680809398</v>
      </c>
      <c r="I14" s="229">
        <v>163.01999800505874</v>
      </c>
      <c r="J14" s="248">
        <v>5.4893948858165231E-2</v>
      </c>
      <c r="K14" s="608" t="s">
        <v>655</v>
      </c>
      <c r="L14" s="609"/>
      <c r="M14" s="216"/>
    </row>
    <row r="15" spans="1:18" s="215" customFormat="1" ht="15.75" customHeight="1">
      <c r="A15" s="612"/>
      <c r="B15" s="613"/>
      <c r="C15" s="230" t="s">
        <v>209</v>
      </c>
      <c r="D15" s="608" t="s">
        <v>400</v>
      </c>
      <c r="E15" s="609"/>
      <c r="F15" s="609"/>
      <c r="G15" s="228">
        <v>11</v>
      </c>
      <c r="H15" s="228">
        <v>2608.4263977839137</v>
      </c>
      <c r="I15" s="229">
        <v>237.12967252581035</v>
      </c>
      <c r="J15" s="248">
        <v>0.12857797835300744</v>
      </c>
      <c r="K15" s="608" t="s">
        <v>655</v>
      </c>
      <c r="L15" s="609"/>
      <c r="M15" s="216"/>
    </row>
    <row r="16" spans="1:18" s="215" customFormat="1" ht="15.75" customHeight="1">
      <c r="A16" s="612"/>
      <c r="B16" s="613"/>
      <c r="C16" s="230" t="s">
        <v>214</v>
      </c>
      <c r="D16" s="608"/>
      <c r="E16" s="609"/>
      <c r="F16" s="609"/>
      <c r="G16" s="226"/>
      <c r="H16" s="228"/>
      <c r="I16" s="229"/>
      <c r="J16" s="226"/>
      <c r="K16" s="608"/>
      <c r="L16" s="609"/>
    </row>
    <row r="17" spans="1:13" s="215" customFormat="1" ht="15.75" customHeight="1">
      <c r="A17" s="612"/>
      <c r="B17" s="613"/>
      <c r="C17" s="230" t="s">
        <v>215</v>
      </c>
      <c r="D17" s="608"/>
      <c r="E17" s="609"/>
      <c r="F17" s="609"/>
      <c r="G17" s="226"/>
      <c r="H17" s="228"/>
      <c r="I17" s="229"/>
      <c r="J17" s="226"/>
      <c r="K17" s="608"/>
      <c r="L17" s="609"/>
    </row>
    <row r="18" spans="1:13" s="225" customFormat="1" ht="15.75" customHeight="1">
      <c r="A18" s="610" t="s">
        <v>191</v>
      </c>
      <c r="B18" s="610"/>
      <c r="C18" s="233" t="s">
        <v>47</v>
      </c>
      <c r="D18" s="610" t="s">
        <v>12</v>
      </c>
      <c r="E18" s="611"/>
      <c r="F18" s="611"/>
      <c r="G18" s="233" t="s">
        <v>46</v>
      </c>
      <c r="H18" s="233" t="s">
        <v>516</v>
      </c>
      <c r="I18" s="233" t="s">
        <v>517</v>
      </c>
      <c r="J18" s="175" t="s">
        <v>353</v>
      </c>
      <c r="K18" s="610" t="s">
        <v>51</v>
      </c>
      <c r="L18" s="611"/>
      <c r="M18" s="234"/>
    </row>
    <row r="19" spans="1:13" s="215" customFormat="1" ht="15.75" customHeight="1">
      <c r="A19" s="612">
        <v>4</v>
      </c>
      <c r="B19" s="613" t="s">
        <v>159</v>
      </c>
      <c r="C19" s="226">
        <v>1</v>
      </c>
      <c r="D19" s="608"/>
      <c r="E19" s="609"/>
      <c r="F19" s="609"/>
      <c r="G19" s="226"/>
      <c r="H19" s="228"/>
      <c r="I19" s="229"/>
      <c r="J19" s="226"/>
      <c r="K19" s="608"/>
      <c r="L19" s="609"/>
    </row>
    <row r="20" spans="1:13" s="215" customFormat="1" ht="15.75" customHeight="1">
      <c r="A20" s="612"/>
      <c r="B20" s="613"/>
      <c r="C20" s="226">
        <v>2</v>
      </c>
      <c r="D20" s="608"/>
      <c r="E20" s="609"/>
      <c r="F20" s="609"/>
      <c r="G20" s="226"/>
      <c r="H20" s="228"/>
      <c r="I20" s="229"/>
      <c r="J20" s="226"/>
      <c r="K20" s="608"/>
      <c r="L20" s="609"/>
    </row>
    <row r="21" spans="1:13" s="215" customFormat="1" ht="15.75" customHeight="1">
      <c r="A21" s="612"/>
      <c r="B21" s="613"/>
      <c r="C21" s="226">
        <v>3</v>
      </c>
      <c r="D21" s="608"/>
      <c r="E21" s="609"/>
      <c r="F21" s="609"/>
      <c r="G21" s="226"/>
      <c r="H21" s="228"/>
      <c r="I21" s="229"/>
      <c r="J21" s="226"/>
      <c r="K21" s="608"/>
      <c r="L21" s="609"/>
    </row>
    <row r="22" spans="1:13" s="215" customFormat="1" ht="15.75" customHeight="1">
      <c r="A22" s="612"/>
      <c r="B22" s="613"/>
      <c r="C22" s="226">
        <v>4</v>
      </c>
      <c r="D22" s="608"/>
      <c r="E22" s="609"/>
      <c r="F22" s="609"/>
      <c r="G22" s="226"/>
      <c r="H22" s="228"/>
      <c r="I22" s="229"/>
      <c r="J22" s="226"/>
      <c r="K22" s="608"/>
      <c r="L22" s="609"/>
    </row>
    <row r="23" spans="1:13" s="215" customFormat="1" ht="15.75" customHeight="1">
      <c r="A23" s="612"/>
      <c r="B23" s="613"/>
      <c r="C23" s="226">
        <v>5</v>
      </c>
      <c r="D23" s="608"/>
      <c r="E23" s="609"/>
      <c r="F23" s="609"/>
      <c r="G23" s="226"/>
      <c r="H23" s="228"/>
      <c r="I23" s="229"/>
      <c r="J23" s="226"/>
      <c r="K23" s="608"/>
      <c r="L23" s="609"/>
    </row>
    <row r="24" spans="1:13" s="215" customFormat="1" ht="15.75" customHeight="1">
      <c r="A24" s="612"/>
      <c r="B24" s="613"/>
      <c r="C24" s="230" t="s">
        <v>208</v>
      </c>
      <c r="D24" s="608"/>
      <c r="E24" s="609"/>
      <c r="F24" s="609"/>
      <c r="G24" s="226"/>
      <c r="H24" s="228"/>
      <c r="I24" s="229"/>
      <c r="J24" s="226"/>
      <c r="K24" s="608"/>
      <c r="L24" s="609"/>
    </row>
    <row r="25" spans="1:13" s="215" customFormat="1" ht="15.75" customHeight="1">
      <c r="A25" s="612"/>
      <c r="B25" s="613"/>
      <c r="C25" s="230" t="s">
        <v>213</v>
      </c>
      <c r="D25" s="608"/>
      <c r="E25" s="609"/>
      <c r="F25" s="609"/>
      <c r="G25" s="226"/>
      <c r="H25" s="228"/>
      <c r="I25" s="229"/>
      <c r="J25" s="226"/>
      <c r="K25" s="608"/>
      <c r="L25" s="609"/>
    </row>
    <row r="26" spans="1:13" s="215" customFormat="1" ht="15.75" customHeight="1">
      <c r="A26" s="612"/>
      <c r="B26" s="613"/>
      <c r="C26" s="230" t="s">
        <v>209</v>
      </c>
      <c r="D26" s="608"/>
      <c r="E26" s="609"/>
      <c r="F26" s="609"/>
      <c r="G26" s="226"/>
      <c r="H26" s="228"/>
      <c r="I26" s="229"/>
      <c r="J26" s="226"/>
      <c r="K26" s="608"/>
      <c r="L26" s="609"/>
    </row>
    <row r="27" spans="1:13" s="215" customFormat="1" ht="15.75" customHeight="1">
      <c r="A27" s="612"/>
      <c r="B27" s="613"/>
      <c r="C27" s="230" t="s">
        <v>214</v>
      </c>
      <c r="D27" s="608"/>
      <c r="E27" s="609"/>
      <c r="F27" s="609"/>
      <c r="G27" s="226"/>
      <c r="H27" s="228"/>
      <c r="I27" s="229"/>
      <c r="J27" s="226"/>
      <c r="K27" s="608"/>
      <c r="L27" s="609"/>
    </row>
    <row r="28" spans="1:13" s="215" customFormat="1" ht="15.75" customHeight="1">
      <c r="A28" s="612"/>
      <c r="B28" s="613"/>
      <c r="C28" s="230" t="s">
        <v>215</v>
      </c>
      <c r="D28" s="608"/>
      <c r="E28" s="609"/>
      <c r="F28" s="609"/>
      <c r="G28" s="226"/>
      <c r="H28" s="228"/>
      <c r="I28" s="229"/>
      <c r="J28" s="226"/>
      <c r="K28" s="608"/>
      <c r="L28" s="609"/>
    </row>
    <row r="29" spans="1:13" s="215" customFormat="1" ht="15.75" customHeight="1">
      <c r="A29" s="615" t="s">
        <v>770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</row>
    <row r="30" spans="1:13" s="216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3" s="201" customFormat="1" ht="16.350000000000001" customHeight="1">
      <c r="A31" s="612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12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408</v>
      </c>
      <c r="G32" s="222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M32" s="216"/>
    </row>
    <row r="33" spans="1:13" s="201" customFormat="1" ht="15.75" customHeight="1">
      <c r="A33" s="613" t="s">
        <v>191</v>
      </c>
      <c r="B33" s="613"/>
      <c r="C33" s="175" t="s">
        <v>47</v>
      </c>
      <c r="D33" s="613" t="s">
        <v>12</v>
      </c>
      <c r="E33" s="614"/>
      <c r="F33" s="614"/>
      <c r="G33" s="175" t="s">
        <v>46</v>
      </c>
      <c r="H33" s="175" t="s">
        <v>516</v>
      </c>
      <c r="I33" s="175" t="s">
        <v>517</v>
      </c>
      <c r="J33" s="175" t="s">
        <v>353</v>
      </c>
      <c r="K33" s="613" t="s">
        <v>51</v>
      </c>
      <c r="L33" s="614"/>
      <c r="M33" s="219"/>
    </row>
    <row r="34" spans="1:13" s="215" customFormat="1" ht="15.75" customHeight="1">
      <c r="A34" s="612">
        <v>3</v>
      </c>
      <c r="B34" s="613" t="s">
        <v>519</v>
      </c>
      <c r="C34" s="226">
        <v>1</v>
      </c>
      <c r="D34" s="608" t="s">
        <v>403</v>
      </c>
      <c r="E34" s="609"/>
      <c r="F34" s="609"/>
      <c r="G34" s="226">
        <v>6</v>
      </c>
      <c r="H34" s="228">
        <v>3263.2886492098178</v>
      </c>
      <c r="I34" s="229">
        <v>543.88144153496967</v>
      </c>
      <c r="J34" s="248">
        <f>I34-I9</f>
        <v>-0.22625464988686872</v>
      </c>
      <c r="K34" s="608"/>
      <c r="L34" s="609"/>
      <c r="M34" s="216"/>
    </row>
    <row r="35" spans="1:13" s="215" customFormat="1" ht="15.75" customHeight="1">
      <c r="A35" s="612"/>
      <c r="B35" s="613"/>
      <c r="C35" s="226">
        <v>2</v>
      </c>
      <c r="D35" s="608" t="s">
        <v>556</v>
      </c>
      <c r="E35" s="609"/>
      <c r="F35" s="609"/>
      <c r="G35" s="226">
        <v>6</v>
      </c>
      <c r="H35" s="228">
        <v>3262.773616178245</v>
      </c>
      <c r="I35" s="229">
        <v>543.79560269637409</v>
      </c>
      <c r="J35" s="248">
        <f>I35-I10</f>
        <v>-0.14479542814160595</v>
      </c>
      <c r="K35" s="608"/>
      <c r="L35" s="609"/>
      <c r="M35" s="216"/>
    </row>
    <row r="36" spans="1:13" s="215" customFormat="1" ht="15.75" customHeight="1">
      <c r="A36" s="612"/>
      <c r="B36" s="613"/>
      <c r="C36" s="226">
        <v>3</v>
      </c>
      <c r="D36" s="608" t="s">
        <v>644</v>
      </c>
      <c r="E36" s="609"/>
      <c r="F36" s="609"/>
      <c r="G36" s="226">
        <v>6</v>
      </c>
      <c r="H36" s="228">
        <v>3262.4918139539886</v>
      </c>
      <c r="I36" s="229">
        <v>543.74863565899818</v>
      </c>
      <c r="J36" s="248">
        <f>I36-I8</f>
        <v>-0.41291159958007029</v>
      </c>
      <c r="K36" s="608"/>
      <c r="L36" s="609"/>
      <c r="M36" s="216"/>
    </row>
    <row r="37" spans="1:13" s="215" customFormat="1" ht="15.75" customHeight="1">
      <c r="A37" s="612"/>
      <c r="B37" s="613"/>
      <c r="C37" s="226">
        <v>4</v>
      </c>
      <c r="D37" s="608" t="s">
        <v>401</v>
      </c>
      <c r="E37" s="609"/>
      <c r="F37" s="609"/>
      <c r="G37" s="226">
        <v>11</v>
      </c>
      <c r="H37" s="228">
        <v>2906.2331863149061</v>
      </c>
      <c r="I37" s="229">
        <v>264.20301693771881</v>
      </c>
      <c r="J37" s="248">
        <f>I37-I11</f>
        <v>6.8488233295965983E-2</v>
      </c>
      <c r="K37" s="608"/>
      <c r="L37" s="609"/>
      <c r="M37" s="216"/>
    </row>
    <row r="38" spans="1:13" s="215" customFormat="1" ht="15.75" customHeight="1">
      <c r="A38" s="612"/>
      <c r="B38" s="613"/>
      <c r="C38" s="226">
        <v>5</v>
      </c>
      <c r="D38" s="608" t="s">
        <v>399</v>
      </c>
      <c r="E38" s="609"/>
      <c r="F38" s="609"/>
      <c r="G38" s="226">
        <v>12</v>
      </c>
      <c r="H38" s="228">
        <v>2907.6917231441371</v>
      </c>
      <c r="I38" s="229">
        <v>242.30764359534473</v>
      </c>
      <c r="J38" s="248">
        <f>I38-I12</f>
        <v>0.1565652360082197</v>
      </c>
      <c r="K38" s="608"/>
      <c r="L38" s="609"/>
      <c r="M38" s="216"/>
    </row>
    <row r="39" spans="1:13" s="215" customFormat="1" ht="15.75" customHeight="1">
      <c r="A39" s="612"/>
      <c r="B39" s="613"/>
      <c r="C39" s="230" t="s">
        <v>208</v>
      </c>
      <c r="D39" s="608" t="s">
        <v>404</v>
      </c>
      <c r="E39" s="609"/>
      <c r="F39" s="609"/>
      <c r="G39" s="226">
        <v>20</v>
      </c>
      <c r="H39" s="228">
        <v>2304.5724780335227</v>
      </c>
      <c r="I39" s="229">
        <v>115.22862390167616</v>
      </c>
      <c r="J39" s="248">
        <f>I39-I13</f>
        <v>9.2966066985979978E-3</v>
      </c>
      <c r="K39" s="608"/>
      <c r="L39" s="609"/>
      <c r="M39" s="216"/>
    </row>
    <row r="40" spans="1:13" s="215" customFormat="1" ht="15.75" customHeight="1">
      <c r="A40" s="612"/>
      <c r="B40" s="613"/>
      <c r="C40" s="230" t="s">
        <v>213</v>
      </c>
      <c r="D40" s="608" t="s">
        <v>402</v>
      </c>
      <c r="E40" s="609"/>
      <c r="F40" s="609"/>
      <c r="G40" s="226">
        <v>16</v>
      </c>
      <c r="H40" s="228">
        <v>2605.6076451382805</v>
      </c>
      <c r="I40" s="229">
        <v>162.85047782114253</v>
      </c>
      <c r="J40" s="248">
        <f>I40-I14</f>
        <v>-0.16952018391620527</v>
      </c>
      <c r="K40" s="608"/>
      <c r="L40" s="609"/>
      <c r="M40" s="216"/>
    </row>
    <row r="41" spans="1:13" s="215" customFormat="1" ht="15.75" customHeight="1">
      <c r="A41" s="612"/>
      <c r="B41" s="613"/>
      <c r="C41" s="230" t="s">
        <v>209</v>
      </c>
      <c r="D41" s="608" t="s">
        <v>400</v>
      </c>
      <c r="E41" s="609"/>
      <c r="F41" s="609"/>
      <c r="G41" s="228">
        <v>11</v>
      </c>
      <c r="H41" s="228">
        <v>2606.0481989700888</v>
      </c>
      <c r="I41" s="229">
        <v>236.91347263364446</v>
      </c>
      <c r="J41" s="248">
        <f>I41-I15</f>
        <v>-0.2161998921658892</v>
      </c>
      <c r="K41" s="608"/>
      <c r="L41" s="609"/>
      <c r="M41" s="216"/>
    </row>
    <row r="42" spans="1:13" s="215" customFormat="1" ht="15.75" customHeight="1">
      <c r="A42" s="612"/>
      <c r="B42" s="613"/>
      <c r="C42" s="230" t="s">
        <v>214</v>
      </c>
      <c r="D42" s="608"/>
      <c r="E42" s="609"/>
      <c r="F42" s="609"/>
      <c r="G42" s="226"/>
      <c r="H42" s="228"/>
      <c r="I42" s="229"/>
      <c r="J42" s="226"/>
      <c r="K42" s="608"/>
      <c r="L42" s="609"/>
    </row>
    <row r="43" spans="1:13" s="215" customFormat="1" ht="15.75" customHeight="1">
      <c r="A43" s="612"/>
      <c r="B43" s="613"/>
      <c r="C43" s="230" t="s">
        <v>215</v>
      </c>
      <c r="D43" s="608"/>
      <c r="E43" s="609"/>
      <c r="F43" s="609"/>
      <c r="G43" s="226"/>
      <c r="H43" s="228"/>
      <c r="I43" s="229"/>
      <c r="J43" s="226"/>
      <c r="K43" s="608"/>
      <c r="L43" s="609"/>
    </row>
    <row r="44" spans="1:13" s="225" customFormat="1" ht="15.75" customHeight="1">
      <c r="A44" s="610" t="s">
        <v>191</v>
      </c>
      <c r="B44" s="610"/>
      <c r="C44" s="233" t="s">
        <v>47</v>
      </c>
      <c r="D44" s="610" t="s">
        <v>12</v>
      </c>
      <c r="E44" s="611"/>
      <c r="F44" s="611"/>
      <c r="G44" s="233" t="s">
        <v>46</v>
      </c>
      <c r="H44" s="233" t="s">
        <v>516</v>
      </c>
      <c r="I44" s="233" t="s">
        <v>517</v>
      </c>
      <c r="J44" s="175" t="s">
        <v>353</v>
      </c>
      <c r="K44" s="610" t="s">
        <v>51</v>
      </c>
      <c r="L44" s="611"/>
      <c r="M44" s="234"/>
    </row>
    <row r="45" spans="1:13" s="215" customFormat="1" ht="15.75" customHeight="1">
      <c r="A45" s="612">
        <v>4</v>
      </c>
      <c r="B45" s="613" t="s">
        <v>159</v>
      </c>
      <c r="C45" s="226">
        <v>1</v>
      </c>
      <c r="D45" s="608"/>
      <c r="E45" s="609"/>
      <c r="F45" s="609"/>
      <c r="G45" s="226"/>
      <c r="H45" s="228"/>
      <c r="I45" s="229"/>
      <c r="J45" s="226"/>
      <c r="K45" s="608"/>
      <c r="L45" s="609"/>
    </row>
    <row r="46" spans="1:13" s="215" customFormat="1" ht="15.75" customHeight="1">
      <c r="A46" s="612"/>
      <c r="B46" s="613"/>
      <c r="C46" s="226">
        <v>2</v>
      </c>
      <c r="D46" s="608"/>
      <c r="E46" s="609"/>
      <c r="F46" s="609"/>
      <c r="G46" s="226"/>
      <c r="H46" s="228"/>
      <c r="I46" s="229"/>
      <c r="J46" s="226"/>
      <c r="K46" s="608"/>
      <c r="L46" s="609"/>
    </row>
    <row r="47" spans="1:13" s="215" customFormat="1" ht="15.75" customHeight="1">
      <c r="A47" s="612"/>
      <c r="B47" s="613"/>
      <c r="C47" s="226">
        <v>3</v>
      </c>
      <c r="D47" s="608"/>
      <c r="E47" s="609"/>
      <c r="F47" s="609"/>
      <c r="G47" s="226"/>
      <c r="H47" s="228"/>
      <c r="I47" s="229"/>
      <c r="J47" s="226"/>
      <c r="K47" s="608"/>
      <c r="L47" s="609"/>
    </row>
    <row r="48" spans="1:13" s="215" customFormat="1" ht="15.75" customHeight="1">
      <c r="A48" s="612"/>
      <c r="B48" s="613"/>
      <c r="C48" s="226">
        <v>4</v>
      </c>
      <c r="D48" s="608"/>
      <c r="E48" s="609"/>
      <c r="F48" s="609"/>
      <c r="G48" s="226"/>
      <c r="H48" s="228"/>
      <c r="I48" s="229"/>
      <c r="J48" s="226"/>
      <c r="K48" s="608"/>
      <c r="L48" s="609"/>
    </row>
    <row r="49" spans="1:12" s="215" customFormat="1" ht="15.75" customHeight="1">
      <c r="A49" s="612"/>
      <c r="B49" s="613"/>
      <c r="C49" s="226">
        <v>5</v>
      </c>
      <c r="D49" s="608"/>
      <c r="E49" s="609"/>
      <c r="F49" s="609"/>
      <c r="G49" s="226"/>
      <c r="H49" s="228"/>
      <c r="I49" s="229"/>
      <c r="J49" s="226"/>
      <c r="K49" s="608"/>
      <c r="L49" s="609"/>
    </row>
    <row r="50" spans="1:12" s="215" customFormat="1" ht="15.75" customHeight="1">
      <c r="A50" s="612"/>
      <c r="B50" s="613"/>
      <c r="C50" s="230" t="s">
        <v>208</v>
      </c>
      <c r="D50" s="608"/>
      <c r="E50" s="609"/>
      <c r="F50" s="609"/>
      <c r="G50" s="226"/>
      <c r="H50" s="228"/>
      <c r="I50" s="229"/>
      <c r="J50" s="226"/>
      <c r="K50" s="608"/>
      <c r="L50" s="609"/>
    </row>
    <row r="51" spans="1:12" s="215" customFormat="1" ht="15.75" customHeight="1">
      <c r="A51" s="612"/>
      <c r="B51" s="613"/>
      <c r="C51" s="230" t="s">
        <v>213</v>
      </c>
      <c r="D51" s="608"/>
      <c r="E51" s="609"/>
      <c r="F51" s="609"/>
      <c r="G51" s="226"/>
      <c r="H51" s="228"/>
      <c r="I51" s="229"/>
      <c r="J51" s="226"/>
      <c r="K51" s="608"/>
      <c r="L51" s="609"/>
    </row>
    <row r="52" spans="1:12" s="215" customFormat="1" ht="15.75" customHeight="1">
      <c r="A52" s="612"/>
      <c r="B52" s="613"/>
      <c r="C52" s="230" t="s">
        <v>209</v>
      </c>
      <c r="D52" s="608"/>
      <c r="E52" s="609"/>
      <c r="F52" s="609"/>
      <c r="G52" s="226"/>
      <c r="H52" s="228"/>
      <c r="I52" s="229"/>
      <c r="J52" s="226"/>
      <c r="K52" s="608"/>
      <c r="L52" s="609"/>
    </row>
    <row r="53" spans="1:12" s="215" customFormat="1" ht="15.75" customHeight="1">
      <c r="A53" s="612"/>
      <c r="B53" s="613"/>
      <c r="C53" s="230" t="s">
        <v>214</v>
      </c>
      <c r="D53" s="608"/>
      <c r="E53" s="609"/>
      <c r="F53" s="609"/>
      <c r="G53" s="226"/>
      <c r="H53" s="228"/>
      <c r="I53" s="229"/>
      <c r="J53" s="226"/>
      <c r="K53" s="608"/>
      <c r="L53" s="609"/>
    </row>
    <row r="54" spans="1:12" s="215" customFormat="1" ht="15.75" customHeight="1">
      <c r="A54" s="612"/>
      <c r="B54" s="613"/>
      <c r="C54" s="230" t="s">
        <v>215</v>
      </c>
      <c r="D54" s="608"/>
      <c r="E54" s="609"/>
      <c r="F54" s="609"/>
      <c r="G54" s="226"/>
      <c r="H54" s="228"/>
      <c r="I54" s="229"/>
      <c r="J54" s="226"/>
      <c r="K54" s="608"/>
      <c r="L54" s="609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54"/>
  <sheetViews>
    <sheetView view="pageBreakPreview" topLeftCell="A33" zoomScale="115" zoomScaleNormal="60" zoomScaleSheetLayoutView="115" workbookViewId="0">
      <selection activeCell="M41" sqref="M41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ht="15.75" customHeight="1">
      <c r="A3" s="615" t="s">
        <v>737</v>
      </c>
      <c r="B3" s="617"/>
      <c r="C3" s="617"/>
      <c r="D3" s="617"/>
      <c r="E3" s="617"/>
      <c r="F3" s="617"/>
      <c r="G3" s="617"/>
      <c r="H3" s="617"/>
      <c r="I3" s="617"/>
      <c r="J3" s="617"/>
      <c r="K3" s="617"/>
      <c r="L3" s="617"/>
      <c r="M3" s="100"/>
      <c r="N3" s="100"/>
      <c r="O3" s="100"/>
      <c r="P3" s="100"/>
      <c r="Q3" s="100"/>
      <c r="R3" s="100"/>
    </row>
    <row r="4" spans="1:18" s="101" customFormat="1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</row>
    <row r="5" spans="1:18" s="107" customFormat="1" ht="16.350000000000001" customHeight="1">
      <c r="A5" s="612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12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408</v>
      </c>
      <c r="G6" s="235" t="s">
        <v>138</v>
      </c>
      <c r="H6" s="223" t="s">
        <v>212</v>
      </c>
      <c r="I6" s="222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13" t="s">
        <v>191</v>
      </c>
      <c r="B7" s="613"/>
      <c r="C7" s="175" t="s">
        <v>47</v>
      </c>
      <c r="D7" s="613" t="s">
        <v>12</v>
      </c>
      <c r="E7" s="614"/>
      <c r="F7" s="614"/>
      <c r="G7" s="175" t="s">
        <v>46</v>
      </c>
      <c r="H7" s="175" t="s">
        <v>516</v>
      </c>
      <c r="I7" s="175" t="s">
        <v>517</v>
      </c>
      <c r="J7" s="175" t="s">
        <v>353</v>
      </c>
      <c r="K7" s="613" t="s">
        <v>51</v>
      </c>
      <c r="L7" s="614"/>
      <c r="M7" s="130"/>
    </row>
    <row r="8" spans="1:18" ht="15.75" customHeight="1">
      <c r="A8" s="612">
        <v>5</v>
      </c>
      <c r="B8" s="613" t="s">
        <v>408</v>
      </c>
      <c r="C8" s="226">
        <v>1</v>
      </c>
      <c r="D8" s="608" t="s">
        <v>380</v>
      </c>
      <c r="E8" s="609"/>
      <c r="F8" s="609"/>
      <c r="G8" s="228">
        <v>17</v>
      </c>
      <c r="H8" s="228">
        <v>1764.3110152803504</v>
      </c>
      <c r="I8" s="229">
        <v>103.78300089884411</v>
      </c>
      <c r="J8" s="434">
        <v>8.9691051611751504E-2</v>
      </c>
      <c r="K8" s="608" t="s">
        <v>655</v>
      </c>
      <c r="L8" s="609"/>
      <c r="N8" s="100"/>
      <c r="O8" s="100"/>
      <c r="P8" s="100"/>
      <c r="Q8" s="100"/>
      <c r="R8" s="100"/>
    </row>
    <row r="9" spans="1:18" ht="15.75" customHeight="1">
      <c r="A9" s="612"/>
      <c r="B9" s="613"/>
      <c r="C9" s="226">
        <v>2</v>
      </c>
      <c r="D9" s="608" t="s">
        <v>618</v>
      </c>
      <c r="E9" s="609"/>
      <c r="F9" s="609"/>
      <c r="G9" s="228">
        <v>20</v>
      </c>
      <c r="H9" s="228">
        <v>1765.2883819164438</v>
      </c>
      <c r="I9" s="229">
        <v>88.264419095822205</v>
      </c>
      <c r="J9" s="434">
        <v>3.7174861930139969E-2</v>
      </c>
      <c r="K9" s="608" t="s">
        <v>655</v>
      </c>
      <c r="L9" s="609"/>
      <c r="N9" s="100"/>
      <c r="O9" s="100"/>
      <c r="P9" s="100"/>
      <c r="Q9" s="100"/>
      <c r="R9" s="100"/>
    </row>
    <row r="10" spans="1:18" ht="15.75" customHeight="1">
      <c r="A10" s="612"/>
      <c r="B10" s="613"/>
      <c r="C10" s="226">
        <v>3</v>
      </c>
      <c r="D10" s="608" t="s">
        <v>645</v>
      </c>
      <c r="E10" s="609"/>
      <c r="F10" s="609"/>
      <c r="G10" s="228">
        <v>20</v>
      </c>
      <c r="H10" s="228">
        <v>1763.5159914521823</v>
      </c>
      <c r="I10" s="229">
        <v>88.175799572609122</v>
      </c>
      <c r="J10" s="434">
        <v>4.0891722149297038E-2</v>
      </c>
      <c r="K10" s="608" t="s">
        <v>655</v>
      </c>
      <c r="L10" s="609"/>
      <c r="N10" s="100"/>
      <c r="O10" s="100"/>
      <c r="P10" s="100"/>
      <c r="Q10" s="100"/>
      <c r="R10" s="100"/>
    </row>
    <row r="11" spans="1:18" ht="15.75" customHeight="1">
      <c r="A11" s="612"/>
      <c r="B11" s="613"/>
      <c r="C11" s="226">
        <v>4</v>
      </c>
      <c r="D11" s="608" t="s">
        <v>671</v>
      </c>
      <c r="E11" s="609"/>
      <c r="F11" s="609"/>
      <c r="G11" s="228">
        <v>21</v>
      </c>
      <c r="H11" s="228">
        <v>1766.0320594321454</v>
      </c>
      <c r="I11" s="229">
        <v>84.096764734864038</v>
      </c>
      <c r="J11" s="434">
        <v>2.7800922569724662E-2</v>
      </c>
      <c r="K11" s="608" t="s">
        <v>655</v>
      </c>
      <c r="L11" s="609"/>
      <c r="N11" s="100"/>
      <c r="O11" s="100"/>
      <c r="P11" s="100"/>
      <c r="Q11" s="100"/>
      <c r="R11" s="100"/>
    </row>
    <row r="12" spans="1:18" ht="15.75" customHeight="1">
      <c r="A12" s="612"/>
      <c r="B12" s="613"/>
      <c r="C12" s="226">
        <v>5</v>
      </c>
      <c r="D12" s="608" t="s">
        <v>583</v>
      </c>
      <c r="E12" s="609"/>
      <c r="F12" s="609"/>
      <c r="G12" s="228">
        <v>22</v>
      </c>
      <c r="H12" s="228">
        <v>1766.2564081852563</v>
      </c>
      <c r="I12" s="229">
        <v>80.284382190238929</v>
      </c>
      <c r="J12" s="434">
        <v>1.7029409365846959E-2</v>
      </c>
      <c r="K12" s="608" t="s">
        <v>655</v>
      </c>
      <c r="L12" s="609"/>
      <c r="N12" s="100"/>
      <c r="O12" s="100"/>
      <c r="P12" s="100"/>
      <c r="Q12" s="100"/>
      <c r="R12" s="100"/>
    </row>
    <row r="13" spans="1:18" ht="15.75" customHeight="1">
      <c r="A13" s="612"/>
      <c r="B13" s="613"/>
      <c r="C13" s="230" t="s">
        <v>208</v>
      </c>
      <c r="D13" s="608" t="s">
        <v>529</v>
      </c>
      <c r="E13" s="609"/>
      <c r="F13" s="609"/>
      <c r="G13" s="228">
        <v>26</v>
      </c>
      <c r="H13" s="228">
        <v>1760.7000970322747</v>
      </c>
      <c r="I13" s="229">
        <v>67.719234501241331</v>
      </c>
      <c r="J13" s="434">
        <v>2.8290336808410643E-2</v>
      </c>
      <c r="K13" s="608" t="s">
        <v>655</v>
      </c>
      <c r="L13" s="609"/>
      <c r="N13" s="100"/>
      <c r="O13" s="100"/>
      <c r="P13" s="100"/>
      <c r="Q13" s="100"/>
      <c r="R13" s="100"/>
    </row>
    <row r="14" spans="1:18" ht="15.75" customHeight="1">
      <c r="A14" s="612"/>
      <c r="B14" s="613"/>
      <c r="C14" s="230" t="s">
        <v>213</v>
      </c>
      <c r="D14" s="608" t="s">
        <v>409</v>
      </c>
      <c r="E14" s="609"/>
      <c r="F14" s="609"/>
      <c r="G14" s="228">
        <v>25</v>
      </c>
      <c r="H14" s="228">
        <v>1760.2037401990567</v>
      </c>
      <c r="I14" s="229">
        <v>70.408149607962272</v>
      </c>
      <c r="J14" s="434">
        <v>-1.1781900809012313E-2</v>
      </c>
      <c r="K14" s="608" t="s">
        <v>655</v>
      </c>
      <c r="L14" s="609"/>
      <c r="N14" s="100"/>
      <c r="O14" s="100"/>
      <c r="P14" s="100"/>
      <c r="Q14" s="100"/>
      <c r="R14" s="100"/>
    </row>
    <row r="15" spans="1:18" ht="15.75" customHeight="1">
      <c r="A15" s="612"/>
      <c r="B15" s="613"/>
      <c r="C15" s="230" t="s">
        <v>209</v>
      </c>
      <c r="D15" s="608" t="s">
        <v>375</v>
      </c>
      <c r="E15" s="609"/>
      <c r="F15" s="609"/>
      <c r="G15" s="228">
        <v>25</v>
      </c>
      <c r="H15" s="228">
        <v>1773.2082756022241</v>
      </c>
      <c r="I15" s="229">
        <v>70.928331024088962</v>
      </c>
      <c r="J15" s="434">
        <v>1.6849160266417584E-2</v>
      </c>
      <c r="K15" s="608" t="s">
        <v>655</v>
      </c>
      <c r="L15" s="609"/>
      <c r="N15" s="100"/>
      <c r="O15" s="100"/>
      <c r="P15" s="100"/>
      <c r="Q15" s="100"/>
      <c r="R15" s="100"/>
    </row>
    <row r="16" spans="1:18" ht="15.75" customHeight="1">
      <c r="A16" s="612"/>
      <c r="B16" s="613"/>
      <c r="C16" s="230" t="s">
        <v>214</v>
      </c>
      <c r="D16" s="608" t="s">
        <v>373</v>
      </c>
      <c r="E16" s="609"/>
      <c r="F16" s="609"/>
      <c r="G16" s="228">
        <v>23</v>
      </c>
      <c r="H16" s="228">
        <v>1765.2096105886544</v>
      </c>
      <c r="I16" s="229">
        <v>76.74824393863716</v>
      </c>
      <c r="J16" s="434">
        <v>3.262757255077986E-2</v>
      </c>
      <c r="K16" s="608" t="s">
        <v>655</v>
      </c>
      <c r="L16" s="609"/>
      <c r="M16" s="100"/>
      <c r="N16" s="100"/>
      <c r="O16" s="100"/>
      <c r="P16" s="100"/>
      <c r="Q16" s="100"/>
      <c r="R16" s="100"/>
    </row>
    <row r="17" spans="1:18" ht="15.75" customHeight="1">
      <c r="A17" s="612"/>
      <c r="B17" s="613"/>
      <c r="C17" s="230" t="s">
        <v>215</v>
      </c>
      <c r="D17" s="608" t="s">
        <v>411</v>
      </c>
      <c r="E17" s="609"/>
      <c r="F17" s="609"/>
      <c r="G17" s="228">
        <v>23</v>
      </c>
      <c r="H17" s="228">
        <v>1765.6231762892462</v>
      </c>
      <c r="I17" s="229">
        <v>76.766225056054182</v>
      </c>
      <c r="J17" s="434">
        <v>4.33030839662365E-2</v>
      </c>
      <c r="K17" s="608" t="s">
        <v>655</v>
      </c>
      <c r="L17" s="609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0" t="s">
        <v>191</v>
      </c>
      <c r="B18" s="610"/>
      <c r="C18" s="233" t="s">
        <v>47</v>
      </c>
      <c r="D18" s="610" t="s">
        <v>12</v>
      </c>
      <c r="E18" s="611"/>
      <c r="F18" s="611"/>
      <c r="G18" s="233" t="s">
        <v>46</v>
      </c>
      <c r="H18" s="233" t="s">
        <v>516</v>
      </c>
      <c r="I18" s="233" t="s">
        <v>517</v>
      </c>
      <c r="J18" s="175" t="s">
        <v>353</v>
      </c>
      <c r="K18" s="610" t="s">
        <v>51</v>
      </c>
      <c r="L18" s="611"/>
      <c r="M18" s="131"/>
    </row>
    <row r="19" spans="1:18" ht="15.75" customHeight="1">
      <c r="A19" s="612">
        <v>6</v>
      </c>
      <c r="B19" s="613" t="s">
        <v>138</v>
      </c>
      <c r="C19" s="226">
        <v>1</v>
      </c>
      <c r="D19" s="608" t="s">
        <v>689</v>
      </c>
      <c r="E19" s="609"/>
      <c r="F19" s="609"/>
      <c r="G19" s="226">
        <v>20</v>
      </c>
      <c r="H19" s="228">
        <v>1764.0281677800492</v>
      </c>
      <c r="I19" s="229">
        <v>88.201408389002466</v>
      </c>
      <c r="J19" s="434">
        <v>9.7615973833057978E-2</v>
      </c>
      <c r="K19" s="608" t="s">
        <v>655</v>
      </c>
      <c r="L19" s="609"/>
      <c r="M19" s="100"/>
      <c r="N19" s="100"/>
      <c r="O19" s="100"/>
      <c r="P19" s="100"/>
      <c r="Q19" s="100"/>
      <c r="R19" s="100"/>
    </row>
    <row r="20" spans="1:18" ht="15.75" customHeight="1">
      <c r="A20" s="612"/>
      <c r="B20" s="613"/>
      <c r="C20" s="226">
        <v>2</v>
      </c>
      <c r="D20" s="608" t="s">
        <v>415</v>
      </c>
      <c r="E20" s="609"/>
      <c r="F20" s="609"/>
      <c r="G20" s="226">
        <v>21</v>
      </c>
      <c r="H20" s="228">
        <v>1763.1500304685107</v>
      </c>
      <c r="I20" s="229">
        <v>83.959525260405272</v>
      </c>
      <c r="J20" s="434">
        <v>7.7809308718485681E-2</v>
      </c>
      <c r="K20" s="608" t="s">
        <v>655</v>
      </c>
      <c r="L20" s="609"/>
      <c r="M20" s="100"/>
      <c r="N20" s="100"/>
      <c r="O20" s="100"/>
      <c r="P20" s="100"/>
      <c r="Q20" s="100"/>
      <c r="R20" s="100"/>
    </row>
    <row r="21" spans="1:18" ht="15.75" customHeight="1">
      <c r="A21" s="612"/>
      <c r="B21" s="613"/>
      <c r="C21" s="226">
        <v>3</v>
      </c>
      <c r="D21" s="608" t="s">
        <v>716</v>
      </c>
      <c r="E21" s="609"/>
      <c r="F21" s="609"/>
      <c r="G21" s="228">
        <v>22.428571428571427</v>
      </c>
      <c r="H21" s="228">
        <v>1720.4197930132448</v>
      </c>
      <c r="I21" s="229">
        <v>76.791713053309692</v>
      </c>
      <c r="J21" s="226"/>
      <c r="K21" s="616" t="s">
        <v>741</v>
      </c>
      <c r="L21" s="609"/>
      <c r="M21" s="100"/>
      <c r="N21" s="100"/>
      <c r="O21" s="100"/>
      <c r="P21" s="100"/>
      <c r="Q21" s="100"/>
      <c r="R21" s="100"/>
    </row>
    <row r="22" spans="1:18" ht="15.75" customHeight="1">
      <c r="A22" s="612"/>
      <c r="B22" s="613"/>
      <c r="C22" s="226">
        <v>4</v>
      </c>
      <c r="D22" s="608" t="s">
        <v>667</v>
      </c>
      <c r="E22" s="609"/>
      <c r="F22" s="609"/>
      <c r="G22" s="226">
        <v>23</v>
      </c>
      <c r="H22" s="228">
        <v>1764.5454766427054</v>
      </c>
      <c r="I22" s="229">
        <v>76.719368549682841</v>
      </c>
      <c r="J22" s="434">
        <v>6.7793857447213668E-3</v>
      </c>
      <c r="K22" s="608" t="s">
        <v>655</v>
      </c>
      <c r="L22" s="609"/>
      <c r="M22" s="100"/>
      <c r="N22" s="100"/>
      <c r="O22" s="100"/>
      <c r="P22" s="100"/>
      <c r="Q22" s="100"/>
      <c r="R22" s="100"/>
    </row>
    <row r="23" spans="1:18" ht="15.75" customHeight="1">
      <c r="A23" s="612"/>
      <c r="B23" s="613"/>
      <c r="C23" s="226">
        <v>5</v>
      </c>
      <c r="D23" s="608" t="s">
        <v>417</v>
      </c>
      <c r="E23" s="609"/>
      <c r="F23" s="609"/>
      <c r="G23" s="228">
        <v>24</v>
      </c>
      <c r="H23" s="228">
        <v>1772.4142229371773</v>
      </c>
      <c r="I23" s="229">
        <v>73.850592622382393</v>
      </c>
      <c r="J23" s="434">
        <v>3.6674886925425199E-3</v>
      </c>
      <c r="K23" s="608" t="s">
        <v>655</v>
      </c>
      <c r="L23" s="609"/>
      <c r="M23" s="100"/>
      <c r="N23" s="100"/>
      <c r="O23" s="100"/>
      <c r="P23" s="100"/>
      <c r="Q23" s="100"/>
      <c r="R23" s="100"/>
    </row>
    <row r="24" spans="1:18" ht="15.75" customHeight="1">
      <c r="A24" s="612"/>
      <c r="B24" s="613"/>
      <c r="C24" s="230" t="s">
        <v>208</v>
      </c>
      <c r="D24" s="608" t="s">
        <v>414</v>
      </c>
      <c r="E24" s="609"/>
      <c r="F24" s="609"/>
      <c r="G24" s="226">
        <v>25</v>
      </c>
      <c r="H24" s="228">
        <v>1772.5737627611745</v>
      </c>
      <c r="I24" s="229">
        <v>70.902950510446971</v>
      </c>
      <c r="J24" s="434">
        <v>2.9944013104980627E-2</v>
      </c>
      <c r="K24" s="608" t="s">
        <v>655</v>
      </c>
      <c r="L24" s="609"/>
      <c r="M24" s="100"/>
      <c r="N24" s="100"/>
      <c r="O24" s="100"/>
      <c r="P24" s="100"/>
      <c r="Q24" s="100"/>
      <c r="R24" s="100"/>
    </row>
    <row r="25" spans="1:18" ht="15.75" customHeight="1">
      <c r="A25" s="612"/>
      <c r="B25" s="613"/>
      <c r="C25" s="230" t="s">
        <v>213</v>
      </c>
      <c r="D25" s="608" t="s">
        <v>416</v>
      </c>
      <c r="E25" s="609"/>
      <c r="F25" s="609"/>
      <c r="G25" s="226">
        <v>25</v>
      </c>
      <c r="H25" s="228">
        <v>1781.3218867181345</v>
      </c>
      <c r="I25" s="229">
        <v>71.252875468725364</v>
      </c>
      <c r="J25" s="434">
        <v>1.242000991764769E-2</v>
      </c>
      <c r="K25" s="608" t="s">
        <v>655</v>
      </c>
      <c r="L25" s="609"/>
      <c r="M25" s="100"/>
      <c r="N25" s="100"/>
      <c r="O25" s="100"/>
      <c r="P25" s="100"/>
      <c r="Q25" s="100"/>
      <c r="R25" s="100"/>
    </row>
    <row r="26" spans="1:18" ht="15.75" customHeight="1">
      <c r="A26" s="612"/>
      <c r="B26" s="613"/>
      <c r="C26" s="230" t="s">
        <v>209</v>
      </c>
      <c r="D26" s="608" t="s">
        <v>419</v>
      </c>
      <c r="E26" s="609"/>
      <c r="F26" s="609"/>
      <c r="G26" s="226">
        <v>24</v>
      </c>
      <c r="H26" s="228">
        <v>1763.5863203882968</v>
      </c>
      <c r="I26" s="229">
        <v>73.482763349512382</v>
      </c>
      <c r="J26" s="434">
        <v>3.0031542665881261E-2</v>
      </c>
      <c r="K26" s="608" t="s">
        <v>655</v>
      </c>
      <c r="L26" s="609"/>
      <c r="M26" s="100"/>
      <c r="N26" s="100"/>
      <c r="O26" s="100"/>
      <c r="P26" s="100"/>
      <c r="Q26" s="100"/>
      <c r="R26" s="100"/>
    </row>
    <row r="27" spans="1:18" ht="15.75" customHeight="1">
      <c r="A27" s="612"/>
      <c r="B27" s="613"/>
      <c r="C27" s="230" t="s">
        <v>214</v>
      </c>
      <c r="D27" s="608" t="s">
        <v>672</v>
      </c>
      <c r="E27" s="609"/>
      <c r="F27" s="609"/>
      <c r="G27" s="226">
        <v>24</v>
      </c>
      <c r="H27" s="228">
        <v>1764.1331163967563</v>
      </c>
      <c r="I27" s="229">
        <v>73.50554651653151</v>
      </c>
      <c r="J27" s="434">
        <v>7.025239888449164E-2</v>
      </c>
      <c r="K27" s="608" t="s">
        <v>655</v>
      </c>
      <c r="L27" s="609"/>
      <c r="M27" s="100"/>
      <c r="N27" s="100"/>
      <c r="O27" s="100"/>
      <c r="P27" s="100"/>
      <c r="Q27" s="100"/>
      <c r="R27" s="100"/>
    </row>
    <row r="28" spans="1:18" ht="15.75" customHeight="1">
      <c r="A28" s="612"/>
      <c r="B28" s="613"/>
      <c r="C28" s="230" t="s">
        <v>215</v>
      </c>
      <c r="D28" s="608"/>
      <c r="E28" s="609"/>
      <c r="F28" s="609"/>
      <c r="G28" s="226"/>
      <c r="H28" s="228"/>
      <c r="I28" s="229"/>
      <c r="J28" s="226"/>
      <c r="K28" s="608"/>
      <c r="L28" s="609"/>
      <c r="M28" s="100"/>
      <c r="N28" s="100"/>
      <c r="O28" s="100"/>
      <c r="P28" s="100"/>
      <c r="Q28" s="100"/>
      <c r="R28" s="100"/>
    </row>
    <row r="29" spans="1:18" ht="15.75" customHeight="1">
      <c r="A29" s="615" t="s">
        <v>772</v>
      </c>
      <c r="B29" s="617"/>
      <c r="C29" s="617"/>
      <c r="D29" s="617"/>
      <c r="E29" s="617"/>
      <c r="F29" s="617"/>
      <c r="G29" s="617"/>
      <c r="H29" s="617"/>
      <c r="I29" s="617"/>
      <c r="J29" s="617"/>
      <c r="K29" s="617"/>
      <c r="L29" s="617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7"/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</row>
    <row r="31" spans="1:18" s="107" customFormat="1" ht="16.350000000000001" customHeight="1">
      <c r="A31" s="612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12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408</v>
      </c>
      <c r="G32" s="235" t="s">
        <v>138</v>
      </c>
      <c r="H32" s="223" t="s">
        <v>212</v>
      </c>
      <c r="I32" s="222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13" t="s">
        <v>191</v>
      </c>
      <c r="B33" s="613"/>
      <c r="C33" s="175" t="s">
        <v>47</v>
      </c>
      <c r="D33" s="613" t="s">
        <v>12</v>
      </c>
      <c r="E33" s="614"/>
      <c r="F33" s="614"/>
      <c r="G33" s="175" t="s">
        <v>46</v>
      </c>
      <c r="H33" s="175" t="s">
        <v>516</v>
      </c>
      <c r="I33" s="175" t="s">
        <v>517</v>
      </c>
      <c r="J33" s="175" t="s">
        <v>353</v>
      </c>
      <c r="K33" s="613" t="s">
        <v>51</v>
      </c>
      <c r="L33" s="614"/>
      <c r="M33" s="130"/>
    </row>
    <row r="34" spans="1:18" ht="15.75" customHeight="1">
      <c r="A34" s="612">
        <v>5</v>
      </c>
      <c r="B34" s="613" t="s">
        <v>408</v>
      </c>
      <c r="C34" s="226">
        <v>1</v>
      </c>
      <c r="D34" s="608" t="s">
        <v>380</v>
      </c>
      <c r="E34" s="609"/>
      <c r="F34" s="609"/>
      <c r="G34" s="228">
        <v>17</v>
      </c>
      <c r="H34" s="228">
        <v>1764.4513685237121</v>
      </c>
      <c r="I34" s="229">
        <v>103.79125697198303</v>
      </c>
      <c r="J34" s="434">
        <f t="shared" ref="J34:J38" si="0">I34-I8</f>
        <v>8.2560731389236253E-3</v>
      </c>
      <c r="K34" s="608"/>
      <c r="L34" s="609"/>
      <c r="N34" s="100"/>
      <c r="O34" s="100"/>
      <c r="P34" s="100"/>
      <c r="Q34" s="100"/>
      <c r="R34" s="100"/>
    </row>
    <row r="35" spans="1:18" ht="15.75" customHeight="1">
      <c r="A35" s="612"/>
      <c r="B35" s="613"/>
      <c r="C35" s="226">
        <v>2</v>
      </c>
      <c r="D35" s="608" t="s">
        <v>618</v>
      </c>
      <c r="E35" s="609"/>
      <c r="F35" s="609"/>
      <c r="G35" s="228">
        <v>20</v>
      </c>
      <c r="H35" s="228">
        <v>1766.227949198797</v>
      </c>
      <c r="I35" s="229">
        <v>88.311397459939855</v>
      </c>
      <c r="J35" s="434">
        <f t="shared" si="0"/>
        <v>4.6978364117649107E-2</v>
      </c>
      <c r="K35" s="608"/>
      <c r="L35" s="609"/>
      <c r="N35" s="100"/>
      <c r="O35" s="100"/>
      <c r="P35" s="100"/>
      <c r="Q35" s="100"/>
      <c r="R35" s="100"/>
    </row>
    <row r="36" spans="1:18" ht="15.75" customHeight="1">
      <c r="A36" s="612"/>
      <c r="B36" s="613"/>
      <c r="C36" s="226">
        <v>3</v>
      </c>
      <c r="D36" s="608" t="s">
        <v>645</v>
      </c>
      <c r="E36" s="609"/>
      <c r="F36" s="609"/>
      <c r="G36" s="228">
        <v>20</v>
      </c>
      <c r="H36" s="228">
        <v>1763.4082682272121</v>
      </c>
      <c r="I36" s="229">
        <v>88.170413411360599</v>
      </c>
      <c r="J36" s="434">
        <f t="shared" si="0"/>
        <v>-5.3861612485235355E-3</v>
      </c>
      <c r="K36" s="608"/>
      <c r="L36" s="609"/>
      <c r="N36" s="100"/>
      <c r="O36" s="100"/>
      <c r="P36" s="100"/>
      <c r="Q36" s="100"/>
      <c r="R36" s="100"/>
    </row>
    <row r="37" spans="1:18" ht="15.75" customHeight="1">
      <c r="A37" s="612"/>
      <c r="B37" s="613"/>
      <c r="C37" s="226">
        <v>4</v>
      </c>
      <c r="D37" s="608" t="s">
        <v>671</v>
      </c>
      <c r="E37" s="609"/>
      <c r="F37" s="609"/>
      <c r="G37" s="228">
        <v>21</v>
      </c>
      <c r="H37" s="228">
        <v>1766.8545512936614</v>
      </c>
      <c r="I37" s="229">
        <v>84.135931013983878</v>
      </c>
      <c r="J37" s="434">
        <f t="shared" si="0"/>
        <v>3.9166279119839942E-2</v>
      </c>
      <c r="K37" s="608"/>
      <c r="L37" s="609"/>
      <c r="N37" s="100"/>
      <c r="O37" s="100"/>
      <c r="P37" s="100"/>
      <c r="Q37" s="100"/>
      <c r="R37" s="100"/>
    </row>
    <row r="38" spans="1:18" ht="15.75" customHeight="1">
      <c r="A38" s="612"/>
      <c r="B38" s="613"/>
      <c r="C38" s="226">
        <v>5</v>
      </c>
      <c r="D38" s="608" t="s">
        <v>583</v>
      </c>
      <c r="E38" s="609"/>
      <c r="F38" s="609"/>
      <c r="G38" s="228">
        <v>22</v>
      </c>
      <c r="H38" s="228">
        <v>1766.5236822860168</v>
      </c>
      <c r="I38" s="229">
        <v>80.296531013000759</v>
      </c>
      <c r="J38" s="434">
        <f t="shared" si="0"/>
        <v>1.2148822761830047E-2</v>
      </c>
      <c r="K38" s="608"/>
      <c r="L38" s="609"/>
      <c r="N38" s="100"/>
      <c r="O38" s="100"/>
      <c r="P38" s="100"/>
      <c r="Q38" s="100"/>
      <c r="R38" s="100"/>
    </row>
    <row r="39" spans="1:18" ht="15.75" customHeight="1">
      <c r="A39" s="612"/>
      <c r="B39" s="613"/>
      <c r="C39" s="230" t="s">
        <v>208</v>
      </c>
      <c r="D39" s="608" t="s">
        <v>409</v>
      </c>
      <c r="E39" s="609"/>
      <c r="F39" s="609"/>
      <c r="G39" s="228">
        <v>25</v>
      </c>
      <c r="H39" s="228">
        <v>1762.2682597513606</v>
      </c>
      <c r="I39" s="229">
        <v>70.490730390054409</v>
      </c>
      <c r="J39" s="434">
        <f>I39-I14</f>
        <v>8.2580782092136928E-2</v>
      </c>
      <c r="K39" s="608"/>
      <c r="L39" s="609"/>
      <c r="N39" s="100"/>
      <c r="O39" s="100"/>
      <c r="P39" s="100"/>
      <c r="Q39" s="100"/>
      <c r="R39" s="100"/>
    </row>
    <row r="40" spans="1:18" ht="15.75" customHeight="1">
      <c r="A40" s="612"/>
      <c r="B40" s="613"/>
      <c r="C40" s="230" t="s">
        <v>213</v>
      </c>
      <c r="D40" s="608" t="s">
        <v>375</v>
      </c>
      <c r="E40" s="609"/>
      <c r="F40" s="609"/>
      <c r="G40" s="228">
        <v>25</v>
      </c>
      <c r="H40" s="228">
        <v>1773.7729787644093</v>
      </c>
      <c r="I40" s="229">
        <v>70.950919150576368</v>
      </c>
      <c r="J40" s="434">
        <f>I40-I15</f>
        <v>2.2588126487406157E-2</v>
      </c>
      <c r="K40" s="608"/>
      <c r="L40" s="609"/>
      <c r="N40" s="100"/>
      <c r="O40" s="100"/>
      <c r="P40" s="100"/>
      <c r="Q40" s="100"/>
      <c r="R40" s="100"/>
    </row>
    <row r="41" spans="1:18" ht="15.75" customHeight="1">
      <c r="A41" s="612"/>
      <c r="B41" s="613"/>
      <c r="C41" s="230" t="s">
        <v>209</v>
      </c>
      <c r="D41" s="608" t="s">
        <v>411</v>
      </c>
      <c r="E41" s="609"/>
      <c r="F41" s="609"/>
      <c r="G41" s="228">
        <v>23</v>
      </c>
      <c r="H41" s="228">
        <v>1765.7648112126792</v>
      </c>
      <c r="I41" s="229">
        <v>76.772383096203455</v>
      </c>
      <c r="J41" s="434">
        <f>I41-I17</f>
        <v>6.1580401492733472E-3</v>
      </c>
      <c r="K41" s="608"/>
      <c r="L41" s="609"/>
      <c r="N41" s="100"/>
      <c r="O41" s="100"/>
      <c r="P41" s="100"/>
      <c r="Q41" s="100"/>
      <c r="R41" s="100"/>
    </row>
    <row r="42" spans="1:18" ht="15.75" customHeight="1">
      <c r="A42" s="612"/>
      <c r="B42" s="613"/>
      <c r="C42" s="230" t="s">
        <v>214</v>
      </c>
      <c r="D42" s="608" t="s">
        <v>373</v>
      </c>
      <c r="E42" s="609"/>
      <c r="F42" s="609"/>
      <c r="G42" s="228">
        <v>23</v>
      </c>
      <c r="H42" s="228">
        <v>1765.7872549571159</v>
      </c>
      <c r="I42" s="229">
        <v>76.773358911178931</v>
      </c>
      <c r="J42" s="434">
        <f>I42-I16</f>
        <v>2.5114972541771863E-2</v>
      </c>
      <c r="K42" s="608"/>
      <c r="L42" s="609"/>
      <c r="M42" s="100"/>
      <c r="N42" s="100"/>
      <c r="O42" s="100"/>
      <c r="P42" s="100"/>
      <c r="Q42" s="100"/>
      <c r="R42" s="100"/>
    </row>
    <row r="43" spans="1:18" ht="15.75" customHeight="1">
      <c r="A43" s="612"/>
      <c r="B43" s="613"/>
      <c r="C43" s="230" t="s">
        <v>215</v>
      </c>
      <c r="D43" s="608" t="s">
        <v>379</v>
      </c>
      <c r="E43" s="609"/>
      <c r="F43" s="609"/>
      <c r="G43" s="228">
        <v>23</v>
      </c>
      <c r="H43" s="228">
        <v>1768.3939554674278</v>
      </c>
      <c r="I43" s="229">
        <v>76.886693715975142</v>
      </c>
      <c r="J43" s="226"/>
      <c r="K43" s="608"/>
      <c r="L43" s="609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0" t="s">
        <v>191</v>
      </c>
      <c r="B44" s="610"/>
      <c r="C44" s="233" t="s">
        <v>47</v>
      </c>
      <c r="D44" s="610" t="s">
        <v>12</v>
      </c>
      <c r="E44" s="611"/>
      <c r="F44" s="611"/>
      <c r="G44" s="233" t="s">
        <v>46</v>
      </c>
      <c r="H44" s="233" t="s">
        <v>516</v>
      </c>
      <c r="I44" s="233" t="s">
        <v>517</v>
      </c>
      <c r="J44" s="175" t="s">
        <v>353</v>
      </c>
      <c r="K44" s="610" t="s">
        <v>51</v>
      </c>
      <c r="L44" s="611"/>
      <c r="M44" s="131"/>
    </row>
    <row r="45" spans="1:18" ht="15.75" customHeight="1">
      <c r="A45" s="612">
        <v>6</v>
      </c>
      <c r="B45" s="613" t="s">
        <v>138</v>
      </c>
      <c r="C45" s="226">
        <v>1</v>
      </c>
      <c r="D45" s="608" t="s">
        <v>689</v>
      </c>
      <c r="E45" s="609"/>
      <c r="F45" s="609"/>
      <c r="G45" s="226">
        <v>20</v>
      </c>
      <c r="H45" s="228">
        <v>1765.2931872356489</v>
      </c>
      <c r="I45" s="229">
        <v>88.264659361782449</v>
      </c>
      <c r="J45" s="434">
        <f>I45-I19</f>
        <v>6.3250972779982817E-2</v>
      </c>
      <c r="K45" s="608"/>
      <c r="L45" s="609"/>
      <c r="M45" s="100"/>
      <c r="N45" s="100"/>
      <c r="O45" s="100"/>
      <c r="P45" s="100"/>
      <c r="Q45" s="100"/>
      <c r="R45" s="100"/>
    </row>
    <row r="46" spans="1:18" ht="15.75" customHeight="1">
      <c r="A46" s="612"/>
      <c r="B46" s="613"/>
      <c r="C46" s="226">
        <v>2</v>
      </c>
      <c r="D46" s="608" t="s">
        <v>415</v>
      </c>
      <c r="E46" s="609"/>
      <c r="F46" s="609"/>
      <c r="G46" s="226">
        <v>21</v>
      </c>
      <c r="H46" s="228">
        <v>1763.2273713961845</v>
      </c>
      <c r="I46" s="229">
        <v>83.963208161723074</v>
      </c>
      <c r="J46" s="434">
        <f>I46-I20</f>
        <v>3.6829013178021341E-3</v>
      </c>
      <c r="K46" s="608"/>
      <c r="L46" s="609"/>
      <c r="M46" s="100"/>
      <c r="N46" s="100"/>
      <c r="O46" s="100"/>
      <c r="P46" s="100"/>
      <c r="Q46" s="100"/>
      <c r="R46" s="100"/>
    </row>
    <row r="47" spans="1:18" ht="15.75" customHeight="1">
      <c r="A47" s="612"/>
      <c r="B47" s="613"/>
      <c r="C47" s="226">
        <v>3</v>
      </c>
      <c r="D47" s="608" t="s">
        <v>716</v>
      </c>
      <c r="E47" s="609"/>
      <c r="F47" s="609"/>
      <c r="G47" s="228">
        <v>22</v>
      </c>
      <c r="H47" s="228">
        <v>1766.3293614879274</v>
      </c>
      <c r="I47" s="229">
        <v>80.287698249451225</v>
      </c>
      <c r="J47" s="434">
        <f>I47-I21</f>
        <v>3.4959851961415325</v>
      </c>
      <c r="K47" s="608"/>
      <c r="L47" s="609"/>
      <c r="M47" s="100"/>
      <c r="N47" s="100"/>
      <c r="O47" s="100"/>
      <c r="P47" s="100"/>
      <c r="Q47" s="100"/>
      <c r="R47" s="100"/>
    </row>
    <row r="48" spans="1:18" ht="15.75" customHeight="1">
      <c r="A48" s="612"/>
      <c r="B48" s="613"/>
      <c r="C48" s="226">
        <v>4</v>
      </c>
      <c r="D48" s="608" t="s">
        <v>667</v>
      </c>
      <c r="E48" s="609"/>
      <c r="F48" s="609"/>
      <c r="G48" s="226">
        <v>23</v>
      </c>
      <c r="H48" s="228">
        <v>1764.7785648886891</v>
      </c>
      <c r="I48" s="229">
        <v>76.729502821247351</v>
      </c>
      <c r="J48" s="434">
        <f>I48-I22</f>
        <v>1.01342715645103E-2</v>
      </c>
      <c r="K48" s="608"/>
      <c r="L48" s="609"/>
      <c r="M48" s="100"/>
      <c r="N48" s="100"/>
      <c r="O48" s="100"/>
      <c r="P48" s="100"/>
      <c r="Q48" s="100"/>
      <c r="R48" s="100"/>
    </row>
    <row r="49" spans="1:18" ht="15.75" customHeight="1">
      <c r="A49" s="612"/>
      <c r="B49" s="613"/>
      <c r="C49" s="226">
        <v>5</v>
      </c>
      <c r="D49" s="608" t="s">
        <v>417</v>
      </c>
      <c r="E49" s="609"/>
      <c r="F49" s="609"/>
      <c r="G49" s="228">
        <v>24</v>
      </c>
      <c r="H49" s="228">
        <v>1772.2299224685776</v>
      </c>
      <c r="I49" s="229">
        <v>73.842913436190742</v>
      </c>
      <c r="J49" s="434">
        <f>I49-I23</f>
        <v>-7.6791861916518656E-3</v>
      </c>
      <c r="K49" s="608"/>
      <c r="L49" s="609"/>
      <c r="M49" s="100"/>
      <c r="N49" s="100"/>
      <c r="O49" s="100"/>
      <c r="P49" s="100"/>
      <c r="Q49" s="100"/>
      <c r="R49" s="100"/>
    </row>
    <row r="50" spans="1:18" ht="15.75" customHeight="1">
      <c r="A50" s="612"/>
      <c r="B50" s="613"/>
      <c r="C50" s="230" t="s">
        <v>208</v>
      </c>
      <c r="D50" s="608" t="s">
        <v>414</v>
      </c>
      <c r="E50" s="609"/>
      <c r="F50" s="609"/>
      <c r="G50" s="226">
        <v>25</v>
      </c>
      <c r="H50" s="228">
        <v>1773.0461885689379</v>
      </c>
      <c r="I50" s="229">
        <v>70.921847542757519</v>
      </c>
      <c r="J50" s="434">
        <f>I50-I24</f>
        <v>1.8897032310547957E-2</v>
      </c>
      <c r="K50" s="608"/>
      <c r="L50" s="609"/>
      <c r="M50" s="100"/>
      <c r="N50" s="100"/>
      <c r="O50" s="100"/>
      <c r="P50" s="100"/>
      <c r="Q50" s="100"/>
      <c r="R50" s="100"/>
    </row>
    <row r="51" spans="1:18" ht="15.75" customHeight="1">
      <c r="A51" s="612"/>
      <c r="B51" s="613"/>
      <c r="C51" s="230" t="s">
        <v>213</v>
      </c>
      <c r="D51" s="608" t="s">
        <v>416</v>
      </c>
      <c r="E51" s="609"/>
      <c r="F51" s="609"/>
      <c r="G51" s="226">
        <v>25</v>
      </c>
      <c r="H51" s="228">
        <v>1781.0129380905857</v>
      </c>
      <c r="I51" s="229">
        <v>71.240517523623424</v>
      </c>
      <c r="J51" s="434">
        <f>I51-I25</f>
        <v>-1.2357945101939549E-2</v>
      </c>
      <c r="K51" s="608"/>
      <c r="L51" s="609"/>
      <c r="M51" s="100"/>
      <c r="N51" s="100"/>
      <c r="O51" s="100"/>
      <c r="P51" s="100"/>
      <c r="Q51" s="100"/>
      <c r="R51" s="100"/>
    </row>
    <row r="52" spans="1:18" ht="15.75" customHeight="1">
      <c r="A52" s="612"/>
      <c r="B52" s="613"/>
      <c r="C52" s="230" t="s">
        <v>209</v>
      </c>
      <c r="D52" s="608" t="s">
        <v>672</v>
      </c>
      <c r="E52" s="609"/>
      <c r="F52" s="609"/>
      <c r="G52" s="226">
        <v>24</v>
      </c>
      <c r="H52" s="228">
        <v>1764.2200806905507</v>
      </c>
      <c r="I52" s="229">
        <v>73.509170028772942</v>
      </c>
      <c r="J52" s="434">
        <f>I52-I27</f>
        <v>3.623512241432536E-3</v>
      </c>
      <c r="K52" s="608"/>
      <c r="L52" s="609"/>
      <c r="M52" s="100"/>
      <c r="N52" s="100"/>
      <c r="O52" s="100"/>
      <c r="P52" s="100"/>
      <c r="Q52" s="100"/>
      <c r="R52" s="100"/>
    </row>
    <row r="53" spans="1:18" ht="15.75" customHeight="1">
      <c r="A53" s="612"/>
      <c r="B53" s="613"/>
      <c r="C53" s="230" t="s">
        <v>214</v>
      </c>
      <c r="D53" s="608" t="s">
        <v>419</v>
      </c>
      <c r="E53" s="609"/>
      <c r="F53" s="609"/>
      <c r="G53" s="226">
        <v>24</v>
      </c>
      <c r="H53" s="228">
        <v>1764.4037954874032</v>
      </c>
      <c r="I53" s="229">
        <v>73.516824811975127</v>
      </c>
      <c r="J53" s="434">
        <f>I53-I26</f>
        <v>3.4061462462744885E-2</v>
      </c>
      <c r="K53" s="608"/>
      <c r="L53" s="609"/>
      <c r="M53" s="100"/>
      <c r="N53" s="100"/>
      <c r="O53" s="100"/>
      <c r="P53" s="100"/>
      <c r="Q53" s="100"/>
      <c r="R53" s="100"/>
    </row>
    <row r="54" spans="1:18" ht="15.75" customHeight="1">
      <c r="A54" s="612"/>
      <c r="B54" s="613"/>
      <c r="C54" s="230" t="s">
        <v>215</v>
      </c>
      <c r="D54" s="608"/>
      <c r="E54" s="609"/>
      <c r="F54" s="609"/>
      <c r="G54" s="226"/>
      <c r="H54" s="228"/>
      <c r="I54" s="229"/>
      <c r="J54" s="226"/>
      <c r="K54" s="608"/>
      <c r="L54" s="609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54"/>
  <sheetViews>
    <sheetView view="pageBreakPreview" topLeftCell="A23" zoomScale="115" zoomScaleNormal="60" zoomScaleSheetLayoutView="115" workbookViewId="0">
      <selection activeCell="K15" sqref="K15:L15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ht="15.75" customHeight="1">
      <c r="A3" s="615" t="s">
        <v>737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100"/>
      <c r="N3" s="100"/>
      <c r="O3" s="100"/>
      <c r="P3" s="100"/>
      <c r="Q3" s="100"/>
      <c r="R3" s="100"/>
    </row>
    <row r="4" spans="1:18" s="101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7" customFormat="1" ht="16.350000000000001" customHeight="1">
      <c r="A5" s="624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26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515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0" t="s">
        <v>191</v>
      </c>
      <c r="B7" s="631"/>
      <c r="C7" s="175" t="s">
        <v>47</v>
      </c>
      <c r="D7" s="630" t="s">
        <v>12</v>
      </c>
      <c r="E7" s="632"/>
      <c r="F7" s="631"/>
      <c r="G7" s="175" t="s">
        <v>46</v>
      </c>
      <c r="H7" s="175" t="s">
        <v>516</v>
      </c>
      <c r="I7" s="175" t="s">
        <v>517</v>
      </c>
      <c r="J7" s="175" t="s">
        <v>353</v>
      </c>
      <c r="K7" s="630" t="s">
        <v>51</v>
      </c>
      <c r="L7" s="631"/>
      <c r="M7" s="130"/>
    </row>
    <row r="8" spans="1:18" ht="15.75" customHeight="1">
      <c r="A8" s="624">
        <v>7</v>
      </c>
      <c r="B8" s="627" t="s">
        <v>520</v>
      </c>
      <c r="C8" s="226">
        <v>1</v>
      </c>
      <c r="D8" s="633" t="s">
        <v>709</v>
      </c>
      <c r="E8" s="609"/>
      <c r="F8" s="609"/>
      <c r="G8" s="226">
        <v>25</v>
      </c>
      <c r="H8" s="228">
        <v>1590.6876950339704</v>
      </c>
      <c r="I8" s="229">
        <v>63.627507801358824</v>
      </c>
      <c r="J8" s="434">
        <v>3.7358186561782247E-2</v>
      </c>
      <c r="K8" s="616" t="s">
        <v>609</v>
      </c>
      <c r="L8" s="609"/>
      <c r="N8" s="100"/>
      <c r="O8" s="100"/>
      <c r="P8" s="100"/>
      <c r="Q8" s="100"/>
      <c r="R8" s="100"/>
    </row>
    <row r="9" spans="1:18" ht="15.75" customHeight="1">
      <c r="A9" s="625"/>
      <c r="B9" s="628"/>
      <c r="C9" s="226">
        <v>2</v>
      </c>
      <c r="D9" s="618"/>
      <c r="E9" s="619"/>
      <c r="F9" s="620"/>
      <c r="G9" s="226"/>
      <c r="H9" s="228"/>
      <c r="I9" s="229"/>
      <c r="J9" s="226"/>
      <c r="K9" s="618"/>
      <c r="L9" s="620"/>
      <c r="N9" s="100"/>
      <c r="O9" s="100"/>
      <c r="P9" s="100"/>
      <c r="Q9" s="100"/>
      <c r="R9" s="100"/>
    </row>
    <row r="10" spans="1:18" ht="15.75" customHeight="1">
      <c r="A10" s="625"/>
      <c r="B10" s="628"/>
      <c r="C10" s="226">
        <v>3</v>
      </c>
      <c r="D10" s="618"/>
      <c r="E10" s="619"/>
      <c r="F10" s="620"/>
      <c r="G10" s="226"/>
      <c r="H10" s="228"/>
      <c r="I10" s="229"/>
      <c r="J10" s="226"/>
      <c r="K10" s="618"/>
      <c r="L10" s="620"/>
      <c r="N10" s="100"/>
      <c r="O10" s="100"/>
      <c r="P10" s="100"/>
      <c r="Q10" s="100"/>
      <c r="R10" s="100"/>
    </row>
    <row r="11" spans="1:18" ht="15.75" customHeight="1">
      <c r="A11" s="625"/>
      <c r="B11" s="628"/>
      <c r="C11" s="226">
        <v>4</v>
      </c>
      <c r="D11" s="618"/>
      <c r="E11" s="619"/>
      <c r="F11" s="620"/>
      <c r="G11" s="226"/>
      <c r="H11" s="228"/>
      <c r="I11" s="229"/>
      <c r="J11" s="226"/>
      <c r="K11" s="618"/>
      <c r="L11" s="620"/>
      <c r="N11" s="100"/>
      <c r="O11" s="100"/>
      <c r="P11" s="100"/>
      <c r="Q11" s="100"/>
      <c r="R11" s="100"/>
    </row>
    <row r="12" spans="1:18" ht="15.75" customHeight="1">
      <c r="A12" s="625"/>
      <c r="B12" s="628"/>
      <c r="C12" s="226">
        <v>5</v>
      </c>
      <c r="D12" s="618"/>
      <c r="E12" s="619"/>
      <c r="F12" s="620"/>
      <c r="G12" s="226"/>
      <c r="H12" s="228"/>
      <c r="I12" s="229"/>
      <c r="J12" s="226"/>
      <c r="K12" s="618"/>
      <c r="L12" s="620"/>
      <c r="N12" s="100"/>
      <c r="O12" s="100"/>
      <c r="P12" s="100"/>
      <c r="Q12" s="100"/>
      <c r="R12" s="100"/>
    </row>
    <row r="13" spans="1:18" ht="15.75" customHeight="1">
      <c r="A13" s="625"/>
      <c r="B13" s="628"/>
      <c r="C13" s="230" t="s">
        <v>208</v>
      </c>
      <c r="D13" s="618"/>
      <c r="E13" s="619"/>
      <c r="F13" s="620"/>
      <c r="G13" s="226"/>
      <c r="H13" s="228"/>
      <c r="I13" s="229"/>
      <c r="J13" s="226"/>
      <c r="K13" s="618"/>
      <c r="L13" s="620"/>
      <c r="N13" s="100"/>
      <c r="O13" s="100"/>
      <c r="P13" s="100"/>
      <c r="Q13" s="100"/>
      <c r="R13" s="100"/>
    </row>
    <row r="14" spans="1:18" ht="15.75" customHeight="1">
      <c r="A14" s="625"/>
      <c r="B14" s="628"/>
      <c r="C14" s="230" t="s">
        <v>213</v>
      </c>
      <c r="D14" s="618"/>
      <c r="E14" s="619"/>
      <c r="F14" s="620"/>
      <c r="G14" s="226"/>
      <c r="H14" s="228"/>
      <c r="I14" s="229"/>
      <c r="J14" s="226"/>
      <c r="K14" s="618"/>
      <c r="L14" s="620"/>
      <c r="N14" s="100"/>
      <c r="O14" s="100"/>
      <c r="P14" s="100"/>
      <c r="Q14" s="100"/>
      <c r="R14" s="100"/>
    </row>
    <row r="15" spans="1:18" ht="15.75" customHeight="1">
      <c r="A15" s="625"/>
      <c r="B15" s="628"/>
      <c r="C15" s="230" t="s">
        <v>209</v>
      </c>
      <c r="D15" s="618"/>
      <c r="E15" s="619"/>
      <c r="F15" s="620"/>
      <c r="G15" s="226"/>
      <c r="H15" s="228"/>
      <c r="I15" s="229"/>
      <c r="J15" s="226"/>
      <c r="K15" s="618"/>
      <c r="L15" s="620"/>
      <c r="N15" s="100"/>
      <c r="O15" s="100"/>
      <c r="P15" s="100"/>
      <c r="Q15" s="100"/>
      <c r="R15" s="100"/>
    </row>
    <row r="16" spans="1:18" ht="15.75" customHeight="1">
      <c r="A16" s="625"/>
      <c r="B16" s="628"/>
      <c r="C16" s="230" t="s">
        <v>214</v>
      </c>
      <c r="D16" s="618"/>
      <c r="E16" s="619"/>
      <c r="F16" s="620"/>
      <c r="G16" s="226"/>
      <c r="H16" s="228"/>
      <c r="I16" s="229"/>
      <c r="J16" s="226"/>
      <c r="K16" s="618"/>
      <c r="L16" s="620"/>
      <c r="M16" s="100"/>
      <c r="N16" s="100"/>
      <c r="O16" s="100"/>
      <c r="P16" s="100"/>
      <c r="Q16" s="100"/>
      <c r="R16" s="100"/>
    </row>
    <row r="17" spans="1:18" ht="15.75" customHeight="1">
      <c r="A17" s="626"/>
      <c r="B17" s="629"/>
      <c r="C17" s="230" t="s">
        <v>215</v>
      </c>
      <c r="D17" s="618"/>
      <c r="E17" s="619"/>
      <c r="F17" s="620"/>
      <c r="G17" s="226"/>
      <c r="H17" s="228"/>
      <c r="I17" s="229"/>
      <c r="J17" s="226"/>
      <c r="K17" s="618"/>
      <c r="L17" s="62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1" t="s">
        <v>191</v>
      </c>
      <c r="B18" s="622"/>
      <c r="C18" s="233" t="s">
        <v>47</v>
      </c>
      <c r="D18" s="621" t="s">
        <v>12</v>
      </c>
      <c r="E18" s="623"/>
      <c r="F18" s="622"/>
      <c r="G18" s="233" t="s">
        <v>46</v>
      </c>
      <c r="H18" s="233" t="s">
        <v>516</v>
      </c>
      <c r="I18" s="233" t="s">
        <v>517</v>
      </c>
      <c r="J18" s="175" t="s">
        <v>353</v>
      </c>
      <c r="K18" s="621" t="s">
        <v>51</v>
      </c>
      <c r="L18" s="622"/>
      <c r="M18" s="131"/>
    </row>
    <row r="19" spans="1:18" ht="15.75" customHeight="1">
      <c r="A19" s="624">
        <v>8</v>
      </c>
      <c r="B19" s="627" t="s">
        <v>521</v>
      </c>
      <c r="C19" s="226">
        <v>1</v>
      </c>
      <c r="D19" s="618" t="s">
        <v>424</v>
      </c>
      <c r="E19" s="619"/>
      <c r="F19" s="620"/>
      <c r="G19" s="226">
        <v>19</v>
      </c>
      <c r="H19" s="228">
        <v>3107.4894749531527</v>
      </c>
      <c r="I19" s="229">
        <v>163.55207762911328</v>
      </c>
      <c r="J19" s="434">
        <v>9.322697921118106E-2</v>
      </c>
      <c r="K19" s="616" t="s">
        <v>609</v>
      </c>
      <c r="L19" s="609"/>
      <c r="M19" s="100"/>
      <c r="N19" s="100"/>
      <c r="O19" s="100"/>
      <c r="P19" s="100"/>
      <c r="Q19" s="100"/>
      <c r="R19" s="100"/>
    </row>
    <row r="20" spans="1:18" ht="15.75" customHeight="1">
      <c r="A20" s="625"/>
      <c r="B20" s="628"/>
      <c r="C20" s="226">
        <v>2</v>
      </c>
      <c r="D20" s="618" t="s">
        <v>427</v>
      </c>
      <c r="E20" s="619"/>
      <c r="F20" s="620"/>
      <c r="G20" s="226">
        <v>20</v>
      </c>
      <c r="H20" s="228">
        <v>3249.003744707818</v>
      </c>
      <c r="I20" s="229">
        <v>162.45018723539087</v>
      </c>
      <c r="J20" s="434">
        <v>3.1555875083682849E-2</v>
      </c>
      <c r="K20" s="616" t="s">
        <v>609</v>
      </c>
      <c r="L20" s="609"/>
      <c r="M20" s="100"/>
      <c r="N20" s="100"/>
      <c r="O20" s="100"/>
      <c r="P20" s="100"/>
      <c r="Q20" s="100"/>
      <c r="R20" s="100"/>
    </row>
    <row r="21" spans="1:18" ht="15.75" customHeight="1">
      <c r="A21" s="625"/>
      <c r="B21" s="628"/>
      <c r="C21" s="226">
        <v>3</v>
      </c>
      <c r="D21" s="618" t="s">
        <v>426</v>
      </c>
      <c r="E21" s="619"/>
      <c r="F21" s="620"/>
      <c r="G21" s="226">
        <v>21</v>
      </c>
      <c r="H21" s="228">
        <v>3249.3641344352832</v>
      </c>
      <c r="I21" s="229">
        <v>154.7316254492992</v>
      </c>
      <c r="J21" s="434">
        <v>0.11105274109505103</v>
      </c>
      <c r="K21" s="616" t="s">
        <v>609</v>
      </c>
      <c r="L21" s="609"/>
      <c r="M21" s="100"/>
      <c r="N21" s="100"/>
      <c r="O21" s="100"/>
      <c r="P21" s="100"/>
      <c r="Q21" s="100"/>
      <c r="R21" s="100"/>
    </row>
    <row r="22" spans="1:18" ht="15.75" customHeight="1">
      <c r="A22" s="625"/>
      <c r="B22" s="628"/>
      <c r="C22" s="226">
        <v>4</v>
      </c>
      <c r="D22" s="618" t="s">
        <v>425</v>
      </c>
      <c r="E22" s="619"/>
      <c r="F22" s="620"/>
      <c r="G22" s="226">
        <v>21</v>
      </c>
      <c r="H22" s="228">
        <v>3217.5245027597407</v>
      </c>
      <c r="I22" s="229">
        <v>153.21545251236859</v>
      </c>
      <c r="J22" s="434"/>
      <c r="K22" s="616" t="s">
        <v>742</v>
      </c>
      <c r="L22" s="609"/>
      <c r="M22" s="100"/>
      <c r="N22" s="100"/>
      <c r="O22" s="100"/>
      <c r="P22" s="100"/>
      <c r="Q22" s="100"/>
      <c r="R22" s="100"/>
    </row>
    <row r="23" spans="1:18" ht="15.75" customHeight="1">
      <c r="A23" s="625"/>
      <c r="B23" s="628"/>
      <c r="C23" s="226">
        <v>5</v>
      </c>
      <c r="D23" s="618" t="s">
        <v>421</v>
      </c>
      <c r="E23" s="619"/>
      <c r="F23" s="620"/>
      <c r="G23" s="226">
        <v>21</v>
      </c>
      <c r="H23" s="228">
        <v>3107.6680438468256</v>
      </c>
      <c r="I23" s="229">
        <v>147.98419256413453</v>
      </c>
      <c r="J23" s="434">
        <v>8.7750571612446038E-3</v>
      </c>
      <c r="K23" s="616" t="s">
        <v>609</v>
      </c>
      <c r="L23" s="609"/>
      <c r="M23" s="100"/>
      <c r="N23" s="100"/>
      <c r="O23" s="100"/>
      <c r="P23" s="100"/>
      <c r="Q23" s="100"/>
      <c r="R23" s="100"/>
    </row>
    <row r="24" spans="1:18" ht="15.75" customHeight="1">
      <c r="A24" s="625"/>
      <c r="B24" s="628"/>
      <c r="C24" s="230" t="s">
        <v>208</v>
      </c>
      <c r="D24" s="618"/>
      <c r="E24" s="619"/>
      <c r="F24" s="620"/>
      <c r="G24" s="226"/>
      <c r="H24" s="228"/>
      <c r="I24" s="229"/>
      <c r="J24" s="226"/>
      <c r="K24" s="618"/>
      <c r="L24" s="620"/>
      <c r="M24" s="100"/>
      <c r="N24" s="100"/>
      <c r="O24" s="100"/>
      <c r="P24" s="100"/>
      <c r="Q24" s="100"/>
      <c r="R24" s="100"/>
    </row>
    <row r="25" spans="1:18" ht="15.75" customHeight="1">
      <c r="A25" s="625"/>
      <c r="B25" s="628"/>
      <c r="C25" s="230" t="s">
        <v>213</v>
      </c>
      <c r="D25" s="618"/>
      <c r="E25" s="619"/>
      <c r="F25" s="620"/>
      <c r="G25" s="226"/>
      <c r="H25" s="228"/>
      <c r="I25" s="229"/>
      <c r="J25" s="226"/>
      <c r="K25" s="618"/>
      <c r="L25" s="620"/>
      <c r="M25" s="100"/>
      <c r="N25" s="100"/>
      <c r="O25" s="100"/>
      <c r="P25" s="100"/>
      <c r="Q25" s="100"/>
      <c r="R25" s="100"/>
    </row>
    <row r="26" spans="1:18" ht="15.75" customHeight="1">
      <c r="A26" s="625"/>
      <c r="B26" s="628"/>
      <c r="C26" s="230" t="s">
        <v>209</v>
      </c>
      <c r="D26" s="618"/>
      <c r="E26" s="619"/>
      <c r="F26" s="620"/>
      <c r="G26" s="226"/>
      <c r="H26" s="228"/>
      <c r="I26" s="229"/>
      <c r="J26" s="226"/>
      <c r="K26" s="618"/>
      <c r="L26" s="620"/>
      <c r="M26" s="100"/>
      <c r="N26" s="100"/>
      <c r="O26" s="100"/>
      <c r="P26" s="100"/>
      <c r="Q26" s="100"/>
      <c r="R26" s="100"/>
    </row>
    <row r="27" spans="1:18" ht="15.75" customHeight="1">
      <c r="A27" s="625"/>
      <c r="B27" s="628"/>
      <c r="C27" s="230" t="s">
        <v>214</v>
      </c>
      <c r="D27" s="618"/>
      <c r="E27" s="619"/>
      <c r="F27" s="620"/>
      <c r="G27" s="226"/>
      <c r="H27" s="228"/>
      <c r="I27" s="229"/>
      <c r="J27" s="226"/>
      <c r="K27" s="618"/>
      <c r="L27" s="620"/>
      <c r="M27" s="100"/>
      <c r="N27" s="100"/>
      <c r="O27" s="100"/>
      <c r="P27" s="100"/>
      <c r="Q27" s="100"/>
      <c r="R27" s="100"/>
    </row>
    <row r="28" spans="1:18" ht="15.75" customHeight="1">
      <c r="A28" s="626"/>
      <c r="B28" s="629"/>
      <c r="C28" s="230" t="s">
        <v>215</v>
      </c>
      <c r="D28" s="618"/>
      <c r="E28" s="619"/>
      <c r="F28" s="620"/>
      <c r="G28" s="226"/>
      <c r="H28" s="228"/>
      <c r="I28" s="229"/>
      <c r="J28" s="226"/>
      <c r="K28" s="618"/>
      <c r="L28" s="620"/>
      <c r="M28" s="100"/>
      <c r="N28" s="100"/>
      <c r="O28" s="100"/>
      <c r="P28" s="100"/>
      <c r="Q28" s="100"/>
      <c r="R28" s="100"/>
    </row>
    <row r="29" spans="1:18" ht="15.75" customHeight="1">
      <c r="A29" s="615" t="s">
        <v>773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7" customFormat="1" ht="16.350000000000001" customHeight="1">
      <c r="A31" s="624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26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515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0" t="s">
        <v>191</v>
      </c>
      <c r="B33" s="631"/>
      <c r="C33" s="175" t="s">
        <v>47</v>
      </c>
      <c r="D33" s="630" t="s">
        <v>12</v>
      </c>
      <c r="E33" s="632"/>
      <c r="F33" s="631"/>
      <c r="G33" s="175" t="s">
        <v>46</v>
      </c>
      <c r="H33" s="175" t="s">
        <v>516</v>
      </c>
      <c r="I33" s="175" t="s">
        <v>517</v>
      </c>
      <c r="J33" s="175" t="s">
        <v>353</v>
      </c>
      <c r="K33" s="630" t="s">
        <v>51</v>
      </c>
      <c r="L33" s="631"/>
      <c r="M33" s="130"/>
    </row>
    <row r="34" spans="1:18" ht="15.75" customHeight="1">
      <c r="A34" s="624">
        <v>7</v>
      </c>
      <c r="B34" s="627" t="s">
        <v>520</v>
      </c>
      <c r="C34" s="226">
        <v>1</v>
      </c>
      <c r="D34" s="633" t="s">
        <v>709</v>
      </c>
      <c r="E34" s="609"/>
      <c r="F34" s="609"/>
      <c r="G34" s="226">
        <v>25</v>
      </c>
      <c r="H34" s="228">
        <v>1590.9858300662713</v>
      </c>
      <c r="I34" s="229">
        <v>63.639433202650864</v>
      </c>
      <c r="J34" s="434">
        <f>I34-I8</f>
        <v>1.1925401292039339E-2</v>
      </c>
      <c r="K34" s="618"/>
      <c r="L34" s="620"/>
      <c r="N34" s="100"/>
      <c r="O34" s="100"/>
      <c r="P34" s="100"/>
      <c r="Q34" s="100"/>
      <c r="R34" s="100"/>
    </row>
    <row r="35" spans="1:18" ht="15.75" customHeight="1">
      <c r="A35" s="625"/>
      <c r="B35" s="628"/>
      <c r="C35" s="226">
        <v>2</v>
      </c>
      <c r="D35" s="618"/>
      <c r="E35" s="619"/>
      <c r="F35" s="620"/>
      <c r="G35" s="226"/>
      <c r="H35" s="228"/>
      <c r="I35" s="229"/>
      <c r="J35" s="226"/>
      <c r="K35" s="618"/>
      <c r="L35" s="620"/>
      <c r="N35" s="100"/>
      <c r="O35" s="100"/>
      <c r="P35" s="100"/>
      <c r="Q35" s="100"/>
      <c r="R35" s="100"/>
    </row>
    <row r="36" spans="1:18" ht="15.75" customHeight="1">
      <c r="A36" s="625"/>
      <c r="B36" s="628"/>
      <c r="C36" s="226">
        <v>3</v>
      </c>
      <c r="D36" s="618"/>
      <c r="E36" s="619"/>
      <c r="F36" s="620"/>
      <c r="G36" s="226"/>
      <c r="H36" s="228"/>
      <c r="I36" s="229"/>
      <c r="J36" s="226"/>
      <c r="K36" s="618"/>
      <c r="L36" s="620"/>
      <c r="N36" s="100"/>
      <c r="O36" s="100"/>
      <c r="P36" s="100"/>
      <c r="Q36" s="100"/>
      <c r="R36" s="100"/>
    </row>
    <row r="37" spans="1:18" ht="15.75" customHeight="1">
      <c r="A37" s="625"/>
      <c r="B37" s="628"/>
      <c r="C37" s="226">
        <v>4</v>
      </c>
      <c r="D37" s="618"/>
      <c r="E37" s="619"/>
      <c r="F37" s="620"/>
      <c r="G37" s="226"/>
      <c r="H37" s="228"/>
      <c r="I37" s="229"/>
      <c r="J37" s="226"/>
      <c r="K37" s="618"/>
      <c r="L37" s="620"/>
      <c r="N37" s="100"/>
      <c r="O37" s="100"/>
      <c r="P37" s="100"/>
      <c r="Q37" s="100"/>
      <c r="R37" s="100"/>
    </row>
    <row r="38" spans="1:18" ht="15.75" customHeight="1">
      <c r="A38" s="625"/>
      <c r="B38" s="628"/>
      <c r="C38" s="226">
        <v>5</v>
      </c>
      <c r="D38" s="618"/>
      <c r="E38" s="619"/>
      <c r="F38" s="620"/>
      <c r="G38" s="226"/>
      <c r="H38" s="228"/>
      <c r="I38" s="229"/>
      <c r="J38" s="226"/>
      <c r="K38" s="618"/>
      <c r="L38" s="620"/>
      <c r="N38" s="100"/>
      <c r="O38" s="100"/>
      <c r="P38" s="100"/>
      <c r="Q38" s="100"/>
      <c r="R38" s="100"/>
    </row>
    <row r="39" spans="1:18" ht="15.75" customHeight="1">
      <c r="A39" s="625"/>
      <c r="B39" s="628"/>
      <c r="C39" s="230" t="s">
        <v>208</v>
      </c>
      <c r="D39" s="618"/>
      <c r="E39" s="619"/>
      <c r="F39" s="620"/>
      <c r="G39" s="226"/>
      <c r="H39" s="228"/>
      <c r="I39" s="229"/>
      <c r="J39" s="226"/>
      <c r="K39" s="618"/>
      <c r="L39" s="620"/>
      <c r="N39" s="100"/>
      <c r="O39" s="100"/>
      <c r="P39" s="100"/>
      <c r="Q39" s="100"/>
      <c r="R39" s="100"/>
    </row>
    <row r="40" spans="1:18" ht="15.75" customHeight="1">
      <c r="A40" s="625"/>
      <c r="B40" s="628"/>
      <c r="C40" s="230" t="s">
        <v>213</v>
      </c>
      <c r="D40" s="618"/>
      <c r="E40" s="619"/>
      <c r="F40" s="620"/>
      <c r="G40" s="226"/>
      <c r="H40" s="228"/>
      <c r="I40" s="229"/>
      <c r="J40" s="226"/>
      <c r="K40" s="618"/>
      <c r="L40" s="620"/>
      <c r="N40" s="100"/>
      <c r="O40" s="100"/>
      <c r="P40" s="100"/>
      <c r="Q40" s="100"/>
      <c r="R40" s="100"/>
    </row>
    <row r="41" spans="1:18" ht="15.75" customHeight="1">
      <c r="A41" s="625"/>
      <c r="B41" s="628"/>
      <c r="C41" s="230" t="s">
        <v>209</v>
      </c>
      <c r="D41" s="618"/>
      <c r="E41" s="619"/>
      <c r="F41" s="620"/>
      <c r="G41" s="226"/>
      <c r="H41" s="228"/>
      <c r="I41" s="229"/>
      <c r="J41" s="226"/>
      <c r="K41" s="618"/>
      <c r="L41" s="620"/>
      <c r="N41" s="100"/>
      <c r="O41" s="100"/>
      <c r="P41" s="100"/>
      <c r="Q41" s="100"/>
      <c r="R41" s="100"/>
    </row>
    <row r="42" spans="1:18" ht="15.75" customHeight="1">
      <c r="A42" s="625"/>
      <c r="B42" s="628"/>
      <c r="C42" s="230" t="s">
        <v>214</v>
      </c>
      <c r="D42" s="618"/>
      <c r="E42" s="619"/>
      <c r="F42" s="620"/>
      <c r="G42" s="226"/>
      <c r="H42" s="228"/>
      <c r="I42" s="229"/>
      <c r="J42" s="226"/>
      <c r="K42" s="618"/>
      <c r="L42" s="620"/>
      <c r="M42" s="100"/>
      <c r="N42" s="100"/>
      <c r="O42" s="100"/>
      <c r="P42" s="100"/>
      <c r="Q42" s="100"/>
      <c r="R42" s="100"/>
    </row>
    <row r="43" spans="1:18" ht="15.75" customHeight="1">
      <c r="A43" s="626"/>
      <c r="B43" s="629"/>
      <c r="C43" s="230" t="s">
        <v>215</v>
      </c>
      <c r="D43" s="618"/>
      <c r="E43" s="619"/>
      <c r="F43" s="620"/>
      <c r="G43" s="226"/>
      <c r="H43" s="228"/>
      <c r="I43" s="229"/>
      <c r="J43" s="226"/>
      <c r="K43" s="618"/>
      <c r="L43" s="62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1" t="s">
        <v>191</v>
      </c>
      <c r="B44" s="622"/>
      <c r="C44" s="233" t="s">
        <v>47</v>
      </c>
      <c r="D44" s="621" t="s">
        <v>12</v>
      </c>
      <c r="E44" s="623"/>
      <c r="F44" s="622"/>
      <c r="G44" s="233" t="s">
        <v>46</v>
      </c>
      <c r="H44" s="233" t="s">
        <v>516</v>
      </c>
      <c r="I44" s="233" t="s">
        <v>517</v>
      </c>
      <c r="J44" s="175" t="s">
        <v>353</v>
      </c>
      <c r="K44" s="621" t="s">
        <v>51</v>
      </c>
      <c r="L44" s="622"/>
      <c r="M44" s="131"/>
    </row>
    <row r="45" spans="1:18" ht="15.75" customHeight="1">
      <c r="A45" s="624">
        <v>8</v>
      </c>
      <c r="B45" s="627" t="s">
        <v>521</v>
      </c>
      <c r="C45" s="226">
        <v>1</v>
      </c>
      <c r="D45" s="618" t="s">
        <v>424</v>
      </c>
      <c r="E45" s="619"/>
      <c r="F45" s="620"/>
      <c r="G45" s="226">
        <v>19</v>
      </c>
      <c r="H45" s="228">
        <v>3109.4393195537859</v>
      </c>
      <c r="I45" s="229">
        <v>163.65470102914665</v>
      </c>
      <c r="J45" s="434">
        <f>I45-I19</f>
        <v>0.1026234000333659</v>
      </c>
      <c r="K45" s="618"/>
      <c r="L45" s="620"/>
      <c r="M45" s="100"/>
      <c r="N45" s="100"/>
      <c r="O45" s="100"/>
      <c r="P45" s="100"/>
      <c r="Q45" s="100"/>
      <c r="R45" s="100"/>
    </row>
    <row r="46" spans="1:18" ht="15.75" customHeight="1">
      <c r="A46" s="625"/>
      <c r="B46" s="628"/>
      <c r="C46" s="226">
        <v>2</v>
      </c>
      <c r="D46" s="618" t="s">
        <v>427</v>
      </c>
      <c r="E46" s="619"/>
      <c r="F46" s="620"/>
      <c r="G46" s="226">
        <v>20</v>
      </c>
      <c r="H46" s="228">
        <v>3250.8503241289695</v>
      </c>
      <c r="I46" s="229">
        <v>162.54251620644848</v>
      </c>
      <c r="J46" s="434">
        <f>I46-I20</f>
        <v>9.2328971057611398E-2</v>
      </c>
      <c r="K46" s="618"/>
      <c r="L46" s="620"/>
      <c r="M46" s="100"/>
      <c r="N46" s="100"/>
      <c r="O46" s="100"/>
      <c r="P46" s="100"/>
      <c r="Q46" s="100"/>
      <c r="R46" s="100"/>
    </row>
    <row r="47" spans="1:18" ht="15.75" customHeight="1">
      <c r="A47" s="625"/>
      <c r="B47" s="628"/>
      <c r="C47" s="226">
        <v>3</v>
      </c>
      <c r="D47" s="618" t="s">
        <v>426</v>
      </c>
      <c r="E47" s="619"/>
      <c r="F47" s="620"/>
      <c r="G47" s="226">
        <v>21</v>
      </c>
      <c r="H47" s="228">
        <v>3251.4228397596153</v>
      </c>
      <c r="I47" s="229">
        <v>154.82965903617216</v>
      </c>
      <c r="J47" s="434">
        <f>I47-I21</f>
        <v>9.8033586872958267E-2</v>
      </c>
      <c r="K47" s="618"/>
      <c r="L47" s="620"/>
      <c r="M47" s="100"/>
      <c r="N47" s="100"/>
      <c r="O47" s="100"/>
      <c r="P47" s="100"/>
      <c r="Q47" s="100"/>
      <c r="R47" s="100"/>
    </row>
    <row r="48" spans="1:18" ht="15.75" customHeight="1">
      <c r="A48" s="625"/>
      <c r="B48" s="628"/>
      <c r="C48" s="226">
        <v>4</v>
      </c>
      <c r="D48" s="618" t="s">
        <v>425</v>
      </c>
      <c r="E48" s="619"/>
      <c r="F48" s="620"/>
      <c r="G48" s="226">
        <v>21</v>
      </c>
      <c r="H48" s="228">
        <v>3249.7268150833174</v>
      </c>
      <c r="I48" s="229">
        <v>154.74889595634843</v>
      </c>
      <c r="J48" s="434">
        <f>I48-I22</f>
        <v>1.5334434439798486</v>
      </c>
      <c r="K48" s="618"/>
      <c r="L48" s="620"/>
      <c r="M48" s="100"/>
      <c r="N48" s="100"/>
      <c r="O48" s="100"/>
      <c r="P48" s="100"/>
      <c r="Q48" s="100"/>
      <c r="R48" s="100"/>
    </row>
    <row r="49" spans="1:18" ht="15.75" customHeight="1">
      <c r="A49" s="625"/>
      <c r="B49" s="628"/>
      <c r="C49" s="226">
        <v>5</v>
      </c>
      <c r="D49" s="618" t="s">
        <v>421</v>
      </c>
      <c r="E49" s="619"/>
      <c r="F49" s="620"/>
      <c r="G49" s="226">
        <v>21</v>
      </c>
      <c r="H49" s="228">
        <v>3109.6517739336882</v>
      </c>
      <c r="I49" s="229">
        <v>148.07865590160418</v>
      </c>
      <c r="J49" s="434">
        <f>I49-I23</f>
        <v>9.4463337469647968E-2</v>
      </c>
      <c r="K49" s="618"/>
      <c r="L49" s="620"/>
      <c r="M49" s="100"/>
      <c r="N49" s="100"/>
      <c r="O49" s="100"/>
      <c r="P49" s="100"/>
      <c r="Q49" s="100"/>
      <c r="R49" s="100"/>
    </row>
    <row r="50" spans="1:18" ht="15.75" customHeight="1">
      <c r="A50" s="625"/>
      <c r="B50" s="628"/>
      <c r="C50" s="230" t="s">
        <v>208</v>
      </c>
      <c r="D50" s="618"/>
      <c r="E50" s="619"/>
      <c r="F50" s="620"/>
      <c r="G50" s="226"/>
      <c r="H50" s="228"/>
      <c r="I50" s="229"/>
      <c r="J50" s="226"/>
      <c r="K50" s="618"/>
      <c r="L50" s="620"/>
      <c r="M50" s="100"/>
      <c r="N50" s="100"/>
      <c r="O50" s="100"/>
      <c r="P50" s="100"/>
      <c r="Q50" s="100"/>
      <c r="R50" s="100"/>
    </row>
    <row r="51" spans="1:18" ht="15.75" customHeight="1">
      <c r="A51" s="625"/>
      <c r="B51" s="628"/>
      <c r="C51" s="230" t="s">
        <v>213</v>
      </c>
      <c r="D51" s="618"/>
      <c r="E51" s="619"/>
      <c r="F51" s="620"/>
      <c r="G51" s="226"/>
      <c r="H51" s="228"/>
      <c r="I51" s="229"/>
      <c r="J51" s="226"/>
      <c r="K51" s="618"/>
      <c r="L51" s="620"/>
      <c r="M51" s="100"/>
      <c r="N51" s="100"/>
      <c r="O51" s="100"/>
      <c r="P51" s="100"/>
      <c r="Q51" s="100"/>
      <c r="R51" s="100"/>
    </row>
    <row r="52" spans="1:18" ht="15.75" customHeight="1">
      <c r="A52" s="625"/>
      <c r="B52" s="628"/>
      <c r="C52" s="230" t="s">
        <v>209</v>
      </c>
      <c r="D52" s="618"/>
      <c r="E52" s="619"/>
      <c r="F52" s="620"/>
      <c r="G52" s="226"/>
      <c r="H52" s="228"/>
      <c r="I52" s="229"/>
      <c r="J52" s="226"/>
      <c r="K52" s="618"/>
      <c r="L52" s="620"/>
      <c r="M52" s="100"/>
      <c r="N52" s="100"/>
      <c r="O52" s="100"/>
      <c r="P52" s="100"/>
      <c r="Q52" s="100"/>
      <c r="R52" s="100"/>
    </row>
    <row r="53" spans="1:18" ht="15.75" customHeight="1">
      <c r="A53" s="625"/>
      <c r="B53" s="628"/>
      <c r="C53" s="230" t="s">
        <v>214</v>
      </c>
      <c r="D53" s="618"/>
      <c r="E53" s="619"/>
      <c r="F53" s="620"/>
      <c r="G53" s="226"/>
      <c r="H53" s="228"/>
      <c r="I53" s="229"/>
      <c r="J53" s="226"/>
      <c r="K53" s="618"/>
      <c r="L53" s="620"/>
      <c r="M53" s="100"/>
      <c r="N53" s="100"/>
      <c r="O53" s="100"/>
      <c r="P53" s="100"/>
      <c r="Q53" s="100"/>
      <c r="R53" s="100"/>
    </row>
    <row r="54" spans="1:18" ht="15.75" customHeight="1">
      <c r="A54" s="626"/>
      <c r="B54" s="629"/>
      <c r="C54" s="230" t="s">
        <v>215</v>
      </c>
      <c r="D54" s="618"/>
      <c r="E54" s="619"/>
      <c r="F54" s="620"/>
      <c r="G54" s="226"/>
      <c r="H54" s="228"/>
      <c r="I54" s="229"/>
      <c r="J54" s="226"/>
      <c r="K54" s="618"/>
      <c r="L54" s="620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" manualBreakCount="1">
    <brk id="28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54"/>
  <sheetViews>
    <sheetView view="pageBreakPreview" topLeftCell="A34" zoomScale="115" zoomScaleNormal="60" zoomScaleSheetLayoutView="115" workbookViewId="0">
      <selection activeCell="N18" sqref="N18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53" t="s">
        <v>514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100"/>
    </row>
    <row r="2" spans="1:18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N2" s="216"/>
      <c r="O2" s="216"/>
      <c r="P2" s="216"/>
      <c r="Q2" s="216"/>
      <c r="R2" s="216"/>
    </row>
    <row r="3" spans="1:18" ht="15.75" customHeight="1">
      <c r="A3" s="615" t="s">
        <v>737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100"/>
      <c r="N3" s="100"/>
      <c r="O3" s="100"/>
      <c r="P3" s="100"/>
      <c r="Q3" s="100"/>
      <c r="R3" s="100"/>
    </row>
    <row r="4" spans="1:18" s="101" customFormat="1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</row>
    <row r="5" spans="1:18" s="107" customFormat="1" ht="16.350000000000001" customHeight="1">
      <c r="A5" s="624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26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515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0" t="s">
        <v>191</v>
      </c>
      <c r="B7" s="631"/>
      <c r="C7" s="175" t="s">
        <v>47</v>
      </c>
      <c r="D7" s="630" t="s">
        <v>12</v>
      </c>
      <c r="E7" s="632"/>
      <c r="F7" s="631"/>
      <c r="G7" s="175" t="s">
        <v>46</v>
      </c>
      <c r="H7" s="175" t="s">
        <v>516</v>
      </c>
      <c r="I7" s="175" t="s">
        <v>517</v>
      </c>
      <c r="J7" s="175" t="s">
        <v>353</v>
      </c>
      <c r="K7" s="630" t="s">
        <v>51</v>
      </c>
      <c r="L7" s="631"/>
      <c r="M7" s="130"/>
    </row>
    <row r="8" spans="1:18" ht="15.75" customHeight="1">
      <c r="A8" s="624">
        <f>J5</f>
        <v>9</v>
      </c>
      <c r="B8" s="627" t="str">
        <f>J6</f>
        <v>微波小吃</v>
      </c>
      <c r="C8" s="226">
        <v>1</v>
      </c>
      <c r="D8" s="618" t="s">
        <v>428</v>
      </c>
      <c r="E8" s="619"/>
      <c r="F8" s="620"/>
      <c r="G8" s="226">
        <v>13</v>
      </c>
      <c r="H8" s="228">
        <v>1076.8627908719939</v>
      </c>
      <c r="I8" s="229">
        <v>82.835599297845675</v>
      </c>
      <c r="J8" s="434">
        <v>0.14476294231569398</v>
      </c>
      <c r="K8" s="616" t="s">
        <v>609</v>
      </c>
      <c r="L8" s="609"/>
      <c r="N8" s="100"/>
      <c r="O8" s="100"/>
      <c r="P8" s="100"/>
      <c r="Q8" s="100"/>
      <c r="R8" s="100"/>
    </row>
    <row r="9" spans="1:18" ht="15.75" customHeight="1">
      <c r="A9" s="625"/>
      <c r="B9" s="628"/>
      <c r="C9" s="226">
        <v>2</v>
      </c>
      <c r="D9" s="618" t="s">
        <v>647</v>
      </c>
      <c r="E9" s="619"/>
      <c r="F9" s="620"/>
      <c r="G9" s="226">
        <v>20</v>
      </c>
      <c r="H9" s="228">
        <v>1590.9933081941688</v>
      </c>
      <c r="I9" s="229">
        <v>79.549665409708453</v>
      </c>
      <c r="J9" s="434">
        <v>5.2297190869296628E-2</v>
      </c>
      <c r="K9" s="616" t="s">
        <v>609</v>
      </c>
      <c r="L9" s="609"/>
      <c r="N9" s="100"/>
      <c r="O9" s="100"/>
      <c r="P9" s="100"/>
      <c r="Q9" s="100"/>
      <c r="R9" s="100"/>
    </row>
    <row r="10" spans="1:18" ht="15.75" customHeight="1">
      <c r="A10" s="625"/>
      <c r="B10" s="628"/>
      <c r="C10" s="226">
        <v>3</v>
      </c>
      <c r="D10" s="618" t="s">
        <v>663</v>
      </c>
      <c r="E10" s="619"/>
      <c r="F10" s="620"/>
      <c r="G10" s="226">
        <v>22</v>
      </c>
      <c r="H10" s="228">
        <v>1590.5825214161764</v>
      </c>
      <c r="I10" s="229">
        <v>72.299205518917134</v>
      </c>
      <c r="J10" s="434">
        <v>1.9617990450029765E-2</v>
      </c>
      <c r="K10" s="616" t="s">
        <v>609</v>
      </c>
      <c r="L10" s="609"/>
      <c r="N10" s="100"/>
      <c r="O10" s="100"/>
      <c r="P10" s="100"/>
      <c r="Q10" s="100"/>
      <c r="R10" s="100"/>
    </row>
    <row r="11" spans="1:18" ht="15.75" customHeight="1">
      <c r="A11" s="625"/>
      <c r="B11" s="628"/>
      <c r="C11" s="226">
        <v>4</v>
      </c>
      <c r="D11" s="618" t="s">
        <v>719</v>
      </c>
      <c r="E11" s="619"/>
      <c r="F11" s="620"/>
      <c r="G11" s="228">
        <v>22.428571428571427</v>
      </c>
      <c r="H11" s="228">
        <v>1546.5569263587729</v>
      </c>
      <c r="I11" s="229">
        <v>69.033102235871155</v>
      </c>
      <c r="J11" s="226"/>
      <c r="K11" s="618" t="s">
        <v>686</v>
      </c>
      <c r="L11" s="620"/>
      <c r="N11" s="100"/>
      <c r="O11" s="100"/>
      <c r="P11" s="100"/>
      <c r="Q11" s="100"/>
      <c r="R11" s="100"/>
    </row>
    <row r="12" spans="1:18" ht="15.75" customHeight="1">
      <c r="A12" s="625"/>
      <c r="B12" s="628"/>
      <c r="C12" s="226">
        <v>5</v>
      </c>
      <c r="D12" s="618"/>
      <c r="E12" s="619"/>
      <c r="F12" s="620"/>
      <c r="G12" s="226"/>
      <c r="H12" s="228"/>
      <c r="I12" s="229"/>
      <c r="J12" s="226"/>
      <c r="K12" s="618"/>
      <c r="L12" s="620"/>
      <c r="N12" s="100"/>
      <c r="O12" s="100"/>
      <c r="P12" s="100"/>
      <c r="Q12" s="100"/>
      <c r="R12" s="100"/>
    </row>
    <row r="13" spans="1:18" ht="15.75" customHeight="1">
      <c r="A13" s="625"/>
      <c r="B13" s="628"/>
      <c r="C13" s="230" t="s">
        <v>208</v>
      </c>
      <c r="D13" s="618"/>
      <c r="E13" s="619"/>
      <c r="F13" s="620"/>
      <c r="G13" s="226"/>
      <c r="H13" s="228"/>
      <c r="I13" s="229"/>
      <c r="J13" s="226"/>
      <c r="K13" s="618"/>
      <c r="L13" s="620"/>
      <c r="N13" s="100"/>
      <c r="O13" s="100"/>
      <c r="P13" s="100"/>
      <c r="Q13" s="100"/>
      <c r="R13" s="100"/>
    </row>
    <row r="14" spans="1:18" ht="15.75" customHeight="1">
      <c r="A14" s="625"/>
      <c r="B14" s="628"/>
      <c r="C14" s="230" t="s">
        <v>213</v>
      </c>
      <c r="D14" s="618"/>
      <c r="E14" s="619"/>
      <c r="F14" s="620"/>
      <c r="G14" s="226"/>
      <c r="H14" s="228"/>
      <c r="I14" s="229"/>
      <c r="J14" s="226"/>
      <c r="K14" s="618"/>
      <c r="L14" s="620"/>
      <c r="N14" s="100"/>
      <c r="O14" s="100"/>
      <c r="P14" s="100"/>
      <c r="Q14" s="100"/>
      <c r="R14" s="100"/>
    </row>
    <row r="15" spans="1:18" ht="15.75" customHeight="1">
      <c r="A15" s="625"/>
      <c r="B15" s="628"/>
      <c r="C15" s="230" t="s">
        <v>209</v>
      </c>
      <c r="D15" s="618"/>
      <c r="E15" s="619"/>
      <c r="F15" s="620"/>
      <c r="G15" s="226"/>
      <c r="H15" s="228"/>
      <c r="I15" s="229"/>
      <c r="J15" s="226"/>
      <c r="K15" s="618"/>
      <c r="L15" s="620"/>
      <c r="N15" s="100"/>
      <c r="O15" s="100"/>
      <c r="P15" s="100"/>
      <c r="Q15" s="100"/>
      <c r="R15" s="100"/>
    </row>
    <row r="16" spans="1:18" ht="15.75" customHeight="1">
      <c r="A16" s="625"/>
      <c r="B16" s="628"/>
      <c r="C16" s="230" t="s">
        <v>214</v>
      </c>
      <c r="D16" s="618"/>
      <c r="E16" s="619"/>
      <c r="F16" s="620"/>
      <c r="G16" s="226"/>
      <c r="H16" s="228"/>
      <c r="I16" s="229"/>
      <c r="J16" s="226"/>
      <c r="K16" s="618"/>
      <c r="L16" s="620"/>
      <c r="M16" s="100"/>
      <c r="N16" s="100"/>
      <c r="O16" s="100"/>
      <c r="P16" s="100"/>
      <c r="Q16" s="100"/>
      <c r="R16" s="100"/>
    </row>
    <row r="17" spans="1:18" ht="15.75" customHeight="1">
      <c r="A17" s="626"/>
      <c r="B17" s="629"/>
      <c r="C17" s="230" t="s">
        <v>215</v>
      </c>
      <c r="D17" s="618"/>
      <c r="E17" s="619"/>
      <c r="F17" s="620"/>
      <c r="G17" s="226"/>
      <c r="H17" s="228"/>
      <c r="I17" s="229"/>
      <c r="J17" s="226"/>
      <c r="K17" s="618"/>
      <c r="L17" s="62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1" t="s">
        <v>191</v>
      </c>
      <c r="B18" s="622"/>
      <c r="C18" s="233" t="s">
        <v>47</v>
      </c>
      <c r="D18" s="621" t="s">
        <v>12</v>
      </c>
      <c r="E18" s="623"/>
      <c r="F18" s="622"/>
      <c r="G18" s="233" t="s">
        <v>46</v>
      </c>
      <c r="H18" s="233" t="s">
        <v>516</v>
      </c>
      <c r="I18" s="233" t="s">
        <v>517</v>
      </c>
      <c r="J18" s="175" t="s">
        <v>353</v>
      </c>
      <c r="K18" s="621" t="s">
        <v>51</v>
      </c>
      <c r="L18" s="622"/>
      <c r="M18" s="131"/>
    </row>
    <row r="19" spans="1:18" ht="15.75" customHeight="1">
      <c r="A19" s="624"/>
      <c r="B19" s="627"/>
      <c r="C19" s="226">
        <v>1</v>
      </c>
      <c r="D19" s="618"/>
      <c r="E19" s="619"/>
      <c r="F19" s="620"/>
      <c r="G19" s="226"/>
      <c r="H19" s="228"/>
      <c r="I19" s="229"/>
      <c r="J19" s="226"/>
      <c r="K19" s="618"/>
      <c r="L19" s="620"/>
      <c r="M19" s="100"/>
      <c r="N19" s="100"/>
      <c r="O19" s="100"/>
      <c r="P19" s="100"/>
      <c r="Q19" s="100"/>
      <c r="R19" s="100"/>
    </row>
    <row r="20" spans="1:18" ht="15.75" customHeight="1">
      <c r="A20" s="625"/>
      <c r="B20" s="628"/>
      <c r="C20" s="226">
        <v>2</v>
      </c>
      <c r="D20" s="618"/>
      <c r="E20" s="619"/>
      <c r="F20" s="620"/>
      <c r="G20" s="226"/>
      <c r="H20" s="228"/>
      <c r="I20" s="229"/>
      <c r="J20" s="226"/>
      <c r="K20" s="618"/>
      <c r="L20" s="620"/>
      <c r="M20" s="100"/>
      <c r="N20" s="100"/>
      <c r="O20" s="100"/>
      <c r="P20" s="100"/>
      <c r="Q20" s="100"/>
      <c r="R20" s="100"/>
    </row>
    <row r="21" spans="1:18" ht="15.75" customHeight="1">
      <c r="A21" s="625"/>
      <c r="B21" s="628"/>
      <c r="C21" s="226">
        <v>3</v>
      </c>
      <c r="D21" s="618"/>
      <c r="E21" s="619"/>
      <c r="F21" s="620"/>
      <c r="G21" s="226"/>
      <c r="H21" s="228"/>
      <c r="I21" s="229"/>
      <c r="J21" s="226"/>
      <c r="K21" s="618"/>
      <c r="L21" s="620"/>
      <c r="M21" s="100"/>
      <c r="N21" s="100"/>
      <c r="O21" s="100"/>
      <c r="P21" s="100"/>
      <c r="Q21" s="100"/>
      <c r="R21" s="100"/>
    </row>
    <row r="22" spans="1:18" ht="15.75" customHeight="1">
      <c r="A22" s="625"/>
      <c r="B22" s="628"/>
      <c r="C22" s="226">
        <v>4</v>
      </c>
      <c r="D22" s="618"/>
      <c r="E22" s="619"/>
      <c r="F22" s="620"/>
      <c r="G22" s="226"/>
      <c r="H22" s="228"/>
      <c r="I22" s="229"/>
      <c r="J22" s="226"/>
      <c r="K22" s="618"/>
      <c r="L22" s="620"/>
      <c r="M22" s="100"/>
      <c r="N22" s="100"/>
      <c r="O22" s="100"/>
      <c r="P22" s="100"/>
      <c r="Q22" s="100"/>
      <c r="R22" s="100"/>
    </row>
    <row r="23" spans="1:18" ht="15.75" customHeight="1">
      <c r="A23" s="625"/>
      <c r="B23" s="628"/>
      <c r="C23" s="226">
        <v>5</v>
      </c>
      <c r="D23" s="618"/>
      <c r="E23" s="619"/>
      <c r="F23" s="620"/>
      <c r="G23" s="226"/>
      <c r="H23" s="228"/>
      <c r="I23" s="229"/>
      <c r="J23" s="226"/>
      <c r="K23" s="618"/>
      <c r="L23" s="620"/>
      <c r="M23" s="100"/>
      <c r="N23" s="100"/>
      <c r="O23" s="100"/>
      <c r="P23" s="100"/>
      <c r="Q23" s="100"/>
      <c r="R23" s="100"/>
    </row>
    <row r="24" spans="1:18" ht="15.75" customHeight="1">
      <c r="A24" s="625"/>
      <c r="B24" s="628"/>
      <c r="C24" s="230" t="s">
        <v>208</v>
      </c>
      <c r="D24" s="618"/>
      <c r="E24" s="619"/>
      <c r="F24" s="620"/>
      <c r="G24" s="226"/>
      <c r="H24" s="228"/>
      <c r="I24" s="229"/>
      <c r="J24" s="226"/>
      <c r="K24" s="618"/>
      <c r="L24" s="620"/>
      <c r="M24" s="100"/>
      <c r="N24" s="100"/>
      <c r="O24" s="100"/>
      <c r="P24" s="100"/>
      <c r="Q24" s="100"/>
      <c r="R24" s="100"/>
    </row>
    <row r="25" spans="1:18" ht="15.75" customHeight="1">
      <c r="A25" s="625"/>
      <c r="B25" s="628"/>
      <c r="C25" s="230" t="s">
        <v>213</v>
      </c>
      <c r="D25" s="618"/>
      <c r="E25" s="619"/>
      <c r="F25" s="620"/>
      <c r="G25" s="226"/>
      <c r="H25" s="228"/>
      <c r="I25" s="229"/>
      <c r="J25" s="226"/>
      <c r="K25" s="618"/>
      <c r="L25" s="620"/>
      <c r="M25" s="100"/>
      <c r="N25" s="100"/>
      <c r="O25" s="100"/>
      <c r="P25" s="100"/>
      <c r="Q25" s="100"/>
      <c r="R25" s="100"/>
    </row>
    <row r="26" spans="1:18" ht="15.75" customHeight="1">
      <c r="A26" s="625"/>
      <c r="B26" s="628"/>
      <c r="C26" s="230" t="s">
        <v>209</v>
      </c>
      <c r="D26" s="618"/>
      <c r="E26" s="619"/>
      <c r="F26" s="620"/>
      <c r="G26" s="226"/>
      <c r="H26" s="228"/>
      <c r="I26" s="229"/>
      <c r="J26" s="226"/>
      <c r="K26" s="618"/>
      <c r="L26" s="620"/>
      <c r="M26" s="100"/>
      <c r="N26" s="100"/>
      <c r="O26" s="100"/>
      <c r="P26" s="100"/>
      <c r="Q26" s="100"/>
      <c r="R26" s="100"/>
    </row>
    <row r="27" spans="1:18" ht="15.75" customHeight="1">
      <c r="A27" s="625"/>
      <c r="B27" s="628"/>
      <c r="C27" s="230" t="s">
        <v>214</v>
      </c>
      <c r="D27" s="618"/>
      <c r="E27" s="619"/>
      <c r="F27" s="620"/>
      <c r="G27" s="226"/>
      <c r="H27" s="228"/>
      <c r="I27" s="229"/>
      <c r="J27" s="226"/>
      <c r="K27" s="618"/>
      <c r="L27" s="620"/>
      <c r="M27" s="100"/>
      <c r="N27" s="100"/>
      <c r="O27" s="100"/>
      <c r="P27" s="100"/>
      <c r="Q27" s="100"/>
      <c r="R27" s="100"/>
    </row>
    <row r="28" spans="1:18" ht="15.75" customHeight="1">
      <c r="A28" s="626"/>
      <c r="B28" s="629"/>
      <c r="C28" s="230" t="s">
        <v>215</v>
      </c>
      <c r="D28" s="618"/>
      <c r="E28" s="619"/>
      <c r="F28" s="620"/>
      <c r="G28" s="226"/>
      <c r="H28" s="228"/>
      <c r="I28" s="229"/>
      <c r="J28" s="226"/>
      <c r="K28" s="618"/>
      <c r="L28" s="620"/>
      <c r="M28" s="100"/>
      <c r="N28" s="100"/>
      <c r="O28" s="100"/>
      <c r="P28" s="100"/>
      <c r="Q28" s="100"/>
      <c r="R28" s="100"/>
    </row>
    <row r="29" spans="1:18" ht="15.75" customHeight="1">
      <c r="A29" s="615" t="s">
        <v>773</v>
      </c>
      <c r="B29" s="615"/>
      <c r="C29" s="615"/>
      <c r="D29" s="615"/>
      <c r="E29" s="615"/>
      <c r="F29" s="615"/>
      <c r="G29" s="615"/>
      <c r="H29" s="615"/>
      <c r="I29" s="615"/>
      <c r="J29" s="615"/>
      <c r="K29" s="615"/>
      <c r="L29" s="61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5"/>
      <c r="B30" s="615"/>
      <c r="C30" s="615"/>
      <c r="D30" s="615"/>
      <c r="E30" s="615"/>
      <c r="F30" s="615"/>
      <c r="G30" s="615"/>
      <c r="H30" s="615"/>
      <c r="I30" s="615"/>
      <c r="J30" s="615"/>
      <c r="K30" s="615"/>
      <c r="L30" s="615"/>
    </row>
    <row r="31" spans="1:18" s="107" customFormat="1" ht="16.350000000000001" customHeight="1">
      <c r="A31" s="624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26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515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0" t="s">
        <v>191</v>
      </c>
      <c r="B33" s="631"/>
      <c r="C33" s="175" t="s">
        <v>47</v>
      </c>
      <c r="D33" s="630" t="s">
        <v>12</v>
      </c>
      <c r="E33" s="632"/>
      <c r="F33" s="631"/>
      <c r="G33" s="175" t="s">
        <v>46</v>
      </c>
      <c r="H33" s="175" t="s">
        <v>516</v>
      </c>
      <c r="I33" s="175" t="s">
        <v>517</v>
      </c>
      <c r="J33" s="175" t="s">
        <v>353</v>
      </c>
      <c r="K33" s="630" t="s">
        <v>51</v>
      </c>
      <c r="L33" s="631"/>
      <c r="M33" s="130"/>
    </row>
    <row r="34" spans="1:18" ht="15.75" customHeight="1">
      <c r="A34" s="624">
        <f>J31</f>
        <v>9</v>
      </c>
      <c r="B34" s="627" t="str">
        <f>J32</f>
        <v>微波小吃</v>
      </c>
      <c r="C34" s="226">
        <v>1</v>
      </c>
      <c r="D34" s="618" t="s">
        <v>428</v>
      </c>
      <c r="E34" s="619"/>
      <c r="F34" s="620"/>
      <c r="G34" s="226">
        <v>13</v>
      </c>
      <c r="H34" s="228">
        <v>1077.4864884535027</v>
      </c>
      <c r="I34" s="229">
        <v>82.883576034884825</v>
      </c>
      <c r="J34" s="434">
        <f>I34-I8</f>
        <v>4.7976737039149953E-2</v>
      </c>
      <c r="K34" s="618"/>
      <c r="L34" s="620"/>
      <c r="N34" s="100"/>
      <c r="O34" s="100"/>
      <c r="P34" s="100"/>
      <c r="Q34" s="100"/>
      <c r="R34" s="100"/>
    </row>
    <row r="35" spans="1:18" ht="15.75" customHeight="1">
      <c r="A35" s="625"/>
      <c r="B35" s="628"/>
      <c r="C35" s="226">
        <v>2</v>
      </c>
      <c r="D35" s="618" t="s">
        <v>719</v>
      </c>
      <c r="E35" s="619"/>
      <c r="F35" s="620"/>
      <c r="G35" s="226">
        <v>22</v>
      </c>
      <c r="H35" s="228">
        <v>1591.2608748233017</v>
      </c>
      <c r="I35" s="229">
        <v>72.330039764695528</v>
      </c>
      <c r="J35" s="434">
        <f>I35-I11</f>
        <v>3.2969375288243725</v>
      </c>
      <c r="K35" s="618"/>
      <c r="L35" s="620"/>
      <c r="N35" s="100"/>
      <c r="O35" s="100"/>
      <c r="P35" s="100"/>
      <c r="Q35" s="100"/>
      <c r="R35" s="100"/>
    </row>
    <row r="36" spans="1:18" ht="15.75" customHeight="1">
      <c r="A36" s="625"/>
      <c r="B36" s="628"/>
      <c r="C36" s="226">
        <v>3</v>
      </c>
      <c r="D36" s="618" t="s">
        <v>663</v>
      </c>
      <c r="E36" s="619"/>
      <c r="F36" s="620"/>
      <c r="G36" s="226">
        <v>22</v>
      </c>
      <c r="H36" s="228">
        <v>1590.6341485725</v>
      </c>
      <c r="I36" s="229">
        <v>72.301552207840913</v>
      </c>
      <c r="J36" s="434">
        <f>I36-I10</f>
        <v>2.3466889237795385E-3</v>
      </c>
      <c r="K36" s="618"/>
      <c r="L36" s="620"/>
      <c r="N36" s="100"/>
      <c r="O36" s="100"/>
      <c r="P36" s="100"/>
      <c r="Q36" s="100"/>
      <c r="R36" s="100"/>
    </row>
    <row r="37" spans="1:18" ht="15.75" customHeight="1">
      <c r="A37" s="625"/>
      <c r="B37" s="628"/>
      <c r="C37" s="226">
        <v>4</v>
      </c>
      <c r="D37" s="618"/>
      <c r="E37" s="619"/>
      <c r="F37" s="620"/>
      <c r="G37" s="228"/>
      <c r="H37" s="228"/>
      <c r="I37" s="229"/>
      <c r="J37" s="226"/>
      <c r="K37" s="618"/>
      <c r="L37" s="620"/>
      <c r="N37" s="100"/>
      <c r="O37" s="100"/>
      <c r="P37" s="100"/>
      <c r="Q37" s="100"/>
      <c r="R37" s="100"/>
    </row>
    <row r="38" spans="1:18" ht="15.75" customHeight="1">
      <c r="A38" s="625"/>
      <c r="B38" s="628"/>
      <c r="C38" s="226">
        <v>5</v>
      </c>
      <c r="D38" s="618"/>
      <c r="E38" s="619"/>
      <c r="F38" s="620"/>
      <c r="G38" s="226"/>
      <c r="H38" s="228"/>
      <c r="I38" s="229"/>
      <c r="J38" s="226"/>
      <c r="K38" s="618"/>
      <c r="L38" s="620"/>
      <c r="N38" s="100"/>
      <c r="O38" s="100"/>
      <c r="P38" s="100"/>
      <c r="Q38" s="100"/>
      <c r="R38" s="100"/>
    </row>
    <row r="39" spans="1:18" ht="15.75" customHeight="1">
      <c r="A39" s="625"/>
      <c r="B39" s="628"/>
      <c r="C39" s="230" t="s">
        <v>208</v>
      </c>
      <c r="D39" s="618"/>
      <c r="E39" s="619"/>
      <c r="F39" s="620"/>
      <c r="G39" s="226"/>
      <c r="H39" s="228"/>
      <c r="I39" s="229"/>
      <c r="J39" s="226"/>
      <c r="K39" s="618"/>
      <c r="L39" s="620"/>
      <c r="N39" s="100"/>
      <c r="O39" s="100"/>
      <c r="P39" s="100"/>
      <c r="Q39" s="100"/>
      <c r="R39" s="100"/>
    </row>
    <row r="40" spans="1:18" ht="15.75" customHeight="1">
      <c r="A40" s="625"/>
      <c r="B40" s="628"/>
      <c r="C40" s="230" t="s">
        <v>213</v>
      </c>
      <c r="D40" s="618"/>
      <c r="E40" s="619"/>
      <c r="F40" s="620"/>
      <c r="G40" s="226"/>
      <c r="H40" s="228"/>
      <c r="I40" s="229"/>
      <c r="J40" s="226"/>
      <c r="K40" s="618"/>
      <c r="L40" s="620"/>
      <c r="N40" s="100"/>
      <c r="O40" s="100"/>
      <c r="P40" s="100"/>
      <c r="Q40" s="100"/>
      <c r="R40" s="100"/>
    </row>
    <row r="41" spans="1:18" ht="15.75" customHeight="1">
      <c r="A41" s="625"/>
      <c r="B41" s="628"/>
      <c r="C41" s="230" t="s">
        <v>209</v>
      </c>
      <c r="D41" s="618"/>
      <c r="E41" s="619"/>
      <c r="F41" s="620"/>
      <c r="G41" s="226"/>
      <c r="H41" s="228"/>
      <c r="I41" s="229"/>
      <c r="J41" s="226"/>
      <c r="K41" s="618"/>
      <c r="L41" s="620"/>
      <c r="N41" s="100"/>
      <c r="O41" s="100"/>
      <c r="P41" s="100"/>
      <c r="Q41" s="100"/>
      <c r="R41" s="100"/>
    </row>
    <row r="42" spans="1:18" ht="15.75" customHeight="1">
      <c r="A42" s="625"/>
      <c r="B42" s="628"/>
      <c r="C42" s="230" t="s">
        <v>214</v>
      </c>
      <c r="D42" s="618"/>
      <c r="E42" s="619"/>
      <c r="F42" s="620"/>
      <c r="G42" s="226"/>
      <c r="H42" s="228"/>
      <c r="I42" s="229"/>
      <c r="J42" s="226"/>
      <c r="K42" s="618"/>
      <c r="L42" s="620"/>
      <c r="M42" s="100"/>
      <c r="N42" s="100"/>
      <c r="O42" s="100"/>
      <c r="P42" s="100"/>
      <c r="Q42" s="100"/>
      <c r="R42" s="100"/>
    </row>
    <row r="43" spans="1:18" ht="15.75" customHeight="1">
      <c r="A43" s="626"/>
      <c r="B43" s="629"/>
      <c r="C43" s="230" t="s">
        <v>215</v>
      </c>
      <c r="D43" s="618"/>
      <c r="E43" s="619"/>
      <c r="F43" s="620"/>
      <c r="G43" s="226"/>
      <c r="H43" s="228"/>
      <c r="I43" s="229"/>
      <c r="J43" s="226"/>
      <c r="K43" s="618"/>
      <c r="L43" s="62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1" t="s">
        <v>191</v>
      </c>
      <c r="B44" s="622"/>
      <c r="C44" s="233" t="s">
        <v>47</v>
      </c>
      <c r="D44" s="621" t="s">
        <v>12</v>
      </c>
      <c r="E44" s="623"/>
      <c r="F44" s="622"/>
      <c r="G44" s="233" t="s">
        <v>46</v>
      </c>
      <c r="H44" s="233" t="s">
        <v>516</v>
      </c>
      <c r="I44" s="233" t="s">
        <v>517</v>
      </c>
      <c r="J44" s="175" t="s">
        <v>353</v>
      </c>
      <c r="K44" s="621" t="s">
        <v>51</v>
      </c>
      <c r="L44" s="622"/>
      <c r="M44" s="131"/>
    </row>
    <row r="45" spans="1:18" ht="15.75" customHeight="1">
      <c r="A45" s="624"/>
      <c r="B45" s="627"/>
      <c r="C45" s="226">
        <v>1</v>
      </c>
      <c r="D45" s="618"/>
      <c r="E45" s="619"/>
      <c r="F45" s="620"/>
      <c r="G45" s="226"/>
      <c r="H45" s="228"/>
      <c r="I45" s="229"/>
      <c r="J45" s="226"/>
      <c r="K45" s="618"/>
      <c r="L45" s="620"/>
      <c r="M45" s="100"/>
      <c r="N45" s="100"/>
      <c r="O45" s="100"/>
      <c r="P45" s="100"/>
      <c r="Q45" s="100"/>
      <c r="R45" s="100"/>
    </row>
    <row r="46" spans="1:18" ht="15.75" customHeight="1">
      <c r="A46" s="625"/>
      <c r="B46" s="628"/>
      <c r="C46" s="226">
        <v>2</v>
      </c>
      <c r="D46" s="618"/>
      <c r="E46" s="619"/>
      <c r="F46" s="620"/>
      <c r="G46" s="226"/>
      <c r="H46" s="228"/>
      <c r="I46" s="229"/>
      <c r="J46" s="226"/>
      <c r="K46" s="618"/>
      <c r="L46" s="620"/>
      <c r="M46" s="100"/>
      <c r="N46" s="100"/>
      <c r="O46" s="100"/>
      <c r="P46" s="100"/>
      <c r="Q46" s="100"/>
      <c r="R46" s="100"/>
    </row>
    <row r="47" spans="1:18" ht="15.75" customHeight="1">
      <c r="A47" s="625"/>
      <c r="B47" s="628"/>
      <c r="C47" s="226">
        <v>3</v>
      </c>
      <c r="D47" s="618"/>
      <c r="E47" s="619"/>
      <c r="F47" s="620"/>
      <c r="G47" s="226"/>
      <c r="H47" s="228"/>
      <c r="I47" s="229"/>
      <c r="J47" s="226"/>
      <c r="K47" s="618"/>
      <c r="L47" s="620"/>
      <c r="M47" s="100"/>
      <c r="N47" s="100"/>
      <c r="O47" s="100"/>
      <c r="P47" s="100"/>
      <c r="Q47" s="100"/>
      <c r="R47" s="100"/>
    </row>
    <row r="48" spans="1:18" ht="15.75" customHeight="1">
      <c r="A48" s="625"/>
      <c r="B48" s="628"/>
      <c r="C48" s="226">
        <v>4</v>
      </c>
      <c r="D48" s="618"/>
      <c r="E48" s="619"/>
      <c r="F48" s="620"/>
      <c r="G48" s="226"/>
      <c r="H48" s="228"/>
      <c r="I48" s="229"/>
      <c r="J48" s="226"/>
      <c r="K48" s="618"/>
      <c r="L48" s="620"/>
      <c r="M48" s="100"/>
      <c r="N48" s="100"/>
      <c r="O48" s="100"/>
      <c r="P48" s="100"/>
      <c r="Q48" s="100"/>
      <c r="R48" s="100"/>
    </row>
    <row r="49" spans="1:18" ht="15.75" customHeight="1">
      <c r="A49" s="625"/>
      <c r="B49" s="628"/>
      <c r="C49" s="226">
        <v>5</v>
      </c>
      <c r="D49" s="618"/>
      <c r="E49" s="619"/>
      <c r="F49" s="620"/>
      <c r="G49" s="226"/>
      <c r="H49" s="228"/>
      <c r="I49" s="229"/>
      <c r="J49" s="226"/>
      <c r="K49" s="618"/>
      <c r="L49" s="620"/>
      <c r="M49" s="100"/>
      <c r="N49" s="100"/>
      <c r="O49" s="100"/>
      <c r="P49" s="100"/>
      <c r="Q49" s="100"/>
      <c r="R49" s="100"/>
    </row>
    <row r="50" spans="1:18" ht="15.75" customHeight="1">
      <c r="A50" s="625"/>
      <c r="B50" s="628"/>
      <c r="C50" s="230" t="s">
        <v>208</v>
      </c>
      <c r="D50" s="618"/>
      <c r="E50" s="619"/>
      <c r="F50" s="620"/>
      <c r="G50" s="226"/>
      <c r="H50" s="228"/>
      <c r="I50" s="229"/>
      <c r="J50" s="226"/>
      <c r="K50" s="618"/>
      <c r="L50" s="620"/>
      <c r="M50" s="100"/>
      <c r="N50" s="100"/>
      <c r="O50" s="100"/>
      <c r="P50" s="100"/>
      <c r="Q50" s="100"/>
      <c r="R50" s="100"/>
    </row>
    <row r="51" spans="1:18" ht="15.75" customHeight="1">
      <c r="A51" s="625"/>
      <c r="B51" s="628"/>
      <c r="C51" s="230" t="s">
        <v>213</v>
      </c>
      <c r="D51" s="618"/>
      <c r="E51" s="619"/>
      <c r="F51" s="620"/>
      <c r="G51" s="226"/>
      <c r="H51" s="228"/>
      <c r="I51" s="229"/>
      <c r="J51" s="226"/>
      <c r="K51" s="618"/>
      <c r="L51" s="620"/>
      <c r="M51" s="100"/>
      <c r="N51" s="100"/>
      <c r="O51" s="100"/>
      <c r="P51" s="100"/>
      <c r="Q51" s="100"/>
      <c r="R51" s="100"/>
    </row>
    <row r="52" spans="1:18" ht="15.75" customHeight="1">
      <c r="A52" s="625"/>
      <c r="B52" s="628"/>
      <c r="C52" s="230" t="s">
        <v>209</v>
      </c>
      <c r="D52" s="618"/>
      <c r="E52" s="619"/>
      <c r="F52" s="620"/>
      <c r="G52" s="226"/>
      <c r="H52" s="228"/>
      <c r="I52" s="229"/>
      <c r="J52" s="226"/>
      <c r="K52" s="618"/>
      <c r="L52" s="620"/>
      <c r="M52" s="100"/>
      <c r="N52" s="100"/>
      <c r="O52" s="100"/>
      <c r="P52" s="100"/>
      <c r="Q52" s="100"/>
      <c r="R52" s="100"/>
    </row>
    <row r="53" spans="1:18" ht="15.75" customHeight="1">
      <c r="A53" s="625"/>
      <c r="B53" s="628"/>
      <c r="C53" s="230" t="s">
        <v>214</v>
      </c>
      <c r="D53" s="618"/>
      <c r="E53" s="619"/>
      <c r="F53" s="620"/>
      <c r="G53" s="226"/>
      <c r="H53" s="228"/>
      <c r="I53" s="229"/>
      <c r="J53" s="226"/>
      <c r="K53" s="618"/>
      <c r="L53" s="620"/>
      <c r="M53" s="100"/>
      <c r="N53" s="100"/>
      <c r="O53" s="100"/>
      <c r="P53" s="100"/>
      <c r="Q53" s="100"/>
      <c r="R53" s="100"/>
    </row>
    <row r="54" spans="1:18" ht="15.75" customHeight="1">
      <c r="A54" s="626"/>
      <c r="B54" s="629"/>
      <c r="C54" s="230" t="s">
        <v>215</v>
      </c>
      <c r="D54" s="618"/>
      <c r="E54" s="619"/>
      <c r="F54" s="620"/>
      <c r="G54" s="226"/>
      <c r="H54" s="228"/>
      <c r="I54" s="229"/>
      <c r="J54" s="226"/>
      <c r="K54" s="618"/>
      <c r="L54" s="620"/>
      <c r="M54" s="100"/>
      <c r="N54" s="100"/>
      <c r="O54" s="100"/>
      <c r="P54" s="100"/>
      <c r="Q54" s="100"/>
      <c r="R54" s="100"/>
    </row>
  </sheetData>
  <mergeCells count="105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A1:L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" max="11" man="1"/>
    <brk id="28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10" sqref="B10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</row>
    <row r="2" spans="1:13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</row>
    <row r="3" spans="1:13" ht="15.75" customHeight="1">
      <c r="A3" s="635" t="s">
        <v>242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13" s="141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</row>
    <row r="5" spans="1:13" ht="15.75" customHeight="1">
      <c r="A5" s="257" t="s">
        <v>602</v>
      </c>
      <c r="B5" s="142">
        <f>'生產管理報表(月)'!B6</f>
        <v>69217.554460000014</v>
      </c>
    </row>
    <row r="6" spans="1:13" ht="15.75" customHeight="1">
      <c r="A6" s="636" t="s">
        <v>243</v>
      </c>
      <c r="B6" s="637" t="s">
        <v>10</v>
      </c>
      <c r="C6" s="637"/>
      <c r="D6" s="638"/>
      <c r="E6" s="636" t="s">
        <v>243</v>
      </c>
      <c r="F6" s="640">
        <v>1</v>
      </c>
      <c r="G6" s="640"/>
      <c r="H6" s="640">
        <v>2</v>
      </c>
      <c r="I6" s="640"/>
      <c r="J6" s="640">
        <v>3</v>
      </c>
      <c r="K6" s="640"/>
      <c r="L6" s="640">
        <v>4</v>
      </c>
      <c r="M6" s="640"/>
    </row>
    <row r="7" spans="1:13" ht="31.35" customHeight="1">
      <c r="A7" s="636"/>
      <c r="B7" s="637"/>
      <c r="C7" s="637"/>
      <c r="D7" s="639"/>
      <c r="E7" s="636"/>
      <c r="F7" s="642" t="s">
        <v>265</v>
      </c>
      <c r="G7" s="642"/>
      <c r="H7" s="642" t="s">
        <v>244</v>
      </c>
      <c r="I7" s="642"/>
      <c r="J7" s="642" t="s">
        <v>245</v>
      </c>
      <c r="K7" s="642"/>
      <c r="L7" s="642" t="s">
        <v>657</v>
      </c>
      <c r="M7" s="642"/>
    </row>
    <row r="8" spans="1:13" ht="15.75" customHeight="1">
      <c r="A8" s="636"/>
      <c r="B8" s="170" t="s">
        <v>11</v>
      </c>
      <c r="C8" s="170" t="s">
        <v>246</v>
      </c>
      <c r="D8" s="639"/>
      <c r="E8" s="636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日別報廢率總表!W3</f>
        <v>521729.1139</v>
      </c>
      <c r="C9" s="145">
        <f>B9/($B$5*1000)</f>
        <v>7.5375259639012667E-3</v>
      </c>
      <c r="D9" s="639"/>
      <c r="E9" s="143" t="s">
        <v>247</v>
      </c>
      <c r="F9" s="146">
        <f>'報廢－原因別分析'!AA24</f>
        <v>0</v>
      </c>
      <c r="G9" s="147">
        <f>IFERROR(F9/$B$9,"")</f>
        <v>0</v>
      </c>
      <c r="H9" s="146">
        <f>'報廢－原因別分析'!AB24</f>
        <v>0</v>
      </c>
      <c r="I9" s="147">
        <f>IFERROR(H9/$B$9,"")</f>
        <v>0</v>
      </c>
      <c r="J9" s="146">
        <f>'報廢－原因別分析'!AC24</f>
        <v>2901.5999999999995</v>
      </c>
      <c r="K9" s="147">
        <f t="shared" ref="K9" si="0">IFERROR(J9/$B$9,"")</f>
        <v>5.5615067717998774E-3</v>
      </c>
      <c r="L9" s="146">
        <f>'報廢－原因別分析'!AD24</f>
        <v>41056.181000000004</v>
      </c>
      <c r="M9" s="147">
        <f>IFERROR(L9/$B$9,"")</f>
        <v>7.8692524350613982E-2</v>
      </c>
    </row>
    <row r="10" spans="1:13" ht="19.350000000000001" customHeight="1">
      <c r="A10" s="148" t="s">
        <v>248</v>
      </c>
      <c r="B10" s="149">
        <f>日別報廢率總表!Z3</f>
        <v>1519015.1107999999</v>
      </c>
      <c r="C10" s="145">
        <f>B10/($B$5*1000)</f>
        <v>2.1945518339250493E-2</v>
      </c>
      <c r="D10" s="639"/>
      <c r="E10" s="148" t="s">
        <v>248</v>
      </c>
      <c r="F10" s="146">
        <f>'超用－原因別分析'!AA24</f>
        <v>0</v>
      </c>
      <c r="G10" s="147">
        <f>IFERROR(F10/$B$10,"")</f>
        <v>0</v>
      </c>
      <c r="H10" s="146">
        <f>'超用－原因別分析'!AB24</f>
        <v>0</v>
      </c>
      <c r="I10" s="147">
        <f>IFERROR(H10/$B$10,"")</f>
        <v>0</v>
      </c>
      <c r="J10" s="146">
        <f>'超用－原因別分析'!AC24</f>
        <v>0</v>
      </c>
      <c r="K10" s="147">
        <f>IFERROR(J10/$B$10,"")</f>
        <v>0</v>
      </c>
      <c r="L10" s="146">
        <f>'超用－原因別分析'!AD24</f>
        <v>181368.42270000005</v>
      </c>
      <c r="M10" s="147">
        <f>IFERROR(L10/$B$10,"")</f>
        <v>0.11939869551691366</v>
      </c>
    </row>
    <row r="11" spans="1:13" ht="15.75" customHeight="1">
      <c r="D11" s="639"/>
      <c r="E11" s="636" t="s">
        <v>243</v>
      </c>
      <c r="F11" s="640">
        <v>5</v>
      </c>
      <c r="G11" s="640"/>
      <c r="H11" s="640">
        <v>6</v>
      </c>
      <c r="I11" s="640"/>
      <c r="J11" s="640">
        <v>7</v>
      </c>
      <c r="K11" s="640"/>
      <c r="L11" s="641">
        <v>8</v>
      </c>
      <c r="M11" s="641"/>
    </row>
    <row r="12" spans="1:13" ht="31.35" customHeight="1">
      <c r="D12" s="639"/>
      <c r="E12" s="636"/>
      <c r="F12" s="642" t="s">
        <v>249</v>
      </c>
      <c r="G12" s="642"/>
      <c r="H12" s="642" t="s">
        <v>250</v>
      </c>
      <c r="I12" s="642"/>
      <c r="J12" s="642" t="s">
        <v>251</v>
      </c>
      <c r="K12" s="642"/>
      <c r="L12" s="643" t="s">
        <v>252</v>
      </c>
      <c r="M12" s="643"/>
    </row>
    <row r="13" spans="1:13" ht="15.75" customHeight="1">
      <c r="D13" s="639"/>
      <c r="E13" s="636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39"/>
      <c r="E14" s="143" t="s">
        <v>247</v>
      </c>
      <c r="F14" s="146">
        <f>'報廢－原因別分析'!AE24</f>
        <v>2600.6721000000002</v>
      </c>
      <c r="G14" s="147">
        <f>IFERROR(F14/$B$9,"")</f>
        <v>4.9847172233874453E-3</v>
      </c>
      <c r="H14" s="146">
        <f>'報廢－原因別分析'!AF24</f>
        <v>7462.3499999999985</v>
      </c>
      <c r="I14" s="147">
        <f t="shared" ref="I14" si="1">IFERROR(H14/$B$9,"")</f>
        <v>1.4303112096271303E-2</v>
      </c>
      <c r="J14" s="146">
        <f>'報廢－原因別分析'!AG24</f>
        <v>0</v>
      </c>
      <c r="K14" s="147">
        <f t="shared" ref="K14" si="2">IFERROR(J14/$B$9,"")</f>
        <v>0</v>
      </c>
      <c r="L14" s="146">
        <f>'報廢－原因別分析'!AH24</f>
        <v>0</v>
      </c>
      <c r="M14" s="147">
        <f t="shared" ref="M14" si="3">IFERROR(L14/$B$9,"")</f>
        <v>0</v>
      </c>
    </row>
    <row r="15" spans="1:13" ht="19.350000000000001" customHeight="1">
      <c r="D15" s="639"/>
      <c r="E15" s="148" t="s">
        <v>248</v>
      </c>
      <c r="F15" s="146">
        <f>'超用－原因別分析'!AE24</f>
        <v>48940.862799999981</v>
      </c>
      <c r="G15" s="147">
        <f>IFERROR(F15/$B$10,"")</f>
        <v>3.2218812342311019E-2</v>
      </c>
      <c r="H15" s="146">
        <f>'超用－原因別分析'!AF24</f>
        <v>26621.143599999952</v>
      </c>
      <c r="I15" s="147">
        <f>IFERROR(H15/$B$10,"")</f>
        <v>1.7525265819100206E-2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69"/>
  <sheetViews>
    <sheetView view="pageBreakPreview" topLeftCell="A149" zoomScale="115" zoomScaleNormal="60" zoomScaleSheetLayoutView="115" workbookViewId="0">
      <selection activeCell="B164" sqref="B164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</row>
    <row r="2" spans="1:13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</row>
    <row r="3" spans="1:13" ht="15.75" customHeight="1">
      <c r="A3" s="635" t="s">
        <v>242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13" s="141" customFormat="1" ht="15.75" customHeight="1">
      <c r="A4" s="635"/>
      <c r="B4" s="635"/>
      <c r="C4" s="635"/>
      <c r="D4" s="635"/>
      <c r="E4" s="635"/>
      <c r="F4" s="635"/>
      <c r="G4" s="635"/>
      <c r="H4" s="635"/>
      <c r="I4" s="635"/>
      <c r="J4" s="635"/>
      <c r="K4" s="635"/>
      <c r="L4" s="635"/>
      <c r="M4" s="635"/>
    </row>
    <row r="5" spans="1:13" ht="15.75" customHeight="1" outlineLevel="1">
      <c r="A5" s="257" t="s">
        <v>602</v>
      </c>
      <c r="B5" s="258">
        <v>27983</v>
      </c>
    </row>
    <row r="6" spans="1:13" ht="15.75" customHeight="1" outlineLevel="1">
      <c r="A6" s="644" t="s">
        <v>201</v>
      </c>
      <c r="B6" s="637" t="s">
        <v>10</v>
      </c>
      <c r="C6" s="637"/>
      <c r="D6" s="638"/>
      <c r="E6" s="636" t="s">
        <v>201</v>
      </c>
      <c r="F6" s="640">
        <v>1</v>
      </c>
      <c r="G6" s="640"/>
      <c r="H6" s="640">
        <v>2</v>
      </c>
      <c r="I6" s="640"/>
      <c r="J6" s="640">
        <v>3</v>
      </c>
      <c r="K6" s="640"/>
      <c r="L6" s="640">
        <v>4</v>
      </c>
      <c r="M6" s="640"/>
    </row>
    <row r="7" spans="1:13" ht="31.35" customHeight="1" outlineLevel="1">
      <c r="A7" s="644"/>
      <c r="B7" s="637"/>
      <c r="C7" s="637"/>
      <c r="D7" s="639"/>
      <c r="E7" s="636"/>
      <c r="F7" s="642" t="s">
        <v>265</v>
      </c>
      <c r="G7" s="642"/>
      <c r="H7" s="642" t="s">
        <v>244</v>
      </c>
      <c r="I7" s="642"/>
      <c r="J7" s="642" t="s">
        <v>169</v>
      </c>
      <c r="K7" s="642"/>
      <c r="L7" s="642" t="s">
        <v>656</v>
      </c>
      <c r="M7" s="642"/>
    </row>
    <row r="8" spans="1:13" ht="15.75" customHeight="1" outlineLevel="1">
      <c r="A8" s="644"/>
      <c r="B8" s="170" t="s">
        <v>11</v>
      </c>
      <c r="C8" s="170" t="s">
        <v>41</v>
      </c>
      <c r="D8" s="639"/>
      <c r="E8" s="636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39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39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customHeight="1" outlineLevel="1">
      <c r="A11" s="256" t="s">
        <v>578</v>
      </c>
      <c r="B11" s="140" t="s">
        <v>599</v>
      </c>
      <c r="C11" s="255"/>
      <c r="D11" s="639"/>
      <c r="E11" s="636" t="s">
        <v>201</v>
      </c>
      <c r="F11" s="640">
        <v>5</v>
      </c>
      <c r="G11" s="640"/>
      <c r="H11" s="640">
        <v>6</v>
      </c>
      <c r="I11" s="640"/>
      <c r="J11" s="640">
        <v>7</v>
      </c>
      <c r="K11" s="640"/>
      <c r="L11" s="641">
        <v>8</v>
      </c>
      <c r="M11" s="641"/>
    </row>
    <row r="12" spans="1:13" ht="31.35" customHeight="1" outlineLevel="1">
      <c r="A12" s="140" t="s">
        <v>579</v>
      </c>
      <c r="B12" s="140" t="s">
        <v>599</v>
      </c>
      <c r="C12" s="255"/>
      <c r="D12" s="639"/>
      <c r="E12" s="636"/>
      <c r="F12" s="642" t="s">
        <v>192</v>
      </c>
      <c r="G12" s="642"/>
      <c r="H12" s="642" t="s">
        <v>170</v>
      </c>
      <c r="I12" s="642"/>
      <c r="J12" s="642" t="s">
        <v>193</v>
      </c>
      <c r="K12" s="642"/>
      <c r="L12" s="643" t="s">
        <v>252</v>
      </c>
      <c r="M12" s="643"/>
    </row>
    <row r="13" spans="1:13" ht="15.75" customHeight="1" outlineLevel="1">
      <c r="D13" s="639"/>
      <c r="E13" s="636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customHeight="1" outlineLevel="1">
      <c r="D14" s="639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customHeight="1" outlineLevel="1">
      <c r="D15" s="639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customHeight="1" outlineLevel="1">
      <c r="A16" s="257" t="s">
        <v>602</v>
      </c>
      <c r="B16" s="258">
        <v>53787.02175</v>
      </c>
    </row>
    <row r="17" spans="1:13" ht="15.75" customHeight="1" outlineLevel="1">
      <c r="A17" s="644" t="s">
        <v>243</v>
      </c>
      <c r="B17" s="637" t="s">
        <v>10</v>
      </c>
      <c r="C17" s="637"/>
      <c r="D17" s="638"/>
      <c r="E17" s="636" t="s">
        <v>201</v>
      </c>
      <c r="F17" s="640">
        <v>1</v>
      </c>
      <c r="G17" s="640"/>
      <c r="H17" s="640">
        <v>2</v>
      </c>
      <c r="I17" s="640"/>
      <c r="J17" s="640">
        <v>3</v>
      </c>
      <c r="K17" s="640"/>
      <c r="L17" s="640">
        <v>4</v>
      </c>
      <c r="M17" s="640"/>
    </row>
    <row r="18" spans="1:13" ht="31.35" customHeight="1" outlineLevel="1">
      <c r="A18" s="644"/>
      <c r="B18" s="637"/>
      <c r="C18" s="637"/>
      <c r="D18" s="639"/>
      <c r="E18" s="636"/>
      <c r="F18" s="642" t="s">
        <v>265</v>
      </c>
      <c r="G18" s="642"/>
      <c r="H18" s="642" t="s">
        <v>244</v>
      </c>
      <c r="I18" s="642"/>
      <c r="J18" s="642" t="s">
        <v>169</v>
      </c>
      <c r="K18" s="642"/>
      <c r="L18" s="642" t="s">
        <v>656</v>
      </c>
      <c r="M18" s="642"/>
    </row>
    <row r="19" spans="1:13" ht="15.75" customHeight="1" outlineLevel="1">
      <c r="A19" s="644"/>
      <c r="B19" s="170" t="s">
        <v>11</v>
      </c>
      <c r="C19" s="170" t="s">
        <v>246</v>
      </c>
      <c r="D19" s="639"/>
      <c r="E19" s="636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39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39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customHeight="1" outlineLevel="1">
      <c r="A22" s="256" t="s">
        <v>578</v>
      </c>
      <c r="B22" s="140" t="s">
        <v>580</v>
      </c>
      <c r="C22" s="255"/>
      <c r="D22" s="639"/>
      <c r="E22" s="636" t="s">
        <v>201</v>
      </c>
      <c r="F22" s="640">
        <v>5</v>
      </c>
      <c r="G22" s="640"/>
      <c r="H22" s="640">
        <v>6</v>
      </c>
      <c r="I22" s="640"/>
      <c r="J22" s="640">
        <v>7</v>
      </c>
      <c r="K22" s="640"/>
      <c r="L22" s="641">
        <v>8</v>
      </c>
      <c r="M22" s="641"/>
    </row>
    <row r="23" spans="1:13" ht="31.35" customHeight="1" outlineLevel="1">
      <c r="A23" s="140" t="s">
        <v>579</v>
      </c>
      <c r="B23" s="140" t="s">
        <v>580</v>
      </c>
      <c r="C23" s="255"/>
      <c r="D23" s="639"/>
      <c r="E23" s="636"/>
      <c r="F23" s="642" t="s">
        <v>192</v>
      </c>
      <c r="G23" s="642"/>
      <c r="H23" s="642" t="s">
        <v>170</v>
      </c>
      <c r="I23" s="642"/>
      <c r="J23" s="642" t="s">
        <v>193</v>
      </c>
      <c r="K23" s="642"/>
      <c r="L23" s="643" t="s">
        <v>252</v>
      </c>
      <c r="M23" s="643"/>
    </row>
    <row r="24" spans="1:13" ht="15.75" customHeight="1" outlineLevel="1">
      <c r="D24" s="639"/>
      <c r="E24" s="636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customHeight="1" outlineLevel="1">
      <c r="D25" s="639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customHeight="1" outlineLevel="1">
      <c r="D26" s="639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customHeight="1" outlineLevel="1">
      <c r="A27" s="257" t="s">
        <v>602</v>
      </c>
      <c r="B27" s="258">
        <f>52217932/1000</f>
        <v>52217.932000000001</v>
      </c>
    </row>
    <row r="28" spans="1:13" ht="15.75" customHeight="1" outlineLevel="1">
      <c r="A28" s="644" t="s">
        <v>201</v>
      </c>
      <c r="B28" s="637" t="s">
        <v>10</v>
      </c>
      <c r="C28" s="637"/>
      <c r="D28" s="638"/>
      <c r="E28" s="636" t="s">
        <v>201</v>
      </c>
      <c r="F28" s="640">
        <v>1</v>
      </c>
      <c r="G28" s="640"/>
      <c r="H28" s="640">
        <v>2</v>
      </c>
      <c r="I28" s="640"/>
      <c r="J28" s="640">
        <v>3</v>
      </c>
      <c r="K28" s="640"/>
      <c r="L28" s="640">
        <v>4</v>
      </c>
      <c r="M28" s="640"/>
    </row>
    <row r="29" spans="1:13" ht="31.35" customHeight="1" outlineLevel="1">
      <c r="A29" s="644"/>
      <c r="B29" s="637"/>
      <c r="C29" s="637"/>
      <c r="D29" s="639"/>
      <c r="E29" s="636"/>
      <c r="F29" s="642" t="s">
        <v>265</v>
      </c>
      <c r="G29" s="642"/>
      <c r="H29" s="642" t="s">
        <v>244</v>
      </c>
      <c r="I29" s="642"/>
      <c r="J29" s="642" t="s">
        <v>169</v>
      </c>
      <c r="K29" s="642"/>
      <c r="L29" s="642" t="s">
        <v>656</v>
      </c>
      <c r="M29" s="642"/>
    </row>
    <row r="30" spans="1:13" ht="15.75" customHeight="1" outlineLevel="1">
      <c r="A30" s="644"/>
      <c r="B30" s="170" t="s">
        <v>11</v>
      </c>
      <c r="C30" s="170" t="s">
        <v>41</v>
      </c>
      <c r="D30" s="639"/>
      <c r="E30" s="636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39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39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customHeight="1" outlineLevel="1">
      <c r="A33" s="256" t="s">
        <v>578</v>
      </c>
      <c r="B33" s="140" t="s">
        <v>600</v>
      </c>
      <c r="C33" s="255"/>
      <c r="D33" s="639"/>
      <c r="E33" s="636" t="s">
        <v>201</v>
      </c>
      <c r="F33" s="640">
        <v>5</v>
      </c>
      <c r="G33" s="640"/>
      <c r="H33" s="640">
        <v>6</v>
      </c>
      <c r="I33" s="640"/>
      <c r="J33" s="640">
        <v>7</v>
      </c>
      <c r="K33" s="640"/>
      <c r="L33" s="641">
        <v>8</v>
      </c>
      <c r="M33" s="641"/>
    </row>
    <row r="34" spans="1:13" ht="31.35" customHeight="1" outlineLevel="1">
      <c r="A34" s="140" t="s">
        <v>579</v>
      </c>
      <c r="B34" s="140" t="s">
        <v>601</v>
      </c>
      <c r="C34" s="255"/>
      <c r="D34" s="639"/>
      <c r="E34" s="636"/>
      <c r="F34" s="642" t="s">
        <v>192</v>
      </c>
      <c r="G34" s="642"/>
      <c r="H34" s="642" t="s">
        <v>170</v>
      </c>
      <c r="I34" s="642"/>
      <c r="J34" s="642" t="s">
        <v>193</v>
      </c>
      <c r="K34" s="642"/>
      <c r="L34" s="643" t="s">
        <v>252</v>
      </c>
      <c r="M34" s="643"/>
    </row>
    <row r="35" spans="1:13" ht="15.75" customHeight="1" outlineLevel="1">
      <c r="D35" s="639"/>
      <c r="E35" s="636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customHeight="1" outlineLevel="1">
      <c r="D36" s="639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customHeight="1" outlineLevel="1">
      <c r="D37" s="639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customHeight="1" outlineLevel="1">
      <c r="A38" s="257" t="s">
        <v>602</v>
      </c>
      <c r="B38" s="258">
        <v>50567.324339999999</v>
      </c>
    </row>
    <row r="39" spans="1:13" ht="15.75" customHeight="1" outlineLevel="1">
      <c r="A39" s="644" t="s">
        <v>201</v>
      </c>
      <c r="B39" s="637" t="s">
        <v>10</v>
      </c>
      <c r="C39" s="637"/>
      <c r="D39" s="638"/>
      <c r="E39" s="636" t="s">
        <v>201</v>
      </c>
      <c r="F39" s="640">
        <v>1</v>
      </c>
      <c r="G39" s="640"/>
      <c r="H39" s="640">
        <v>2</v>
      </c>
      <c r="I39" s="640"/>
      <c r="J39" s="640">
        <v>3</v>
      </c>
      <c r="K39" s="640"/>
      <c r="L39" s="640">
        <v>4</v>
      </c>
      <c r="M39" s="640"/>
    </row>
    <row r="40" spans="1:13" ht="31.35" customHeight="1" outlineLevel="1">
      <c r="A40" s="644"/>
      <c r="B40" s="637"/>
      <c r="C40" s="637"/>
      <c r="D40" s="639"/>
      <c r="E40" s="636"/>
      <c r="F40" s="642" t="s">
        <v>265</v>
      </c>
      <c r="G40" s="642"/>
      <c r="H40" s="642" t="s">
        <v>244</v>
      </c>
      <c r="I40" s="642"/>
      <c r="J40" s="642" t="s">
        <v>169</v>
      </c>
      <c r="K40" s="642"/>
      <c r="L40" s="642" t="s">
        <v>656</v>
      </c>
      <c r="M40" s="642"/>
    </row>
    <row r="41" spans="1:13" ht="15.75" customHeight="1" outlineLevel="1">
      <c r="A41" s="644"/>
      <c r="B41" s="170" t="s">
        <v>11</v>
      </c>
      <c r="C41" s="170" t="s">
        <v>41</v>
      </c>
      <c r="D41" s="639"/>
      <c r="E41" s="636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39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39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customHeight="1" outlineLevel="1">
      <c r="A44" s="256" t="s">
        <v>578</v>
      </c>
      <c r="B44" s="140" t="s">
        <v>611</v>
      </c>
      <c r="C44" s="255"/>
      <c r="D44" s="639"/>
      <c r="E44" s="636" t="s">
        <v>201</v>
      </c>
      <c r="F44" s="640">
        <v>5</v>
      </c>
      <c r="G44" s="640"/>
      <c r="H44" s="640">
        <v>6</v>
      </c>
      <c r="I44" s="640"/>
      <c r="J44" s="640">
        <v>7</v>
      </c>
      <c r="K44" s="640"/>
      <c r="L44" s="641">
        <v>8</v>
      </c>
      <c r="M44" s="641"/>
    </row>
    <row r="45" spans="1:13" ht="31.35" customHeight="1" outlineLevel="1">
      <c r="A45" s="140" t="s">
        <v>579</v>
      </c>
      <c r="B45" s="140" t="s">
        <v>611</v>
      </c>
      <c r="C45" s="255"/>
      <c r="D45" s="639"/>
      <c r="E45" s="636"/>
      <c r="F45" s="642" t="s">
        <v>192</v>
      </c>
      <c r="G45" s="642"/>
      <c r="H45" s="642" t="s">
        <v>170</v>
      </c>
      <c r="I45" s="642"/>
      <c r="J45" s="642" t="s">
        <v>193</v>
      </c>
      <c r="K45" s="642"/>
      <c r="L45" s="643" t="s">
        <v>252</v>
      </c>
      <c r="M45" s="643"/>
    </row>
    <row r="46" spans="1:13" ht="15.75" customHeight="1" outlineLevel="1">
      <c r="D46" s="639"/>
      <c r="E46" s="636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customHeight="1" outlineLevel="1">
      <c r="D47" s="639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customHeight="1" outlineLevel="1">
      <c r="D48" s="639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customHeight="1" outlineLevel="1">
      <c r="A49" s="257" t="s">
        <v>602</v>
      </c>
      <c r="B49" s="258">
        <v>48911.413240000002</v>
      </c>
    </row>
    <row r="50" spans="1:13" ht="15.75" customHeight="1" outlineLevel="1">
      <c r="A50" s="644" t="s">
        <v>201</v>
      </c>
      <c r="B50" s="637" t="s">
        <v>10</v>
      </c>
      <c r="C50" s="637"/>
      <c r="D50" s="638"/>
      <c r="E50" s="636" t="s">
        <v>201</v>
      </c>
      <c r="F50" s="640">
        <v>1</v>
      </c>
      <c r="G50" s="640"/>
      <c r="H50" s="640">
        <v>2</v>
      </c>
      <c r="I50" s="640"/>
      <c r="J50" s="640">
        <v>3</v>
      </c>
      <c r="K50" s="640"/>
      <c r="L50" s="640">
        <v>4</v>
      </c>
      <c r="M50" s="640"/>
    </row>
    <row r="51" spans="1:13" ht="31.35" customHeight="1" outlineLevel="1">
      <c r="A51" s="644"/>
      <c r="B51" s="637"/>
      <c r="C51" s="637"/>
      <c r="D51" s="639"/>
      <c r="E51" s="636"/>
      <c r="F51" s="642" t="s">
        <v>265</v>
      </c>
      <c r="G51" s="642"/>
      <c r="H51" s="642" t="s">
        <v>244</v>
      </c>
      <c r="I51" s="642"/>
      <c r="J51" s="642" t="s">
        <v>169</v>
      </c>
      <c r="K51" s="642"/>
      <c r="L51" s="642" t="s">
        <v>656</v>
      </c>
      <c r="M51" s="642"/>
    </row>
    <row r="52" spans="1:13" ht="15.75" customHeight="1" outlineLevel="1">
      <c r="A52" s="644"/>
      <c r="B52" s="170" t="s">
        <v>11</v>
      </c>
      <c r="C52" s="170" t="s">
        <v>41</v>
      </c>
      <c r="D52" s="639"/>
      <c r="E52" s="636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39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39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customHeight="1" outlineLevel="1">
      <c r="A55" s="256" t="s">
        <v>578</v>
      </c>
      <c r="B55" s="140" t="s">
        <v>616</v>
      </c>
      <c r="C55" s="255"/>
      <c r="D55" s="639"/>
      <c r="E55" s="636" t="s">
        <v>201</v>
      </c>
      <c r="F55" s="640">
        <v>5</v>
      </c>
      <c r="G55" s="640"/>
      <c r="H55" s="640">
        <v>6</v>
      </c>
      <c r="I55" s="640"/>
      <c r="J55" s="640">
        <v>7</v>
      </c>
      <c r="K55" s="640"/>
      <c r="L55" s="641">
        <v>8</v>
      </c>
      <c r="M55" s="641"/>
    </row>
    <row r="56" spans="1:13" ht="31.35" customHeight="1" outlineLevel="1">
      <c r="A56" s="140" t="s">
        <v>579</v>
      </c>
      <c r="B56" s="140" t="s">
        <v>616</v>
      </c>
      <c r="C56" s="255"/>
      <c r="D56" s="639"/>
      <c r="E56" s="636"/>
      <c r="F56" s="642" t="s">
        <v>192</v>
      </c>
      <c r="G56" s="642"/>
      <c r="H56" s="642" t="s">
        <v>170</v>
      </c>
      <c r="I56" s="642"/>
      <c r="J56" s="642" t="s">
        <v>193</v>
      </c>
      <c r="K56" s="642"/>
      <c r="L56" s="643" t="s">
        <v>252</v>
      </c>
      <c r="M56" s="643"/>
    </row>
    <row r="57" spans="1:13" ht="15.75" customHeight="1" outlineLevel="1">
      <c r="D57" s="639"/>
      <c r="E57" s="636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customHeight="1" outlineLevel="1">
      <c r="D58" s="639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customHeight="1" outlineLevel="1">
      <c r="D59" s="639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customHeight="1" outlineLevel="1">
      <c r="A60" s="257" t="s">
        <v>602</v>
      </c>
      <c r="B60" s="258">
        <v>50724.262470000001</v>
      </c>
    </row>
    <row r="61" spans="1:13" ht="15.75" customHeight="1" outlineLevel="1">
      <c r="A61" s="644" t="s">
        <v>201</v>
      </c>
      <c r="B61" s="637" t="s">
        <v>10</v>
      </c>
      <c r="C61" s="637"/>
      <c r="D61" s="638"/>
      <c r="E61" s="636" t="s">
        <v>201</v>
      </c>
      <c r="F61" s="640">
        <v>1</v>
      </c>
      <c r="G61" s="640"/>
      <c r="H61" s="640">
        <v>2</v>
      </c>
      <c r="I61" s="640"/>
      <c r="J61" s="640">
        <v>3</v>
      </c>
      <c r="K61" s="640"/>
      <c r="L61" s="640">
        <v>4</v>
      </c>
      <c r="M61" s="640"/>
    </row>
    <row r="62" spans="1:13" ht="31.35" customHeight="1" outlineLevel="1">
      <c r="A62" s="644"/>
      <c r="B62" s="637"/>
      <c r="C62" s="637"/>
      <c r="D62" s="639"/>
      <c r="E62" s="636"/>
      <c r="F62" s="642" t="s">
        <v>265</v>
      </c>
      <c r="G62" s="642"/>
      <c r="H62" s="642" t="s">
        <v>244</v>
      </c>
      <c r="I62" s="642"/>
      <c r="J62" s="642" t="s">
        <v>169</v>
      </c>
      <c r="K62" s="642"/>
      <c r="L62" s="642" t="s">
        <v>656</v>
      </c>
      <c r="M62" s="642"/>
    </row>
    <row r="63" spans="1:13" ht="15.75" customHeight="1" outlineLevel="1">
      <c r="A63" s="644"/>
      <c r="B63" s="170" t="s">
        <v>11</v>
      </c>
      <c r="C63" s="170" t="s">
        <v>41</v>
      </c>
      <c r="D63" s="639"/>
      <c r="E63" s="636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39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39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customHeight="1" outlineLevel="1">
      <c r="A66" s="256" t="s">
        <v>578</v>
      </c>
      <c r="B66" s="140" t="s">
        <v>631</v>
      </c>
      <c r="C66" s="255"/>
      <c r="D66" s="639"/>
      <c r="E66" s="636" t="s">
        <v>201</v>
      </c>
      <c r="F66" s="640">
        <v>5</v>
      </c>
      <c r="G66" s="640"/>
      <c r="H66" s="640">
        <v>6</v>
      </c>
      <c r="I66" s="640"/>
      <c r="J66" s="640">
        <v>7</v>
      </c>
      <c r="K66" s="640"/>
      <c r="L66" s="641">
        <v>8</v>
      </c>
      <c r="M66" s="641"/>
    </row>
    <row r="67" spans="1:13" ht="31.35" customHeight="1" outlineLevel="1">
      <c r="A67" s="140" t="s">
        <v>579</v>
      </c>
      <c r="B67" s="140" t="s">
        <v>631</v>
      </c>
      <c r="C67" s="255"/>
      <c r="D67" s="639"/>
      <c r="E67" s="636"/>
      <c r="F67" s="642" t="s">
        <v>192</v>
      </c>
      <c r="G67" s="642"/>
      <c r="H67" s="642" t="s">
        <v>170</v>
      </c>
      <c r="I67" s="642"/>
      <c r="J67" s="642" t="s">
        <v>193</v>
      </c>
      <c r="K67" s="642"/>
      <c r="L67" s="643" t="s">
        <v>252</v>
      </c>
      <c r="M67" s="643"/>
    </row>
    <row r="68" spans="1:13" ht="15.75" customHeight="1" outlineLevel="1">
      <c r="D68" s="639"/>
      <c r="E68" s="636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customHeight="1" outlineLevel="1">
      <c r="D69" s="639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customHeight="1" outlineLevel="1">
      <c r="D70" s="639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customHeight="1" outlineLevel="1">
      <c r="A71" s="257" t="s">
        <v>602</v>
      </c>
      <c r="B71" s="258">
        <v>50242.376230000002</v>
      </c>
    </row>
    <row r="72" spans="1:13" ht="15.75" customHeight="1" outlineLevel="1">
      <c r="A72" s="644" t="s">
        <v>201</v>
      </c>
      <c r="B72" s="637" t="s">
        <v>10</v>
      </c>
      <c r="C72" s="637"/>
      <c r="D72" s="638"/>
      <c r="E72" s="636" t="s">
        <v>201</v>
      </c>
      <c r="F72" s="640">
        <v>1</v>
      </c>
      <c r="G72" s="640"/>
      <c r="H72" s="640">
        <v>2</v>
      </c>
      <c r="I72" s="640"/>
      <c r="J72" s="640">
        <v>3</v>
      </c>
      <c r="K72" s="640"/>
      <c r="L72" s="640">
        <v>4</v>
      </c>
      <c r="M72" s="640"/>
    </row>
    <row r="73" spans="1:13" ht="31.35" customHeight="1" outlineLevel="1">
      <c r="A73" s="644"/>
      <c r="B73" s="637"/>
      <c r="C73" s="637"/>
      <c r="D73" s="639"/>
      <c r="E73" s="636"/>
      <c r="F73" s="642" t="s">
        <v>265</v>
      </c>
      <c r="G73" s="642"/>
      <c r="H73" s="642" t="s">
        <v>244</v>
      </c>
      <c r="I73" s="642"/>
      <c r="J73" s="642" t="s">
        <v>169</v>
      </c>
      <c r="K73" s="642"/>
      <c r="L73" s="642" t="s">
        <v>656</v>
      </c>
      <c r="M73" s="642"/>
    </row>
    <row r="74" spans="1:13" ht="15.75" customHeight="1" outlineLevel="1">
      <c r="A74" s="644"/>
      <c r="B74" s="170" t="s">
        <v>11</v>
      </c>
      <c r="C74" s="170" t="s">
        <v>41</v>
      </c>
      <c r="D74" s="639"/>
      <c r="E74" s="636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39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39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customHeight="1" outlineLevel="1">
      <c r="A77" s="256" t="s">
        <v>578</v>
      </c>
      <c r="B77" s="140" t="s">
        <v>632</v>
      </c>
      <c r="C77" s="255"/>
      <c r="D77" s="639"/>
      <c r="E77" s="636" t="s">
        <v>201</v>
      </c>
      <c r="F77" s="640">
        <v>5</v>
      </c>
      <c r="G77" s="640"/>
      <c r="H77" s="640">
        <v>6</v>
      </c>
      <c r="I77" s="640"/>
      <c r="J77" s="640">
        <v>7</v>
      </c>
      <c r="K77" s="640"/>
      <c r="L77" s="641">
        <v>8</v>
      </c>
      <c r="M77" s="641"/>
    </row>
    <row r="78" spans="1:13" ht="31.35" customHeight="1" outlineLevel="1">
      <c r="A78" s="140" t="s">
        <v>579</v>
      </c>
      <c r="B78" s="140" t="s">
        <v>632</v>
      </c>
      <c r="C78" s="255"/>
      <c r="D78" s="639"/>
      <c r="E78" s="636"/>
      <c r="F78" s="642" t="s">
        <v>192</v>
      </c>
      <c r="G78" s="642"/>
      <c r="H78" s="642" t="s">
        <v>170</v>
      </c>
      <c r="I78" s="642"/>
      <c r="J78" s="642" t="s">
        <v>193</v>
      </c>
      <c r="K78" s="642"/>
      <c r="L78" s="643" t="s">
        <v>252</v>
      </c>
      <c r="M78" s="643"/>
    </row>
    <row r="79" spans="1:13" ht="15.75" customHeight="1" outlineLevel="1">
      <c r="D79" s="639"/>
      <c r="E79" s="636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customHeight="1" outlineLevel="1">
      <c r="D80" s="639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customHeight="1" outlineLevel="1">
      <c r="D81" s="639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customHeight="1" outlineLevel="1">
      <c r="A82" s="257" t="s">
        <v>602</v>
      </c>
      <c r="B82" s="258">
        <v>51456.412949999998</v>
      </c>
    </row>
    <row r="83" spans="1:13" ht="15.75" customHeight="1" outlineLevel="1">
      <c r="A83" s="644" t="s">
        <v>201</v>
      </c>
      <c r="B83" s="637" t="s">
        <v>10</v>
      </c>
      <c r="C83" s="637"/>
      <c r="D83" s="638"/>
      <c r="E83" s="636" t="s">
        <v>201</v>
      </c>
      <c r="F83" s="640">
        <v>1</v>
      </c>
      <c r="G83" s="640"/>
      <c r="H83" s="640">
        <v>2</v>
      </c>
      <c r="I83" s="640"/>
      <c r="J83" s="640">
        <v>3</v>
      </c>
      <c r="K83" s="640"/>
      <c r="L83" s="640">
        <v>4</v>
      </c>
      <c r="M83" s="640"/>
    </row>
    <row r="84" spans="1:13" ht="31.35" customHeight="1" outlineLevel="1">
      <c r="A84" s="644"/>
      <c r="B84" s="637"/>
      <c r="C84" s="637"/>
      <c r="D84" s="639"/>
      <c r="E84" s="636"/>
      <c r="F84" s="642" t="s">
        <v>265</v>
      </c>
      <c r="G84" s="642"/>
      <c r="H84" s="642" t="s">
        <v>244</v>
      </c>
      <c r="I84" s="642"/>
      <c r="J84" s="642" t="s">
        <v>169</v>
      </c>
      <c r="K84" s="642"/>
      <c r="L84" s="642" t="s">
        <v>656</v>
      </c>
      <c r="M84" s="642"/>
    </row>
    <row r="85" spans="1:13" ht="15.75" customHeight="1" outlineLevel="1">
      <c r="A85" s="644"/>
      <c r="B85" s="170" t="s">
        <v>11</v>
      </c>
      <c r="C85" s="170" t="s">
        <v>41</v>
      </c>
      <c r="D85" s="639"/>
      <c r="E85" s="636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39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39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customHeight="1" outlineLevel="1">
      <c r="A88" s="256" t="s">
        <v>578</v>
      </c>
      <c r="B88" s="140" t="s">
        <v>641</v>
      </c>
      <c r="C88" s="255"/>
      <c r="D88" s="639"/>
      <c r="E88" s="636" t="s">
        <v>201</v>
      </c>
      <c r="F88" s="640">
        <v>5</v>
      </c>
      <c r="G88" s="640"/>
      <c r="H88" s="640">
        <v>6</v>
      </c>
      <c r="I88" s="640"/>
      <c r="J88" s="640">
        <v>7</v>
      </c>
      <c r="K88" s="640"/>
      <c r="L88" s="641">
        <v>8</v>
      </c>
      <c r="M88" s="641"/>
    </row>
    <row r="89" spans="1:13" ht="31.35" customHeight="1" outlineLevel="1">
      <c r="A89" s="140" t="s">
        <v>579</v>
      </c>
      <c r="B89" s="140" t="s">
        <v>641</v>
      </c>
      <c r="C89" s="255"/>
      <c r="D89" s="639"/>
      <c r="E89" s="636"/>
      <c r="F89" s="642" t="s">
        <v>192</v>
      </c>
      <c r="G89" s="642"/>
      <c r="H89" s="642" t="s">
        <v>170</v>
      </c>
      <c r="I89" s="642"/>
      <c r="J89" s="642" t="s">
        <v>193</v>
      </c>
      <c r="K89" s="642"/>
      <c r="L89" s="643" t="s">
        <v>252</v>
      </c>
      <c r="M89" s="643"/>
    </row>
    <row r="90" spans="1:13" ht="15.75" customHeight="1" outlineLevel="1">
      <c r="D90" s="639"/>
      <c r="E90" s="636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customHeight="1" outlineLevel="1">
      <c r="D91" s="639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customHeight="1" outlineLevel="1">
      <c r="D92" s="639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customHeight="1" outlineLevel="1">
      <c r="A93" s="257" t="s">
        <v>602</v>
      </c>
      <c r="B93" s="258">
        <v>45017.389120000007</v>
      </c>
    </row>
    <row r="94" spans="1:13" ht="15.75" customHeight="1" outlineLevel="1">
      <c r="A94" s="644" t="s">
        <v>201</v>
      </c>
      <c r="B94" s="637" t="s">
        <v>10</v>
      </c>
      <c r="C94" s="637"/>
      <c r="D94" s="638"/>
      <c r="E94" s="636" t="s">
        <v>201</v>
      </c>
      <c r="F94" s="640">
        <v>1</v>
      </c>
      <c r="G94" s="640"/>
      <c r="H94" s="640">
        <v>2</v>
      </c>
      <c r="I94" s="640"/>
      <c r="J94" s="640">
        <v>3</v>
      </c>
      <c r="K94" s="640"/>
      <c r="L94" s="640">
        <v>4</v>
      </c>
      <c r="M94" s="640"/>
    </row>
    <row r="95" spans="1:13" ht="31.35" customHeight="1" outlineLevel="1">
      <c r="A95" s="644"/>
      <c r="B95" s="637"/>
      <c r="C95" s="637"/>
      <c r="D95" s="639"/>
      <c r="E95" s="636"/>
      <c r="F95" s="642" t="s">
        <v>265</v>
      </c>
      <c r="G95" s="642"/>
      <c r="H95" s="642" t="s">
        <v>244</v>
      </c>
      <c r="I95" s="642"/>
      <c r="J95" s="642" t="s">
        <v>169</v>
      </c>
      <c r="K95" s="642"/>
      <c r="L95" s="642" t="s">
        <v>656</v>
      </c>
      <c r="M95" s="642"/>
    </row>
    <row r="96" spans="1:13" ht="15.75" customHeight="1" outlineLevel="1">
      <c r="A96" s="644"/>
      <c r="B96" s="170" t="s">
        <v>11</v>
      </c>
      <c r="C96" s="170" t="s">
        <v>41</v>
      </c>
      <c r="D96" s="639"/>
      <c r="E96" s="636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39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39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customHeight="1" outlineLevel="1">
      <c r="A99" s="256" t="s">
        <v>578</v>
      </c>
      <c r="B99" s="140" t="s">
        <v>652</v>
      </c>
      <c r="C99" s="255"/>
      <c r="D99" s="639"/>
      <c r="E99" s="636" t="s">
        <v>201</v>
      </c>
      <c r="F99" s="640">
        <v>5</v>
      </c>
      <c r="G99" s="640"/>
      <c r="H99" s="640">
        <v>6</v>
      </c>
      <c r="I99" s="640"/>
      <c r="J99" s="640">
        <v>7</v>
      </c>
      <c r="K99" s="640"/>
      <c r="L99" s="641">
        <v>8</v>
      </c>
      <c r="M99" s="641"/>
    </row>
    <row r="100" spans="1:13" ht="31.35" customHeight="1" outlineLevel="1">
      <c r="A100" s="140" t="s">
        <v>579</v>
      </c>
      <c r="B100" s="140" t="s">
        <v>653</v>
      </c>
      <c r="C100" s="255"/>
      <c r="D100" s="639"/>
      <c r="E100" s="636"/>
      <c r="F100" s="642" t="s">
        <v>192</v>
      </c>
      <c r="G100" s="642"/>
      <c r="H100" s="642" t="s">
        <v>170</v>
      </c>
      <c r="I100" s="642"/>
      <c r="J100" s="642" t="s">
        <v>193</v>
      </c>
      <c r="K100" s="642"/>
      <c r="L100" s="643" t="s">
        <v>252</v>
      </c>
      <c r="M100" s="643"/>
    </row>
    <row r="101" spans="1:13" ht="15.75" customHeight="1" outlineLevel="1">
      <c r="D101" s="639"/>
      <c r="E101" s="636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customHeight="1" outlineLevel="1">
      <c r="D102" s="639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customHeight="1" outlineLevel="1">
      <c r="D103" s="639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customHeight="1" outlineLevel="1">
      <c r="A104" s="257" t="s">
        <v>602</v>
      </c>
      <c r="B104" s="258">
        <v>48020.961819999997</v>
      </c>
    </row>
    <row r="105" spans="1:13" ht="15.75" customHeight="1" outlineLevel="1">
      <c r="A105" s="644" t="s">
        <v>201</v>
      </c>
      <c r="B105" s="637" t="s">
        <v>10</v>
      </c>
      <c r="C105" s="637"/>
      <c r="D105" s="638"/>
      <c r="E105" s="636" t="s">
        <v>201</v>
      </c>
      <c r="F105" s="640">
        <v>1</v>
      </c>
      <c r="G105" s="640"/>
      <c r="H105" s="640">
        <v>2</v>
      </c>
      <c r="I105" s="640"/>
      <c r="J105" s="640">
        <v>3</v>
      </c>
      <c r="K105" s="640"/>
      <c r="L105" s="640">
        <v>4</v>
      </c>
      <c r="M105" s="640"/>
    </row>
    <row r="106" spans="1:13" ht="31.35" customHeight="1" outlineLevel="1">
      <c r="A106" s="644"/>
      <c r="B106" s="637"/>
      <c r="C106" s="637"/>
      <c r="D106" s="639"/>
      <c r="E106" s="636"/>
      <c r="F106" s="642" t="s">
        <v>265</v>
      </c>
      <c r="G106" s="642"/>
      <c r="H106" s="642" t="s">
        <v>244</v>
      </c>
      <c r="I106" s="642"/>
      <c r="J106" s="642" t="s">
        <v>169</v>
      </c>
      <c r="K106" s="642"/>
      <c r="L106" s="642" t="s">
        <v>656</v>
      </c>
      <c r="M106" s="642"/>
    </row>
    <row r="107" spans="1:13" ht="15.75" customHeight="1" outlineLevel="1">
      <c r="A107" s="644"/>
      <c r="B107" s="170" t="s">
        <v>11</v>
      </c>
      <c r="C107" s="170" t="s">
        <v>41</v>
      </c>
      <c r="D107" s="639"/>
      <c r="E107" s="636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39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39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customHeight="1" outlineLevel="1">
      <c r="A110" s="256" t="s">
        <v>578</v>
      </c>
      <c r="B110" s="140" t="s">
        <v>673</v>
      </c>
      <c r="C110" s="255"/>
      <c r="D110" s="639"/>
      <c r="E110" s="636" t="s">
        <v>201</v>
      </c>
      <c r="F110" s="645">
        <v>5</v>
      </c>
      <c r="G110" s="646"/>
      <c r="H110" s="645">
        <v>6</v>
      </c>
      <c r="I110" s="646"/>
      <c r="J110" s="645">
        <v>7</v>
      </c>
      <c r="K110" s="646"/>
      <c r="L110" s="647">
        <v>8</v>
      </c>
      <c r="M110" s="648"/>
    </row>
    <row r="111" spans="1:13" ht="31.35" customHeight="1" outlineLevel="1">
      <c r="A111" s="140" t="s">
        <v>579</v>
      </c>
      <c r="B111" s="140" t="s">
        <v>674</v>
      </c>
      <c r="C111" s="255"/>
      <c r="D111" s="639"/>
      <c r="E111" s="636"/>
      <c r="F111" s="649" t="s">
        <v>192</v>
      </c>
      <c r="G111" s="650"/>
      <c r="H111" s="649" t="s">
        <v>170</v>
      </c>
      <c r="I111" s="650"/>
      <c r="J111" s="649" t="s">
        <v>193</v>
      </c>
      <c r="K111" s="650"/>
      <c r="L111" s="651" t="s">
        <v>252</v>
      </c>
      <c r="M111" s="652"/>
    </row>
    <row r="112" spans="1:13" ht="15.75" customHeight="1" outlineLevel="1">
      <c r="D112" s="639"/>
      <c r="E112" s="636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customHeight="1" outlineLevel="1">
      <c r="D113" s="639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customHeight="1" outlineLevel="1">
      <c r="D114" s="639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customHeight="1" outlineLevel="1">
      <c r="A115" s="257" t="s">
        <v>602</v>
      </c>
      <c r="B115" s="258">
        <v>46920.81235</v>
      </c>
    </row>
    <row r="116" spans="1:13" ht="15.75" customHeight="1" outlineLevel="1">
      <c r="A116" s="644" t="s">
        <v>201</v>
      </c>
      <c r="B116" s="637" t="s">
        <v>10</v>
      </c>
      <c r="C116" s="637"/>
      <c r="D116" s="638"/>
      <c r="E116" s="636" t="s">
        <v>201</v>
      </c>
      <c r="F116" s="640">
        <v>1</v>
      </c>
      <c r="G116" s="640"/>
      <c r="H116" s="640">
        <v>2</v>
      </c>
      <c r="I116" s="640"/>
      <c r="J116" s="640">
        <v>3</v>
      </c>
      <c r="K116" s="640"/>
      <c r="L116" s="640">
        <v>4</v>
      </c>
      <c r="M116" s="640"/>
    </row>
    <row r="117" spans="1:13" ht="31.35" customHeight="1" outlineLevel="1">
      <c r="A117" s="644"/>
      <c r="B117" s="637"/>
      <c r="C117" s="637"/>
      <c r="D117" s="639"/>
      <c r="E117" s="636"/>
      <c r="F117" s="642" t="s">
        <v>265</v>
      </c>
      <c r="G117" s="642"/>
      <c r="H117" s="642" t="s">
        <v>244</v>
      </c>
      <c r="I117" s="642"/>
      <c r="J117" s="642" t="s">
        <v>169</v>
      </c>
      <c r="K117" s="642"/>
      <c r="L117" s="642" t="s">
        <v>656</v>
      </c>
      <c r="M117" s="642"/>
    </row>
    <row r="118" spans="1:13" ht="15.75" customHeight="1" outlineLevel="1">
      <c r="A118" s="644"/>
      <c r="B118" s="170" t="s">
        <v>11</v>
      </c>
      <c r="C118" s="170" t="s">
        <v>41</v>
      </c>
      <c r="D118" s="639"/>
      <c r="E118" s="636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39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39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customHeight="1" outlineLevel="1">
      <c r="A121" s="256" t="s">
        <v>578</v>
      </c>
      <c r="B121" s="140" t="s">
        <v>685</v>
      </c>
      <c r="C121" s="255"/>
      <c r="D121" s="639"/>
      <c r="E121" s="636" t="s">
        <v>201</v>
      </c>
      <c r="F121" s="640">
        <v>5</v>
      </c>
      <c r="G121" s="640"/>
      <c r="H121" s="640">
        <v>6</v>
      </c>
      <c r="I121" s="640"/>
      <c r="J121" s="640">
        <v>7</v>
      </c>
      <c r="K121" s="640"/>
      <c r="L121" s="641">
        <v>8</v>
      </c>
      <c r="M121" s="641"/>
    </row>
    <row r="122" spans="1:13" ht="31.35" customHeight="1" outlineLevel="1">
      <c r="A122" s="140" t="s">
        <v>579</v>
      </c>
      <c r="B122" s="140" t="s">
        <v>685</v>
      </c>
      <c r="C122" s="255"/>
      <c r="D122" s="639"/>
      <c r="E122" s="636"/>
      <c r="F122" s="642" t="s">
        <v>192</v>
      </c>
      <c r="G122" s="642"/>
      <c r="H122" s="642" t="s">
        <v>170</v>
      </c>
      <c r="I122" s="642"/>
      <c r="J122" s="642" t="s">
        <v>193</v>
      </c>
      <c r="K122" s="642"/>
      <c r="L122" s="643" t="s">
        <v>252</v>
      </c>
      <c r="M122" s="643"/>
    </row>
    <row r="123" spans="1:13" ht="15.75" customHeight="1" outlineLevel="1">
      <c r="D123" s="639"/>
      <c r="E123" s="636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customHeight="1" outlineLevel="1">
      <c r="D124" s="639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customHeight="1" outlineLevel="1">
      <c r="D125" s="639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customHeight="1" outlineLevel="1">
      <c r="A126" s="257" t="s">
        <v>602</v>
      </c>
      <c r="B126" s="258">
        <v>52309.638460000002</v>
      </c>
    </row>
    <row r="127" spans="1:13" ht="15.75" customHeight="1" outlineLevel="1">
      <c r="A127" s="644" t="s">
        <v>201</v>
      </c>
      <c r="B127" s="637" t="s">
        <v>10</v>
      </c>
      <c r="C127" s="637"/>
      <c r="D127" s="638"/>
      <c r="E127" s="636" t="s">
        <v>201</v>
      </c>
      <c r="F127" s="640">
        <v>1</v>
      </c>
      <c r="G127" s="640"/>
      <c r="H127" s="640">
        <v>2</v>
      </c>
      <c r="I127" s="640"/>
      <c r="J127" s="640">
        <v>3</v>
      </c>
      <c r="K127" s="640"/>
      <c r="L127" s="640">
        <v>4</v>
      </c>
      <c r="M127" s="640"/>
    </row>
    <row r="128" spans="1:13" ht="31.35" customHeight="1" outlineLevel="1">
      <c r="A128" s="644"/>
      <c r="B128" s="637"/>
      <c r="C128" s="637"/>
      <c r="D128" s="639"/>
      <c r="E128" s="636"/>
      <c r="F128" s="642" t="s">
        <v>265</v>
      </c>
      <c r="G128" s="642"/>
      <c r="H128" s="642" t="s">
        <v>244</v>
      </c>
      <c r="I128" s="642"/>
      <c r="J128" s="642" t="s">
        <v>169</v>
      </c>
      <c r="K128" s="642"/>
      <c r="L128" s="642" t="s">
        <v>656</v>
      </c>
      <c r="M128" s="642"/>
    </row>
    <row r="129" spans="1:13" ht="15.75" customHeight="1" outlineLevel="1">
      <c r="A129" s="644"/>
      <c r="B129" s="170" t="s">
        <v>11</v>
      </c>
      <c r="C129" s="170" t="s">
        <v>41</v>
      </c>
      <c r="D129" s="639"/>
      <c r="E129" s="636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39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39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customHeight="1" outlineLevel="1">
      <c r="A132" s="256" t="s">
        <v>578</v>
      </c>
      <c r="B132" s="140" t="s">
        <v>700</v>
      </c>
      <c r="C132" s="255"/>
      <c r="D132" s="639"/>
      <c r="E132" s="636" t="s">
        <v>201</v>
      </c>
      <c r="F132" s="640">
        <v>5</v>
      </c>
      <c r="G132" s="640"/>
      <c r="H132" s="640">
        <v>6</v>
      </c>
      <c r="I132" s="640"/>
      <c r="J132" s="640">
        <v>7</v>
      </c>
      <c r="K132" s="640"/>
      <c r="L132" s="641">
        <v>8</v>
      </c>
      <c r="M132" s="641"/>
    </row>
    <row r="133" spans="1:13" ht="31.35" customHeight="1" outlineLevel="1">
      <c r="A133" s="140" t="s">
        <v>579</v>
      </c>
      <c r="B133" s="140" t="s">
        <v>700</v>
      </c>
      <c r="C133" s="255"/>
      <c r="D133" s="639"/>
      <c r="E133" s="636"/>
      <c r="F133" s="642" t="s">
        <v>192</v>
      </c>
      <c r="G133" s="642"/>
      <c r="H133" s="642" t="s">
        <v>170</v>
      </c>
      <c r="I133" s="642"/>
      <c r="J133" s="642" t="s">
        <v>193</v>
      </c>
      <c r="K133" s="642"/>
      <c r="L133" s="643" t="s">
        <v>252</v>
      </c>
      <c r="M133" s="643"/>
    </row>
    <row r="134" spans="1:13" ht="15.75" customHeight="1" outlineLevel="1">
      <c r="D134" s="639"/>
      <c r="E134" s="636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customHeight="1" outlineLevel="1">
      <c r="D135" s="639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customHeight="1" outlineLevel="1">
      <c r="D136" s="639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customHeight="1" outlineLevel="1">
      <c r="A137" s="257" t="s">
        <v>602</v>
      </c>
      <c r="B137" s="258">
        <v>48473.977959999997</v>
      </c>
    </row>
    <row r="138" spans="1:13" ht="15.75" customHeight="1" outlineLevel="1">
      <c r="A138" s="644" t="s">
        <v>201</v>
      </c>
      <c r="B138" s="637" t="s">
        <v>10</v>
      </c>
      <c r="C138" s="637"/>
      <c r="D138" s="638"/>
      <c r="E138" s="636" t="s">
        <v>201</v>
      </c>
      <c r="F138" s="640">
        <v>1</v>
      </c>
      <c r="G138" s="640"/>
      <c r="H138" s="640">
        <v>2</v>
      </c>
      <c r="I138" s="640"/>
      <c r="J138" s="640">
        <v>3</v>
      </c>
      <c r="K138" s="640"/>
      <c r="L138" s="640">
        <v>4</v>
      </c>
      <c r="M138" s="640"/>
    </row>
    <row r="139" spans="1:13" ht="31.35" customHeight="1" outlineLevel="1">
      <c r="A139" s="644"/>
      <c r="B139" s="637"/>
      <c r="C139" s="637"/>
      <c r="D139" s="639"/>
      <c r="E139" s="636"/>
      <c r="F139" s="642" t="s">
        <v>265</v>
      </c>
      <c r="G139" s="642"/>
      <c r="H139" s="642" t="s">
        <v>244</v>
      </c>
      <c r="I139" s="642"/>
      <c r="J139" s="642" t="s">
        <v>169</v>
      </c>
      <c r="K139" s="642"/>
      <c r="L139" s="642" t="s">
        <v>656</v>
      </c>
      <c r="M139" s="642"/>
    </row>
    <row r="140" spans="1:13" ht="15.75" customHeight="1" outlineLevel="1">
      <c r="A140" s="644"/>
      <c r="B140" s="170" t="s">
        <v>11</v>
      </c>
      <c r="C140" s="170" t="s">
        <v>41</v>
      </c>
      <c r="D140" s="639"/>
      <c r="E140" s="636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39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39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customHeight="1" outlineLevel="1">
      <c r="A143" s="256" t="s">
        <v>578</v>
      </c>
      <c r="B143" s="140" t="s">
        <v>710</v>
      </c>
      <c r="C143" s="255"/>
      <c r="D143" s="639"/>
      <c r="E143" s="636" t="s">
        <v>201</v>
      </c>
      <c r="F143" s="640">
        <v>5</v>
      </c>
      <c r="G143" s="640"/>
      <c r="H143" s="640">
        <v>6</v>
      </c>
      <c r="I143" s="640"/>
      <c r="J143" s="640">
        <v>7</v>
      </c>
      <c r="K143" s="640"/>
      <c r="L143" s="641">
        <v>8</v>
      </c>
      <c r="M143" s="641"/>
    </row>
    <row r="144" spans="1:13" ht="31.35" customHeight="1" outlineLevel="1">
      <c r="A144" s="140" t="s">
        <v>579</v>
      </c>
      <c r="B144" s="140" t="s">
        <v>710</v>
      </c>
      <c r="C144" s="255"/>
      <c r="D144" s="639"/>
      <c r="E144" s="636"/>
      <c r="F144" s="642" t="s">
        <v>192</v>
      </c>
      <c r="G144" s="642"/>
      <c r="H144" s="642" t="s">
        <v>170</v>
      </c>
      <c r="I144" s="642"/>
      <c r="J144" s="642" t="s">
        <v>193</v>
      </c>
      <c r="K144" s="642"/>
      <c r="L144" s="643" t="s">
        <v>252</v>
      </c>
      <c r="M144" s="643"/>
    </row>
    <row r="145" spans="1:13" ht="15.75" customHeight="1" outlineLevel="1">
      <c r="D145" s="639"/>
      <c r="E145" s="636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customHeight="1" outlineLevel="1">
      <c r="D146" s="639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customHeight="1" outlineLevel="1">
      <c r="D147" s="639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customHeight="1">
      <c r="A148" s="257" t="s">
        <v>602</v>
      </c>
      <c r="B148" s="258">
        <v>50222.624539999997</v>
      </c>
    </row>
    <row r="149" spans="1:13" ht="15.75" customHeight="1">
      <c r="A149" s="644" t="s">
        <v>201</v>
      </c>
      <c r="B149" s="637" t="s">
        <v>10</v>
      </c>
      <c r="C149" s="637"/>
      <c r="D149" s="638"/>
      <c r="E149" s="636" t="s">
        <v>201</v>
      </c>
      <c r="F149" s="640">
        <v>1</v>
      </c>
      <c r="G149" s="640"/>
      <c r="H149" s="640">
        <v>2</v>
      </c>
      <c r="I149" s="640"/>
      <c r="J149" s="640">
        <v>3</v>
      </c>
      <c r="K149" s="640"/>
      <c r="L149" s="640">
        <v>4</v>
      </c>
      <c r="M149" s="640"/>
    </row>
    <row r="150" spans="1:13" ht="31.35" customHeight="1">
      <c r="A150" s="644"/>
      <c r="B150" s="637"/>
      <c r="C150" s="637"/>
      <c r="D150" s="639"/>
      <c r="E150" s="636"/>
      <c r="F150" s="642" t="s">
        <v>265</v>
      </c>
      <c r="G150" s="642"/>
      <c r="H150" s="642" t="s">
        <v>244</v>
      </c>
      <c r="I150" s="642"/>
      <c r="J150" s="642" t="s">
        <v>169</v>
      </c>
      <c r="K150" s="642"/>
      <c r="L150" s="642" t="s">
        <v>656</v>
      </c>
      <c r="M150" s="642"/>
    </row>
    <row r="151" spans="1:13" ht="15.75" customHeight="1">
      <c r="A151" s="644"/>
      <c r="B151" s="170" t="s">
        <v>11</v>
      </c>
      <c r="C151" s="170" t="s">
        <v>41</v>
      </c>
      <c r="D151" s="639"/>
      <c r="E151" s="636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customHeight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39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customHeight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39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customHeight="1">
      <c r="A154" s="256" t="s">
        <v>578</v>
      </c>
      <c r="B154" s="140" t="s">
        <v>725</v>
      </c>
      <c r="C154" s="255"/>
      <c r="D154" s="639"/>
      <c r="E154" s="636" t="s">
        <v>201</v>
      </c>
      <c r="F154" s="640">
        <v>5</v>
      </c>
      <c r="G154" s="640"/>
      <c r="H154" s="640">
        <v>6</v>
      </c>
      <c r="I154" s="640"/>
      <c r="J154" s="640">
        <v>7</v>
      </c>
      <c r="K154" s="640"/>
      <c r="L154" s="641">
        <v>8</v>
      </c>
      <c r="M154" s="641"/>
    </row>
    <row r="155" spans="1:13" ht="31.35" customHeight="1">
      <c r="A155" s="140" t="s">
        <v>579</v>
      </c>
      <c r="B155" s="140" t="s">
        <v>725</v>
      </c>
      <c r="C155" s="255"/>
      <c r="D155" s="639"/>
      <c r="E155" s="636"/>
      <c r="F155" s="642" t="s">
        <v>192</v>
      </c>
      <c r="G155" s="642"/>
      <c r="H155" s="642" t="s">
        <v>170</v>
      </c>
      <c r="I155" s="642"/>
      <c r="J155" s="642" t="s">
        <v>193</v>
      </c>
      <c r="K155" s="642"/>
      <c r="L155" s="643" t="s">
        <v>252</v>
      </c>
      <c r="M155" s="643"/>
    </row>
    <row r="156" spans="1:13" ht="15.75" customHeight="1">
      <c r="D156" s="639"/>
      <c r="E156" s="636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customHeight="1">
      <c r="D157" s="639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customHeight="1">
      <c r="D158" s="639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customHeight="1">
      <c r="A159" s="257" t="s">
        <v>602</v>
      </c>
      <c r="B159" s="258">
        <f>'生產管理報表(週) '!B6</f>
        <v>47807.804470000003</v>
      </c>
    </row>
    <row r="160" spans="1:13" ht="15.75" customHeight="1">
      <c r="A160" s="644" t="s">
        <v>201</v>
      </c>
      <c r="B160" s="637" t="s">
        <v>10</v>
      </c>
      <c r="C160" s="637"/>
      <c r="D160" s="638"/>
      <c r="E160" s="636" t="s">
        <v>201</v>
      </c>
      <c r="F160" s="640">
        <v>1</v>
      </c>
      <c r="G160" s="640"/>
      <c r="H160" s="640">
        <v>2</v>
      </c>
      <c r="I160" s="640"/>
      <c r="J160" s="640">
        <v>3</v>
      </c>
      <c r="K160" s="640"/>
      <c r="L160" s="640">
        <v>4</v>
      </c>
      <c r="M160" s="640"/>
    </row>
    <row r="161" spans="1:13" ht="31.35" customHeight="1">
      <c r="A161" s="644"/>
      <c r="B161" s="637"/>
      <c r="C161" s="637"/>
      <c r="D161" s="639"/>
      <c r="E161" s="636"/>
      <c r="F161" s="642" t="s">
        <v>265</v>
      </c>
      <c r="G161" s="642"/>
      <c r="H161" s="642" t="s">
        <v>244</v>
      </c>
      <c r="I161" s="642"/>
      <c r="J161" s="642" t="s">
        <v>169</v>
      </c>
      <c r="K161" s="642"/>
      <c r="L161" s="642" t="s">
        <v>656</v>
      </c>
      <c r="M161" s="642"/>
    </row>
    <row r="162" spans="1:13" ht="15.75" customHeight="1">
      <c r="A162" s="644"/>
      <c r="B162" s="170" t="s">
        <v>11</v>
      </c>
      <c r="C162" s="170" t="s">
        <v>41</v>
      </c>
      <c r="D162" s="639"/>
      <c r="E162" s="636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customHeight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39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1743.7499999999998</v>
      </c>
      <c r="K163" s="147">
        <f t="shared" ref="K163" si="1">IFERROR(J163/$B$20,"")</f>
        <v>1.3387142344527586E-2</v>
      </c>
      <c r="L163" s="146">
        <f>'報廢－原因別分析'!AD11</f>
        <v>20711.53000000001</v>
      </c>
      <c r="M163" s="147">
        <f>IFERROR(L163/$B$20,"")</f>
        <v>0.15900685320886229</v>
      </c>
    </row>
    <row r="164" spans="1:13" ht="19.350000000000001" customHeight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39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147">
        <f>IFERROR(J164/$B$21,"")</f>
        <v>0</v>
      </c>
      <c r="L164" s="146">
        <f>'超用－原因別分析'!AD11</f>
        <v>83760.624600000025</v>
      </c>
      <c r="M164" s="147">
        <f>IFERROR(L164/$B$21,"")</f>
        <v>0.18320652881833854</v>
      </c>
    </row>
    <row r="165" spans="1:13" ht="15.75" customHeight="1">
      <c r="A165" s="256" t="s">
        <v>578</v>
      </c>
      <c r="B165" s="140" t="s">
        <v>756</v>
      </c>
      <c r="C165" s="255"/>
      <c r="D165" s="639"/>
      <c r="E165" s="636" t="s">
        <v>201</v>
      </c>
      <c r="F165" s="645">
        <v>5</v>
      </c>
      <c r="G165" s="646"/>
      <c r="H165" s="645">
        <v>6</v>
      </c>
      <c r="I165" s="646"/>
      <c r="J165" s="645">
        <v>7</v>
      </c>
      <c r="K165" s="646"/>
      <c r="L165" s="647">
        <v>8</v>
      </c>
      <c r="M165" s="648"/>
    </row>
    <row r="166" spans="1:13" ht="31.35" customHeight="1">
      <c r="A166" s="140" t="s">
        <v>579</v>
      </c>
      <c r="B166" s="140" t="s">
        <v>756</v>
      </c>
      <c r="C166" s="255"/>
      <c r="D166" s="639"/>
      <c r="E166" s="636"/>
      <c r="F166" s="649" t="s">
        <v>192</v>
      </c>
      <c r="G166" s="650"/>
      <c r="H166" s="649" t="s">
        <v>170</v>
      </c>
      <c r="I166" s="650"/>
      <c r="J166" s="649" t="s">
        <v>193</v>
      </c>
      <c r="K166" s="650"/>
      <c r="L166" s="651" t="s">
        <v>252</v>
      </c>
      <c r="M166" s="652"/>
    </row>
    <row r="167" spans="1:13" ht="15.75" customHeight="1">
      <c r="D167" s="639"/>
      <c r="E167" s="636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customHeight="1">
      <c r="D168" s="639"/>
      <c r="E168" s="143" t="s">
        <v>247</v>
      </c>
      <c r="F168" s="146">
        <f>'報廢－原因別分析'!AE11</f>
        <v>581.04</v>
      </c>
      <c r="G168" s="147">
        <f>IFERROR(F168/$B$20,"")</f>
        <v>4.4607685665171669E-3</v>
      </c>
      <c r="H168" s="146">
        <f>'報廢－原因別分析'!AF11</f>
        <v>3136.35</v>
      </c>
      <c r="I168" s="147">
        <f t="shared" ref="I168" si="2">IFERROR(H168/$B$20,"")</f>
        <v>2.4078430905955042E-2</v>
      </c>
      <c r="J168" s="146">
        <f>'報廢－原因別分析'!AG11</f>
        <v>0</v>
      </c>
      <c r="K168" s="147">
        <f t="shared" ref="K168" si="3">IFERROR(J168/$B$20,"")</f>
        <v>0</v>
      </c>
      <c r="L168" s="146">
        <f>'報廢－原因別分析'!AH11</f>
        <v>0</v>
      </c>
      <c r="M168" s="147">
        <f t="shared" ref="M168" si="4">IFERROR(L168/$B$20,"")</f>
        <v>0</v>
      </c>
    </row>
    <row r="169" spans="1:13" ht="19.350000000000001" customHeight="1">
      <c r="D169" s="639"/>
      <c r="E169" s="148" t="s">
        <v>248</v>
      </c>
      <c r="F169" s="146">
        <f>'超用－原因別分析'!AE11</f>
        <v>18705.918399999966</v>
      </c>
      <c r="G169" s="147">
        <f>IFERROR(F169/$B$21,"")</f>
        <v>4.0914766273400995E-2</v>
      </c>
      <c r="H169" s="146">
        <f>'超用－原因別分析'!AF11</f>
        <v>13114.897399999974</v>
      </c>
      <c r="I169" s="147">
        <f>IFERROR(H169/$B$21,"")</f>
        <v>2.8685731988472393E-2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</sheetData>
  <mergeCells count="317"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59" max="12" man="1"/>
    <brk id="158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0" zoomScaleNormal="60" zoomScaleSheetLayoutView="100" workbookViewId="0">
      <selection activeCell="O25" sqref="O25:P2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</row>
    <row r="2" spans="1:74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</row>
    <row r="3" spans="1:74" ht="15.75" customHeight="1">
      <c r="A3" s="635" t="s">
        <v>658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4" s="141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4" ht="15.75" customHeight="1">
      <c r="A5" s="637" t="s">
        <v>194</v>
      </c>
      <c r="B5" s="669">
        <v>1</v>
      </c>
      <c r="C5" s="669"/>
      <c r="D5" s="669">
        <v>2</v>
      </c>
      <c r="E5" s="669"/>
      <c r="F5" s="669">
        <v>3</v>
      </c>
      <c r="G5" s="669"/>
      <c r="H5" s="640">
        <v>4</v>
      </c>
      <c r="I5" s="640"/>
      <c r="J5" s="640">
        <v>5</v>
      </c>
      <c r="K5" s="640"/>
      <c r="L5" s="640">
        <v>6</v>
      </c>
      <c r="M5" s="640"/>
      <c r="N5" s="640">
        <v>7</v>
      </c>
      <c r="O5" s="640"/>
      <c r="P5" s="443">
        <v>8</v>
      </c>
    </row>
    <row r="6" spans="1:74" ht="15.75" customHeight="1">
      <c r="A6" s="637"/>
      <c r="B6" s="670" t="s">
        <v>265</v>
      </c>
      <c r="C6" s="670"/>
      <c r="D6" s="670" t="s">
        <v>216</v>
      </c>
      <c r="E6" s="670"/>
      <c r="F6" s="670" t="s">
        <v>169</v>
      </c>
      <c r="G6" s="670"/>
      <c r="H6" s="637" t="s">
        <v>656</v>
      </c>
      <c r="I6" s="637"/>
      <c r="J6" s="637" t="s">
        <v>192</v>
      </c>
      <c r="K6" s="637"/>
      <c r="L6" s="637" t="s">
        <v>170</v>
      </c>
      <c r="M6" s="637"/>
      <c r="N6" s="637" t="s">
        <v>193</v>
      </c>
      <c r="O6" s="637"/>
      <c r="P6" s="444" t="s">
        <v>221</v>
      </c>
    </row>
    <row r="8" spans="1:74" s="286" customFormat="1" ht="15.75" customHeight="1">
      <c r="A8" s="640" t="s">
        <v>194</v>
      </c>
      <c r="B8" s="640"/>
      <c r="C8" s="285" t="s">
        <v>47</v>
      </c>
      <c r="D8" s="667" t="s">
        <v>12</v>
      </c>
      <c r="E8" s="667"/>
      <c r="F8" s="667"/>
      <c r="G8" s="661" t="s">
        <v>53</v>
      </c>
      <c r="H8" s="662"/>
      <c r="I8" s="663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53" t="s">
        <v>51</v>
      </c>
      <c r="P8" s="653"/>
    </row>
    <row r="9" spans="1:74" ht="65.099999999999994" customHeight="1">
      <c r="A9" s="640">
        <v>1</v>
      </c>
      <c r="B9" s="664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54"/>
      <c r="P9" s="654"/>
    </row>
    <row r="10" spans="1:74" ht="65.099999999999994" customHeight="1">
      <c r="A10" s="640"/>
      <c r="B10" s="664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654"/>
      <c r="P10" s="654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20.100000000000001" customHeight="1">
      <c r="A11" s="640"/>
      <c r="B11" s="664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65"/>
      <c r="P11" s="665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20.100000000000001" customHeight="1">
      <c r="A12" s="640"/>
      <c r="B12" s="664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2">
        <f t="shared" si="0"/>
        <v>0</v>
      </c>
      <c r="N12" s="294"/>
      <c r="O12" s="665"/>
      <c r="P12" s="665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20.100000000000001" customHeight="1" thickBot="1">
      <c r="A13" s="640"/>
      <c r="B13" s="664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3">
        <f t="shared" si="0"/>
        <v>0</v>
      </c>
      <c r="N13" s="294"/>
      <c r="O13" s="665"/>
      <c r="P13" s="665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40"/>
      <c r="B14" s="664"/>
      <c r="C14" s="655"/>
      <c r="D14" s="656"/>
      <c r="E14" s="656"/>
      <c r="F14" s="656"/>
      <c r="G14" s="656"/>
      <c r="H14" s="656"/>
      <c r="I14" s="657"/>
      <c r="J14" s="300" t="s">
        <v>58</v>
      </c>
      <c r="K14" s="402">
        <f>M14/'生產管理報表 7-1(月)'!$B$9</f>
        <v>0</v>
      </c>
      <c r="L14" s="300" t="s">
        <v>59</v>
      </c>
      <c r="M14" s="445">
        <f>SUM(M9:M13)</f>
        <v>0</v>
      </c>
      <c r="N14" s="666"/>
      <c r="O14" s="666"/>
      <c r="P14" s="666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40" t="s">
        <v>194</v>
      </c>
      <c r="B16" s="640"/>
      <c r="C16" s="303" t="s">
        <v>47</v>
      </c>
      <c r="D16" s="658" t="s">
        <v>12</v>
      </c>
      <c r="E16" s="659"/>
      <c r="F16" s="660"/>
      <c r="G16" s="661" t="s">
        <v>53</v>
      </c>
      <c r="H16" s="662"/>
      <c r="I16" s="663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354</v>
      </c>
      <c r="O16" s="653" t="s">
        <v>51</v>
      </c>
      <c r="P16" s="653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40">
        <v>2</v>
      </c>
      <c r="B17" s="664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54"/>
      <c r="P17" s="654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40"/>
      <c r="B18" s="664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54"/>
      <c r="P18" s="654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40"/>
      <c r="B19" s="664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665"/>
      <c r="P19" s="665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40"/>
      <c r="B20" s="664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665"/>
      <c r="P20" s="665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40"/>
      <c r="B21" s="664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665"/>
      <c r="P21" s="665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40"/>
      <c r="B22" s="664"/>
      <c r="C22" s="655"/>
      <c r="D22" s="656"/>
      <c r="E22" s="656"/>
      <c r="F22" s="656"/>
      <c r="G22" s="656"/>
      <c r="H22" s="656"/>
      <c r="I22" s="657"/>
      <c r="J22" s="300" t="s">
        <v>58</v>
      </c>
      <c r="K22" s="402">
        <f>M22/'生產管理報表 7-1(月)'!$B$9</f>
        <v>0</v>
      </c>
      <c r="L22" s="300" t="s">
        <v>59</v>
      </c>
      <c r="M22" s="301">
        <f>SUM(M17:M21)</f>
        <v>0</v>
      </c>
      <c r="N22" s="666"/>
      <c r="O22" s="666"/>
      <c r="P22" s="666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40" t="s">
        <v>194</v>
      </c>
      <c r="B24" s="640"/>
      <c r="C24" s="303" t="s">
        <v>47</v>
      </c>
      <c r="D24" s="658" t="s">
        <v>12</v>
      </c>
      <c r="E24" s="659"/>
      <c r="F24" s="660"/>
      <c r="G24" s="661" t="s">
        <v>53</v>
      </c>
      <c r="H24" s="662"/>
      <c r="I24" s="663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354</v>
      </c>
      <c r="O24" s="653" t="s">
        <v>51</v>
      </c>
      <c r="P24" s="653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39.950000000000003" customHeight="1">
      <c r="A25" s="640">
        <v>3</v>
      </c>
      <c r="B25" s="664" t="s">
        <v>610</v>
      </c>
      <c r="C25" s="307">
        <v>1</v>
      </c>
      <c r="D25" s="288"/>
      <c r="E25" s="289"/>
      <c r="F25" s="290"/>
      <c r="G25" s="368"/>
      <c r="H25" s="367"/>
      <c r="I25" s="368"/>
      <c r="J25" s="320"/>
      <c r="K25" s="309"/>
      <c r="L25" s="308"/>
      <c r="M25" s="385">
        <f t="shared" ref="M25:M29" si="2">L25*J25</f>
        <v>0</v>
      </c>
      <c r="N25" s="294"/>
      <c r="O25" s="654"/>
      <c r="P25" s="654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20.100000000000001" customHeight="1">
      <c r="A26" s="640"/>
      <c r="B26" s="664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5">
        <f t="shared" si="2"/>
        <v>0</v>
      </c>
      <c r="N26" s="294"/>
      <c r="O26" s="654"/>
      <c r="P26" s="654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20.100000000000001" customHeight="1">
      <c r="A27" s="640"/>
      <c r="B27" s="664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5">
        <f t="shared" si="2"/>
        <v>0</v>
      </c>
      <c r="N27" s="294"/>
      <c r="O27" s="665"/>
      <c r="P27" s="665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20.100000000000001" customHeight="1">
      <c r="A28" s="640"/>
      <c r="B28" s="664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294"/>
      <c r="O28" s="665"/>
      <c r="P28" s="665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20.100000000000001" customHeight="1" thickBot="1">
      <c r="A29" s="640"/>
      <c r="B29" s="664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294"/>
      <c r="O29" s="665"/>
      <c r="P29" s="665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40"/>
      <c r="B30" s="664"/>
      <c r="C30" s="655"/>
      <c r="D30" s="656"/>
      <c r="E30" s="656"/>
      <c r="F30" s="656"/>
      <c r="G30" s="656"/>
      <c r="H30" s="656"/>
      <c r="I30" s="657"/>
      <c r="J30" s="325" t="s">
        <v>58</v>
      </c>
      <c r="K30" s="402">
        <f>M30/'生產管理報表 7-1(月)'!$B$9</f>
        <v>0</v>
      </c>
      <c r="L30" s="325" t="s">
        <v>59</v>
      </c>
      <c r="M30" s="386">
        <f>SUM(M25:M29)</f>
        <v>0</v>
      </c>
      <c r="N30" s="666"/>
      <c r="O30" s="666"/>
      <c r="P30" s="666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25" zoomScale="91" zoomScaleNormal="60" zoomScaleSheetLayoutView="91" workbookViewId="0">
      <selection activeCell="O25" sqref="O25:P2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</row>
    <row r="2" spans="1:20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</row>
    <row r="3" spans="1:20" s="140" customFormat="1" ht="15.75" customHeight="1">
      <c r="A3" s="635" t="s">
        <v>658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20" s="14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0" customFormat="1" ht="15.75" customHeight="1">
      <c r="A5" s="731" t="s">
        <v>194</v>
      </c>
      <c r="B5" s="645">
        <v>1</v>
      </c>
      <c r="C5" s="646"/>
      <c r="D5" s="645">
        <v>2</v>
      </c>
      <c r="E5" s="646"/>
      <c r="F5" s="645">
        <v>3</v>
      </c>
      <c r="G5" s="646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0" customFormat="1" ht="15.75" customHeight="1">
      <c r="A6" s="732"/>
      <c r="B6" s="728" t="s">
        <v>265</v>
      </c>
      <c r="C6" s="729"/>
      <c r="D6" s="728" t="s">
        <v>216</v>
      </c>
      <c r="E6" s="729"/>
      <c r="F6" s="728" t="s">
        <v>169</v>
      </c>
      <c r="G6" s="729"/>
      <c r="H6" s="726" t="s">
        <v>656</v>
      </c>
      <c r="I6" s="727"/>
      <c r="J6" s="726" t="s">
        <v>192</v>
      </c>
      <c r="K6" s="727"/>
      <c r="L6" s="726" t="s">
        <v>170</v>
      </c>
      <c r="M6" s="727"/>
      <c r="N6" s="726" t="s">
        <v>193</v>
      </c>
      <c r="O6" s="727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74" t="s">
        <v>194</v>
      </c>
      <c r="B8" s="675"/>
      <c r="C8" s="326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82" t="s">
        <v>51</v>
      </c>
      <c r="P8" s="683"/>
      <c r="R8" s="403"/>
      <c r="S8" s="404"/>
    </row>
    <row r="9" spans="1:20" s="350" customFormat="1" ht="60" customHeight="1">
      <c r="A9" s="684">
        <v>4</v>
      </c>
      <c r="B9" s="716" t="s">
        <v>656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19"/>
      <c r="P9" s="720"/>
      <c r="R9" s="405"/>
      <c r="S9" s="405"/>
    </row>
    <row r="10" spans="1:20" s="350" customFormat="1" ht="60" customHeight="1">
      <c r="A10" s="685"/>
      <c r="B10" s="717"/>
      <c r="C10" s="330">
        <v>2</v>
      </c>
      <c r="D10" s="446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14"/>
      <c r="P10" s="715"/>
      <c r="R10" s="405"/>
      <c r="S10" s="405"/>
    </row>
    <row r="11" spans="1:20" s="350" customFormat="1" ht="60" customHeight="1">
      <c r="A11" s="685"/>
      <c r="B11" s="717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>L11*J11</f>
        <v>0</v>
      </c>
      <c r="N11" s="372"/>
      <c r="O11" s="714"/>
      <c r="P11" s="715"/>
      <c r="R11" s="405"/>
      <c r="S11" s="403"/>
    </row>
    <row r="12" spans="1:20" s="350" customFormat="1" ht="60" customHeight="1">
      <c r="A12" s="685"/>
      <c r="B12" s="717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14"/>
      <c r="P12" s="715"/>
      <c r="R12" s="405"/>
      <c r="S12" s="403"/>
    </row>
    <row r="13" spans="1:20" s="350" customFormat="1" ht="60" customHeight="1" thickBot="1">
      <c r="A13" s="685"/>
      <c r="B13" s="717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00"/>
      <c r="P13" s="701"/>
      <c r="R13" s="406"/>
      <c r="S13" s="403"/>
      <c r="T13" s="340"/>
    </row>
    <row r="14" spans="1:20" ht="15.75" customHeight="1" thickTop="1" thickBot="1">
      <c r="A14" s="686"/>
      <c r="B14" s="718"/>
      <c r="C14" s="721"/>
      <c r="D14" s="722"/>
      <c r="E14" s="722"/>
      <c r="F14" s="722"/>
      <c r="G14" s="722"/>
      <c r="H14" s="722"/>
      <c r="I14" s="723"/>
      <c r="J14" s="347" t="s">
        <v>58</v>
      </c>
      <c r="K14" s="402">
        <f>M14/'生產管理報表 7-1(月)'!$B$9</f>
        <v>0</v>
      </c>
      <c r="L14" s="348" t="s">
        <v>59</v>
      </c>
      <c r="M14" s="394">
        <f>SUM(M9:M13)</f>
        <v>0</v>
      </c>
      <c r="N14" s="671"/>
      <c r="O14" s="672"/>
      <c r="P14" s="673"/>
      <c r="R14" s="403"/>
      <c r="S14" s="403"/>
    </row>
    <row r="15" spans="1:20" ht="15.75" customHeight="1" thickTop="1">
      <c r="M15" s="389"/>
      <c r="S15" s="403"/>
    </row>
    <row r="16" spans="1:20" ht="15.75" customHeight="1">
      <c r="A16" s="674" t="s">
        <v>194</v>
      </c>
      <c r="B16" s="675"/>
      <c r="C16" s="326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82" t="s">
        <v>51</v>
      </c>
      <c r="P16" s="683"/>
      <c r="S16" s="404"/>
      <c r="T16" s="350"/>
    </row>
    <row r="17" spans="1:20" s="350" customFormat="1" ht="39.950000000000003" customHeight="1">
      <c r="A17" s="684">
        <v>5</v>
      </c>
      <c r="B17" s="697" t="s">
        <v>219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21" si="1">L17*J17</f>
        <v>0</v>
      </c>
      <c r="N17" s="372"/>
      <c r="O17" s="708"/>
      <c r="P17" s="709"/>
      <c r="S17" s="403"/>
    </row>
    <row r="18" spans="1:20" s="350" customFormat="1" ht="39.950000000000003" customHeight="1">
      <c r="A18" s="685"/>
      <c r="B18" s="698"/>
      <c r="C18" s="330">
        <v>2</v>
      </c>
      <c r="D18" s="288"/>
      <c r="E18" s="289"/>
      <c r="F18" s="290"/>
      <c r="G18" s="358"/>
      <c r="H18" s="357"/>
      <c r="I18" s="358"/>
      <c r="J18" s="370"/>
      <c r="K18" s="371"/>
      <c r="L18" s="372"/>
      <c r="M18" s="382">
        <f t="shared" si="1"/>
        <v>0</v>
      </c>
      <c r="N18" s="372"/>
      <c r="O18" s="710"/>
      <c r="P18" s="711"/>
      <c r="S18" s="340"/>
      <c r="T18" s="340"/>
    </row>
    <row r="19" spans="1:20" ht="39.950000000000003" customHeight="1">
      <c r="A19" s="685"/>
      <c r="B19" s="698"/>
      <c r="C19" s="330">
        <v>3</v>
      </c>
      <c r="D19" s="331"/>
      <c r="E19" s="332"/>
      <c r="F19" s="333"/>
      <c r="G19" s="336"/>
      <c r="H19" s="335"/>
      <c r="I19" s="336"/>
      <c r="J19" s="337"/>
      <c r="K19" s="338"/>
      <c r="L19" s="339"/>
      <c r="M19" s="391">
        <f t="shared" si="1"/>
        <v>0</v>
      </c>
      <c r="N19" s="339"/>
      <c r="O19" s="712"/>
      <c r="P19" s="713"/>
    </row>
    <row r="20" spans="1:20" ht="39.950000000000003" customHeight="1">
      <c r="A20" s="685"/>
      <c r="B20" s="698"/>
      <c r="C20" s="330">
        <v>4</v>
      </c>
      <c r="D20" s="331"/>
      <c r="E20" s="332"/>
      <c r="F20" s="333"/>
      <c r="G20" s="336"/>
      <c r="H20" s="335"/>
      <c r="I20" s="336"/>
      <c r="J20" s="337"/>
      <c r="K20" s="338"/>
      <c r="L20" s="339"/>
      <c r="M20" s="391">
        <f t="shared" si="1"/>
        <v>0</v>
      </c>
      <c r="N20" s="339"/>
      <c r="O20" s="714"/>
      <c r="P20" s="715"/>
    </row>
    <row r="21" spans="1:20" ht="39.950000000000003" customHeight="1" thickBot="1">
      <c r="A21" s="685"/>
      <c r="B21" s="698"/>
      <c r="C21" s="330">
        <v>5</v>
      </c>
      <c r="D21" s="341"/>
      <c r="E21" s="342"/>
      <c r="F21" s="343"/>
      <c r="G21" s="336"/>
      <c r="H21" s="335"/>
      <c r="I21" s="336"/>
      <c r="J21" s="344"/>
      <c r="K21" s="315"/>
      <c r="L21" s="346"/>
      <c r="M21" s="391">
        <f t="shared" si="1"/>
        <v>0</v>
      </c>
      <c r="N21" s="339"/>
      <c r="O21" s="710"/>
      <c r="P21" s="711"/>
      <c r="R21" s="407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47" t="s">
        <v>58</v>
      </c>
      <c r="K22" s="402">
        <f>M22/'生產管理報表 7-1(月)'!$B$9</f>
        <v>0</v>
      </c>
      <c r="L22" s="348" t="s">
        <v>59</v>
      </c>
      <c r="M22" s="394">
        <f>SUM(M17:M21)</f>
        <v>0</v>
      </c>
      <c r="N22" s="671"/>
      <c r="O22" s="672"/>
      <c r="P22" s="673"/>
      <c r="R22" s="403"/>
    </row>
    <row r="23" spans="1:20" ht="15.75" customHeight="1" thickTop="1">
      <c r="M23" s="389"/>
      <c r="R23" s="403"/>
    </row>
    <row r="24" spans="1:20" ht="15.75" customHeight="1">
      <c r="A24" s="674" t="s">
        <v>194</v>
      </c>
      <c r="B24" s="675"/>
      <c r="C24" s="355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82" t="s">
        <v>51</v>
      </c>
      <c r="P24" s="683"/>
      <c r="R24" s="403"/>
    </row>
    <row r="25" spans="1:20" ht="15.75" customHeight="1">
      <c r="A25" s="684">
        <v>6</v>
      </c>
      <c r="B25" s="697" t="s">
        <v>220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" si="2">L25*J25</f>
        <v>0</v>
      </c>
      <c r="N25" s="339"/>
      <c r="O25" s="700"/>
      <c r="P25" s="701"/>
    </row>
    <row r="26" spans="1:20" ht="15.75" customHeight="1">
      <c r="A26" s="685"/>
      <c r="B26" s="698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</row>
    <row r="27" spans="1:20" ht="15.75" customHeight="1">
      <c r="A27" s="685"/>
      <c r="B27" s="698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</row>
    <row r="28" spans="1:20" ht="15.75" customHeight="1">
      <c r="A28" s="685"/>
      <c r="B28" s="698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</row>
    <row r="29" spans="1:20" ht="15.75" customHeight="1" thickBot="1">
      <c r="A29" s="685"/>
      <c r="B29" s="698"/>
      <c r="C29" s="330">
        <v>5</v>
      </c>
      <c r="D29" s="341"/>
      <c r="E29" s="342"/>
      <c r="F29" s="343"/>
      <c r="G29" s="334"/>
      <c r="H29" s="335"/>
      <c r="I29" s="336"/>
      <c r="J29" s="344"/>
      <c r="K29" s="442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47" t="s">
        <v>58</v>
      </c>
      <c r="K30" s="402">
        <f>M30/'生產管理報表 7-1(月)'!$B$9</f>
        <v>0</v>
      </c>
      <c r="L30" s="348" t="s">
        <v>59</v>
      </c>
      <c r="M30" s="394">
        <f>SUM(M25:M29)</f>
        <v>0</v>
      </c>
      <c r="N30" s="671"/>
      <c r="O30" s="672"/>
      <c r="P30" s="673"/>
    </row>
    <row r="31" spans="1:20" ht="15.75" customHeight="1" thickTop="1">
      <c r="M31" s="389"/>
    </row>
    <row r="32" spans="1:20" ht="15.75" customHeight="1">
      <c r="A32" s="674" t="s">
        <v>194</v>
      </c>
      <c r="B32" s="675"/>
      <c r="C32" s="355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82" t="s">
        <v>51</v>
      </c>
      <c r="P32" s="683"/>
    </row>
    <row r="33" spans="1:16" ht="15.75" customHeight="1">
      <c r="A33" s="684">
        <v>7</v>
      </c>
      <c r="B33" s="68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0"/>
      <c r="P33" s="691"/>
    </row>
    <row r="34" spans="1:16" ht="15.75" customHeight="1">
      <c r="A34" s="685"/>
      <c r="B34" s="68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2"/>
      <c r="P34" s="693"/>
    </row>
    <row r="35" spans="1:16" ht="15.75" customHeight="1">
      <c r="A35" s="685"/>
      <c r="B35" s="68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2"/>
      <c r="P35" s="693"/>
    </row>
    <row r="36" spans="1:16" ht="15.75" customHeight="1">
      <c r="A36" s="685"/>
      <c r="B36" s="68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85"/>
      <c r="B37" s="688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47" t="s">
        <v>58</v>
      </c>
      <c r="K38" s="402">
        <f>M38/'生產管理報表 7-1(月)'!$B$9</f>
        <v>0</v>
      </c>
      <c r="L38" s="348" t="s">
        <v>59</v>
      </c>
      <c r="M38" s="394">
        <f>SUM(M33:M37)</f>
        <v>0</v>
      </c>
      <c r="N38" s="671"/>
      <c r="O38" s="672"/>
      <c r="P38" s="673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</row>
    <row r="2" spans="1:75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</row>
    <row r="3" spans="1:75" ht="15.75" customHeight="1">
      <c r="A3" s="635" t="s">
        <v>659</v>
      </c>
      <c r="B3" s="668"/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75" s="141" customFormat="1" ht="15.75" customHeight="1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</row>
    <row r="5" spans="1:75" ht="15.75" customHeight="1">
      <c r="A5" s="637" t="s">
        <v>194</v>
      </c>
      <c r="B5" s="669">
        <v>1</v>
      </c>
      <c r="C5" s="669"/>
      <c r="D5" s="669">
        <v>2</v>
      </c>
      <c r="E5" s="669"/>
      <c r="F5" s="669">
        <v>3</v>
      </c>
      <c r="G5" s="669"/>
      <c r="H5" s="640">
        <v>4</v>
      </c>
      <c r="I5" s="640"/>
      <c r="J5" s="640">
        <v>5</v>
      </c>
      <c r="K5" s="640"/>
      <c r="L5" s="640">
        <v>6</v>
      </c>
      <c r="M5" s="640"/>
      <c r="N5" s="640">
        <v>7</v>
      </c>
      <c r="O5" s="640"/>
      <c r="P5" s="640">
        <v>8</v>
      </c>
      <c r="Q5" s="640"/>
    </row>
    <row r="6" spans="1:75" ht="15.75" customHeight="1">
      <c r="A6" s="637"/>
      <c r="B6" s="670" t="s">
        <v>265</v>
      </c>
      <c r="C6" s="670"/>
      <c r="D6" s="670" t="s">
        <v>216</v>
      </c>
      <c r="E6" s="670"/>
      <c r="F6" s="670" t="s">
        <v>169</v>
      </c>
      <c r="G6" s="670"/>
      <c r="H6" s="637" t="s">
        <v>656</v>
      </c>
      <c r="I6" s="637"/>
      <c r="J6" s="637" t="s">
        <v>192</v>
      </c>
      <c r="K6" s="637"/>
      <c r="L6" s="637" t="s">
        <v>170</v>
      </c>
      <c r="M6" s="637"/>
      <c r="N6" s="637" t="s">
        <v>193</v>
      </c>
      <c r="O6" s="637"/>
      <c r="P6" s="752" t="s">
        <v>221</v>
      </c>
      <c r="Q6" s="637"/>
    </row>
    <row r="8" spans="1:75" s="286" customFormat="1" ht="15.75" customHeight="1">
      <c r="A8" s="640" t="s">
        <v>194</v>
      </c>
      <c r="B8" s="640"/>
      <c r="C8" s="285" t="s">
        <v>47</v>
      </c>
      <c r="D8" s="667" t="s">
        <v>12</v>
      </c>
      <c r="E8" s="667"/>
      <c r="F8" s="667"/>
      <c r="G8" s="661" t="s">
        <v>53</v>
      </c>
      <c r="H8" s="662"/>
      <c r="I8" s="663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53" t="s">
        <v>51</v>
      </c>
      <c r="P8" s="653"/>
    </row>
    <row r="9" spans="1:75" ht="24.95" customHeight="1">
      <c r="A9" s="640">
        <v>1</v>
      </c>
      <c r="B9" s="664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719"/>
      <c r="P9" s="720"/>
    </row>
    <row r="10" spans="1:75" ht="24.95" customHeight="1">
      <c r="A10" s="640"/>
      <c r="B10" s="664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747"/>
      <c r="P10" s="748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40"/>
      <c r="B11" s="664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747"/>
      <c r="P11" s="748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40"/>
      <c r="B12" s="664"/>
      <c r="C12" s="287">
        <v>4</v>
      </c>
      <c r="D12" s="288"/>
      <c r="E12" s="289"/>
      <c r="F12" s="290"/>
      <c r="G12" s="319"/>
      <c r="H12" s="289"/>
      <c r="I12" s="319"/>
      <c r="J12" s="287"/>
      <c r="K12" s="293"/>
      <c r="L12" s="287"/>
      <c r="M12" s="382">
        <f t="shared" si="0"/>
        <v>0</v>
      </c>
      <c r="N12" s="294"/>
      <c r="O12" s="747"/>
      <c r="P12" s="748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40"/>
      <c r="B13" s="664"/>
      <c r="C13" s="287">
        <v>5</v>
      </c>
      <c r="D13" s="295"/>
      <c r="E13" s="296"/>
      <c r="F13" s="297"/>
      <c r="G13" s="358"/>
      <c r="H13" s="357"/>
      <c r="I13" s="358"/>
      <c r="J13" s="298"/>
      <c r="K13" s="299"/>
      <c r="L13" s="298"/>
      <c r="M13" s="383">
        <f t="shared" si="0"/>
        <v>0</v>
      </c>
      <c r="N13" s="294"/>
      <c r="O13" s="747"/>
      <c r="P13" s="748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40"/>
      <c r="B14" s="664"/>
      <c r="C14" s="655"/>
      <c r="D14" s="656"/>
      <c r="E14" s="656"/>
      <c r="F14" s="656"/>
      <c r="G14" s="656"/>
      <c r="H14" s="656"/>
      <c r="I14" s="657"/>
      <c r="J14" s="300" t="s">
        <v>58</v>
      </c>
      <c r="K14" s="402">
        <f>M14/'生產管理報表 7-1(月)'!$B$10</f>
        <v>0</v>
      </c>
      <c r="L14" s="300" t="s">
        <v>59</v>
      </c>
      <c r="M14" s="384">
        <f>SUM(M9:M13)</f>
        <v>0</v>
      </c>
      <c r="N14" s="749"/>
      <c r="O14" s="750"/>
      <c r="P14" s="751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0" t="s">
        <v>194</v>
      </c>
      <c r="B16" s="640"/>
      <c r="C16" s="303" t="s">
        <v>47</v>
      </c>
      <c r="D16" s="658" t="s">
        <v>12</v>
      </c>
      <c r="E16" s="659"/>
      <c r="F16" s="660"/>
      <c r="G16" s="661" t="s">
        <v>53</v>
      </c>
      <c r="H16" s="662"/>
      <c r="I16" s="663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0" t="s">
        <v>51</v>
      </c>
      <c r="P16" s="74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40">
        <v>2</v>
      </c>
      <c r="B17" s="664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2"/>
      <c r="P17" s="743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40"/>
      <c r="B18" s="664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2"/>
      <c r="P18" s="743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40"/>
      <c r="B19" s="664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2"/>
      <c r="P19" s="743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40"/>
      <c r="B20" s="664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2"/>
      <c r="P20" s="743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40"/>
      <c r="B21" s="664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2"/>
      <c r="P21" s="743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40"/>
      <c r="B22" s="664"/>
      <c r="C22" s="655"/>
      <c r="D22" s="656"/>
      <c r="E22" s="656"/>
      <c r="F22" s="656"/>
      <c r="G22" s="656"/>
      <c r="H22" s="656"/>
      <c r="I22" s="657"/>
      <c r="J22" s="300" t="s">
        <v>58</v>
      </c>
      <c r="K22" s="402">
        <f>M22/'生產管理報表 7-1(月)'!$B$10</f>
        <v>0</v>
      </c>
      <c r="L22" s="300" t="s">
        <v>59</v>
      </c>
      <c r="M22" s="301">
        <f>SUM(M17:M21)</f>
        <v>0</v>
      </c>
      <c r="N22" s="744"/>
      <c r="O22" s="745"/>
      <c r="P22" s="746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0" t="s">
        <v>194</v>
      </c>
      <c r="B24" s="640"/>
      <c r="C24" s="303" t="s">
        <v>47</v>
      </c>
      <c r="D24" s="658" t="s">
        <v>12</v>
      </c>
      <c r="E24" s="659"/>
      <c r="F24" s="660"/>
      <c r="G24" s="661" t="s">
        <v>53</v>
      </c>
      <c r="H24" s="662"/>
      <c r="I24" s="663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38" t="s">
        <v>51</v>
      </c>
      <c r="P24" s="73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40">
        <v>3</v>
      </c>
      <c r="B25" s="664" t="s">
        <v>610</v>
      </c>
      <c r="C25" s="307">
        <v>1</v>
      </c>
      <c r="D25" s="288"/>
      <c r="E25" s="289"/>
      <c r="F25" s="290"/>
      <c r="G25" s="319"/>
      <c r="H25" s="289"/>
      <c r="I25" s="319"/>
      <c r="J25" s="320"/>
      <c r="K25" s="309"/>
      <c r="L25" s="308"/>
      <c r="M25" s="385">
        <f t="shared" ref="M25:M29" si="2">L25*J25</f>
        <v>0</v>
      </c>
      <c r="N25" s="321"/>
      <c r="O25" s="733"/>
      <c r="P25" s="73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40"/>
      <c r="B26" s="664"/>
      <c r="C26" s="307">
        <v>2</v>
      </c>
      <c r="D26" s="288"/>
      <c r="E26" s="289"/>
      <c r="F26" s="290"/>
      <c r="G26" s="319"/>
      <c r="H26" s="289"/>
      <c r="I26" s="319"/>
      <c r="J26" s="320"/>
      <c r="K26" s="309"/>
      <c r="L26" s="308"/>
      <c r="M26" s="385">
        <f t="shared" si="2"/>
        <v>0</v>
      </c>
      <c r="N26" s="321"/>
      <c r="O26" s="733"/>
      <c r="P26" s="73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40"/>
      <c r="B27" s="664"/>
      <c r="C27" s="307">
        <v>3</v>
      </c>
      <c r="D27" s="288"/>
      <c r="E27" s="289"/>
      <c r="F27" s="290"/>
      <c r="G27" s="288"/>
      <c r="H27" s="289"/>
      <c r="I27" s="319"/>
      <c r="J27" s="320"/>
      <c r="K27" s="309"/>
      <c r="L27" s="308"/>
      <c r="M27" s="385">
        <f t="shared" si="2"/>
        <v>0</v>
      </c>
      <c r="N27" s="321"/>
      <c r="O27" s="733"/>
      <c r="P27" s="73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40"/>
      <c r="B28" s="664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33"/>
      <c r="P28" s="73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40"/>
      <c r="B29" s="664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33"/>
      <c r="P29" s="73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40"/>
      <c r="B30" s="664"/>
      <c r="C30" s="655"/>
      <c r="D30" s="656"/>
      <c r="E30" s="656"/>
      <c r="F30" s="656"/>
      <c r="G30" s="656"/>
      <c r="H30" s="656"/>
      <c r="I30" s="657"/>
      <c r="J30" s="325" t="s">
        <v>58</v>
      </c>
      <c r="K30" s="402">
        <f>M30/'生產管理報表 7-1(月)'!$B$10</f>
        <v>0</v>
      </c>
      <c r="L30" s="325" t="s">
        <v>59</v>
      </c>
      <c r="M30" s="386">
        <f>SUM(M25:M29)</f>
        <v>0</v>
      </c>
      <c r="N30" s="735"/>
      <c r="O30" s="736"/>
      <c r="P30" s="73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22" zoomScale="91" zoomScaleNormal="60" zoomScaleSheetLayoutView="91" workbookViewId="0">
      <selection activeCell="O28" sqref="O25:P28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</row>
    <row r="2" spans="1:20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</row>
    <row r="3" spans="1:20" s="140" customFormat="1" ht="15.75" customHeight="1">
      <c r="A3" s="635" t="s">
        <v>659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20" s="14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0" customFormat="1" ht="15.75" customHeight="1">
      <c r="A5" s="731" t="s">
        <v>194</v>
      </c>
      <c r="B5" s="645">
        <v>1</v>
      </c>
      <c r="C5" s="646"/>
      <c r="D5" s="645">
        <v>2</v>
      </c>
      <c r="E5" s="646"/>
      <c r="F5" s="645">
        <v>3</v>
      </c>
      <c r="G5" s="646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0" customFormat="1" ht="15.75" customHeight="1">
      <c r="A6" s="732"/>
      <c r="B6" s="728" t="s">
        <v>265</v>
      </c>
      <c r="C6" s="729"/>
      <c r="D6" s="728" t="s">
        <v>216</v>
      </c>
      <c r="E6" s="729"/>
      <c r="F6" s="728" t="s">
        <v>169</v>
      </c>
      <c r="G6" s="729"/>
      <c r="H6" s="726" t="s">
        <v>656</v>
      </c>
      <c r="I6" s="727"/>
      <c r="J6" s="726" t="s">
        <v>192</v>
      </c>
      <c r="K6" s="727"/>
      <c r="L6" s="726" t="s">
        <v>170</v>
      </c>
      <c r="M6" s="727"/>
      <c r="N6" s="726" t="s">
        <v>193</v>
      </c>
      <c r="O6" s="727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74" t="s">
        <v>194</v>
      </c>
      <c r="B8" s="675"/>
      <c r="C8" s="326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82" t="s">
        <v>51</v>
      </c>
      <c r="P8" s="683"/>
      <c r="R8" s="403"/>
      <c r="S8" s="404"/>
    </row>
    <row r="9" spans="1:20" s="350" customFormat="1" ht="60" customHeight="1">
      <c r="A9" s="684">
        <v>4</v>
      </c>
      <c r="B9" s="716" t="s">
        <v>656</v>
      </c>
      <c r="C9" s="330">
        <v>1</v>
      </c>
      <c r="D9" s="288"/>
      <c r="E9" s="289"/>
      <c r="F9" s="290"/>
      <c r="G9" s="291"/>
      <c r="H9" s="292"/>
      <c r="I9" s="291"/>
      <c r="J9" s="370"/>
      <c r="K9" s="371"/>
      <c r="L9" s="372"/>
      <c r="M9" s="382">
        <f t="shared" ref="M9:M13" si="0">L9*J9</f>
        <v>0</v>
      </c>
      <c r="N9" s="372"/>
      <c r="O9" s="714"/>
      <c r="P9" s="715"/>
      <c r="R9" s="405"/>
      <c r="S9" s="405"/>
    </row>
    <row r="10" spans="1:20" s="350" customFormat="1" ht="60" customHeight="1">
      <c r="A10" s="685"/>
      <c r="B10" s="717"/>
      <c r="C10" s="330">
        <v>2</v>
      </c>
      <c r="D10" s="288"/>
      <c r="E10" s="289"/>
      <c r="F10" s="290"/>
      <c r="G10" s="291"/>
      <c r="H10" s="292"/>
      <c r="I10" s="291"/>
      <c r="J10" s="370"/>
      <c r="K10" s="371"/>
      <c r="L10" s="372"/>
      <c r="M10" s="382">
        <f t="shared" si="0"/>
        <v>0</v>
      </c>
      <c r="N10" s="372"/>
      <c r="O10" s="714"/>
      <c r="P10" s="715"/>
      <c r="R10" s="405"/>
      <c r="S10" s="405"/>
    </row>
    <row r="11" spans="1:20" s="350" customFormat="1" ht="60" customHeight="1">
      <c r="A11" s="685"/>
      <c r="B11" s="717"/>
      <c r="C11" s="330">
        <v>3</v>
      </c>
      <c r="D11" s="288"/>
      <c r="E11" s="289"/>
      <c r="F11" s="290"/>
      <c r="G11" s="291"/>
      <c r="H11" s="292"/>
      <c r="I11" s="291"/>
      <c r="J11" s="370"/>
      <c r="K11" s="371"/>
      <c r="L11" s="372"/>
      <c r="M11" s="382">
        <f t="shared" si="0"/>
        <v>0</v>
      </c>
      <c r="N11" s="372"/>
      <c r="O11" s="714"/>
      <c r="P11" s="715"/>
      <c r="R11" s="405"/>
      <c r="S11" s="403"/>
    </row>
    <row r="12" spans="1:20" s="350" customFormat="1" ht="60" customHeight="1">
      <c r="A12" s="685"/>
      <c r="B12" s="717"/>
      <c r="C12" s="330">
        <v>4</v>
      </c>
      <c r="D12" s="295"/>
      <c r="E12" s="289"/>
      <c r="F12" s="290"/>
      <c r="G12" s="291"/>
      <c r="H12" s="292"/>
      <c r="I12" s="291"/>
      <c r="J12" s="370"/>
      <c r="K12" s="371"/>
      <c r="L12" s="372"/>
      <c r="M12" s="382">
        <f t="shared" si="0"/>
        <v>0</v>
      </c>
      <c r="N12" s="372"/>
      <c r="O12" s="714"/>
      <c r="P12" s="715"/>
      <c r="R12" s="405"/>
      <c r="S12" s="403"/>
    </row>
    <row r="13" spans="1:20" s="350" customFormat="1" ht="60" customHeight="1" thickBot="1">
      <c r="A13" s="685"/>
      <c r="B13" s="717"/>
      <c r="C13" s="330">
        <v>5</v>
      </c>
      <c r="D13" s="288"/>
      <c r="E13" s="296"/>
      <c r="F13" s="297"/>
      <c r="G13" s="291"/>
      <c r="H13" s="292"/>
      <c r="I13" s="291"/>
      <c r="J13" s="374"/>
      <c r="K13" s="315"/>
      <c r="L13" s="376"/>
      <c r="M13" s="382">
        <f t="shared" si="0"/>
        <v>0</v>
      </c>
      <c r="N13" s="372"/>
      <c r="O13" s="714"/>
      <c r="P13" s="715"/>
      <c r="R13" s="406"/>
      <c r="S13" s="403"/>
      <c r="T13" s="340"/>
    </row>
    <row r="14" spans="1:20" ht="15.75" customHeight="1" thickTop="1" thickBot="1">
      <c r="A14" s="686"/>
      <c r="B14" s="718"/>
      <c r="C14" s="721"/>
      <c r="D14" s="722"/>
      <c r="E14" s="722"/>
      <c r="F14" s="722"/>
      <c r="G14" s="722"/>
      <c r="H14" s="722"/>
      <c r="I14" s="723"/>
      <c r="J14" s="347" t="s">
        <v>58</v>
      </c>
      <c r="K14" s="402">
        <f>M14/'生產管理報表 7-1(月)'!$B$10</f>
        <v>0</v>
      </c>
      <c r="L14" s="348" t="s">
        <v>59</v>
      </c>
      <c r="M14" s="394">
        <f>SUM(M9:M13)</f>
        <v>0</v>
      </c>
      <c r="N14" s="671"/>
      <c r="O14" s="672"/>
      <c r="P14" s="673"/>
      <c r="R14" s="403"/>
      <c r="S14" s="403"/>
    </row>
    <row r="15" spans="1:20" ht="15.75" customHeight="1" thickTop="1">
      <c r="M15" s="389"/>
      <c r="S15" s="403"/>
    </row>
    <row r="16" spans="1:20" ht="15.75" customHeight="1">
      <c r="A16" s="674" t="s">
        <v>194</v>
      </c>
      <c r="B16" s="675"/>
      <c r="C16" s="326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82" t="s">
        <v>51</v>
      </c>
      <c r="P16" s="683"/>
      <c r="S16" s="404"/>
      <c r="T16" s="350"/>
    </row>
    <row r="17" spans="1:20" s="350" customFormat="1" ht="24.95" customHeight="1">
      <c r="A17" s="684">
        <v>5</v>
      </c>
      <c r="B17" s="697" t="s">
        <v>219</v>
      </c>
      <c r="C17" s="330">
        <v>1</v>
      </c>
      <c r="D17" s="288"/>
      <c r="E17" s="289"/>
      <c r="F17" s="290"/>
      <c r="G17" s="358"/>
      <c r="H17" s="357"/>
      <c r="I17" s="358"/>
      <c r="J17" s="370"/>
      <c r="K17" s="371"/>
      <c r="L17" s="372"/>
      <c r="M17" s="382">
        <f t="shared" ref="M17:M19" si="1">L17*J17</f>
        <v>0</v>
      </c>
      <c r="N17" s="372"/>
      <c r="O17" s="708"/>
      <c r="P17" s="709"/>
      <c r="S17" s="403"/>
    </row>
    <row r="18" spans="1:20" s="350" customFormat="1" ht="24.95" customHeight="1">
      <c r="A18" s="685"/>
      <c r="B18" s="698"/>
      <c r="C18" s="330">
        <v>2</v>
      </c>
      <c r="D18" s="288"/>
      <c r="E18" s="289"/>
      <c r="F18" s="290"/>
      <c r="G18" s="334"/>
      <c r="H18" s="335"/>
      <c r="I18" s="336"/>
      <c r="J18" s="370"/>
      <c r="K18" s="371"/>
      <c r="L18" s="372"/>
      <c r="M18" s="382">
        <f t="shared" si="1"/>
        <v>0</v>
      </c>
      <c r="N18" s="372"/>
      <c r="O18" s="710"/>
      <c r="P18" s="711"/>
      <c r="S18" s="340"/>
      <c r="T18" s="340"/>
    </row>
    <row r="19" spans="1:20" ht="24.95" customHeight="1">
      <c r="A19" s="685"/>
      <c r="B19" s="698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1">
        <f t="shared" si="1"/>
        <v>0</v>
      </c>
      <c r="N19" s="339"/>
      <c r="O19" s="692"/>
      <c r="P19" s="693"/>
    </row>
    <row r="20" spans="1:20" ht="24.95" customHeight="1">
      <c r="A20" s="685"/>
      <c r="B20" s="698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685"/>
      <c r="B21" s="698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3">
        <v>0</v>
      </c>
      <c r="N21" s="339"/>
      <c r="O21" s="353"/>
      <c r="P21" s="354"/>
      <c r="R21" s="407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47" t="s">
        <v>58</v>
      </c>
      <c r="K22" s="402">
        <f>M22/'生產管理報表 7-1(月)'!$B$10</f>
        <v>0</v>
      </c>
      <c r="L22" s="348" t="s">
        <v>59</v>
      </c>
      <c r="M22" s="394">
        <f>SUM(M17:M21)</f>
        <v>0</v>
      </c>
      <c r="N22" s="671"/>
      <c r="O22" s="672"/>
      <c r="P22" s="673"/>
      <c r="R22" s="403"/>
    </row>
    <row r="23" spans="1:20" ht="15.75" customHeight="1" thickTop="1">
      <c r="M23" s="389"/>
      <c r="R23" s="403"/>
    </row>
    <row r="24" spans="1:20" ht="15.75" customHeight="1">
      <c r="A24" s="674" t="s">
        <v>194</v>
      </c>
      <c r="B24" s="675"/>
      <c r="C24" s="355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82" t="s">
        <v>51</v>
      </c>
      <c r="P24" s="683"/>
      <c r="R24" s="403"/>
    </row>
    <row r="25" spans="1:20" ht="39.950000000000003" customHeight="1">
      <c r="A25" s="684">
        <v>6</v>
      </c>
      <c r="B25" s="697" t="s">
        <v>220</v>
      </c>
      <c r="C25" s="330">
        <v>1</v>
      </c>
      <c r="D25" s="331"/>
      <c r="E25" s="332"/>
      <c r="F25" s="333"/>
      <c r="G25" s="336"/>
      <c r="H25" s="335"/>
      <c r="I25" s="336"/>
      <c r="J25" s="337"/>
      <c r="K25" s="338"/>
      <c r="L25" s="339"/>
      <c r="M25" s="391">
        <f t="shared" ref="M25:M28" si="2">L25*J25</f>
        <v>0</v>
      </c>
      <c r="N25" s="339"/>
      <c r="O25" s="753"/>
      <c r="P25" s="754"/>
    </row>
    <row r="26" spans="1:20" ht="39.950000000000003" customHeight="1">
      <c r="A26" s="685"/>
      <c r="B26" s="698"/>
      <c r="C26" s="330">
        <v>2</v>
      </c>
      <c r="D26" s="331"/>
      <c r="E26" s="332"/>
      <c r="F26" s="333"/>
      <c r="G26" s="336"/>
      <c r="H26" s="335"/>
      <c r="I26" s="336"/>
      <c r="J26" s="337"/>
      <c r="K26" s="338"/>
      <c r="L26" s="339"/>
      <c r="M26" s="391">
        <f t="shared" si="2"/>
        <v>0</v>
      </c>
      <c r="N26" s="339"/>
      <c r="O26" s="753"/>
      <c r="P26" s="754"/>
    </row>
    <row r="27" spans="1:20" ht="39.950000000000003" customHeight="1">
      <c r="A27" s="685"/>
      <c r="B27" s="698"/>
      <c r="C27" s="330">
        <v>3</v>
      </c>
      <c r="D27" s="331"/>
      <c r="E27" s="332"/>
      <c r="F27" s="333"/>
      <c r="G27" s="418"/>
      <c r="H27" s="419"/>
      <c r="I27" s="420"/>
      <c r="J27" s="337"/>
      <c r="K27" s="338"/>
      <c r="L27" s="339"/>
      <c r="M27" s="391">
        <f t="shared" si="2"/>
        <v>0</v>
      </c>
      <c r="N27" s="339"/>
      <c r="O27" s="753"/>
      <c r="P27" s="754"/>
    </row>
    <row r="28" spans="1:20" ht="39.950000000000003" customHeight="1">
      <c r="A28" s="685"/>
      <c r="B28" s="698"/>
      <c r="C28" s="330">
        <v>4</v>
      </c>
      <c r="D28" s="331"/>
      <c r="E28" s="332"/>
      <c r="F28" s="333"/>
      <c r="G28" s="336"/>
      <c r="H28" s="335"/>
      <c r="I28" s="336"/>
      <c r="J28" s="337"/>
      <c r="K28" s="338"/>
      <c r="L28" s="339"/>
      <c r="M28" s="391">
        <f t="shared" si="2"/>
        <v>0</v>
      </c>
      <c r="N28" s="339"/>
      <c r="O28" s="755"/>
      <c r="P28" s="756"/>
    </row>
    <row r="29" spans="1:20" ht="15.75" customHeight="1" thickBot="1">
      <c r="A29" s="685"/>
      <c r="B29" s="698"/>
      <c r="C29" s="330">
        <v>5</v>
      </c>
      <c r="D29" s="341"/>
      <c r="E29" s="342"/>
      <c r="F29" s="343"/>
      <c r="G29" s="334"/>
      <c r="H29" s="335"/>
      <c r="I29" s="336"/>
      <c r="J29" s="344"/>
      <c r="K29" s="31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47" t="s">
        <v>58</v>
      </c>
      <c r="K30" s="402">
        <f>M30/'生產管理報表 7-1(月)'!$B$10</f>
        <v>0</v>
      </c>
      <c r="L30" s="348" t="s">
        <v>59</v>
      </c>
      <c r="M30" s="394">
        <f>SUM(M25:M29)</f>
        <v>0</v>
      </c>
      <c r="N30" s="671"/>
      <c r="O30" s="672"/>
      <c r="P30" s="673"/>
    </row>
    <row r="31" spans="1:20" ht="15.75" customHeight="1" thickTop="1">
      <c r="M31" s="389"/>
    </row>
    <row r="32" spans="1:20" ht="15.75" customHeight="1">
      <c r="A32" s="674" t="s">
        <v>194</v>
      </c>
      <c r="B32" s="675"/>
      <c r="C32" s="355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82" t="s">
        <v>51</v>
      </c>
      <c r="P32" s="683"/>
    </row>
    <row r="33" spans="1:16" ht="15.75" customHeight="1">
      <c r="A33" s="684">
        <v>7</v>
      </c>
      <c r="B33" s="68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0"/>
      <c r="P33" s="691"/>
    </row>
    <row r="34" spans="1:16" ht="15.75" customHeight="1">
      <c r="A34" s="685"/>
      <c r="B34" s="68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2"/>
      <c r="P34" s="693"/>
    </row>
    <row r="35" spans="1:16" ht="15.75" customHeight="1">
      <c r="A35" s="685"/>
      <c r="B35" s="68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2"/>
      <c r="P35" s="693"/>
    </row>
    <row r="36" spans="1:16" ht="15.75" customHeight="1">
      <c r="A36" s="685"/>
      <c r="B36" s="68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685"/>
      <c r="B37" s="688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47" t="s">
        <v>58</v>
      </c>
      <c r="K38" s="402">
        <f>M38/'生產管理報表 7-1(月)'!$B$10</f>
        <v>0</v>
      </c>
      <c r="L38" s="348" t="s">
        <v>59</v>
      </c>
      <c r="M38" s="394">
        <f>SUM(M33:M37)</f>
        <v>0</v>
      </c>
      <c r="N38" s="671"/>
      <c r="O38" s="672"/>
      <c r="P38" s="673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4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30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58"/>
  <sheetViews>
    <sheetView view="pageBreakPreview" topLeftCell="A34" zoomScaleNormal="60" zoomScaleSheetLayoutView="100" workbookViewId="0">
      <selection activeCell="S54" sqref="S54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53" t="s">
        <v>443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</row>
    <row r="2" spans="1:75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</row>
    <row r="3" spans="1:75" s="140" customFormat="1" ht="15.75" customHeight="1">
      <c r="A3" s="776" t="s">
        <v>724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  <c r="R3" s="282"/>
      <c r="S3" s="282"/>
      <c r="T3" s="282"/>
      <c r="U3" s="282"/>
    </row>
    <row r="4" spans="1:75" s="14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75" s="140" customFormat="1" ht="15.75" customHeight="1">
      <c r="A5" s="731" t="s">
        <v>194</v>
      </c>
      <c r="B5" s="724">
        <v>1</v>
      </c>
      <c r="C5" s="725"/>
      <c r="D5" s="724">
        <v>2</v>
      </c>
      <c r="E5" s="725"/>
      <c r="F5" s="724">
        <v>3</v>
      </c>
      <c r="G5" s="725"/>
      <c r="H5" s="645">
        <v>4</v>
      </c>
      <c r="I5" s="646"/>
      <c r="J5" s="645">
        <v>5</v>
      </c>
      <c r="K5" s="646"/>
      <c r="L5" s="645">
        <v>6</v>
      </c>
      <c r="M5" s="646"/>
      <c r="N5" s="645">
        <v>7</v>
      </c>
      <c r="O5" s="646"/>
      <c r="P5" s="645">
        <v>8</v>
      </c>
      <c r="Q5" s="646"/>
      <c r="R5" s="282"/>
      <c r="S5" s="282"/>
      <c r="T5" s="282"/>
      <c r="U5" s="282"/>
    </row>
    <row r="6" spans="1:75" s="140" customFormat="1" ht="15.75" customHeight="1">
      <c r="A6" s="732"/>
      <c r="B6" s="726" t="s">
        <v>265</v>
      </c>
      <c r="C6" s="727"/>
      <c r="D6" s="726" t="s">
        <v>216</v>
      </c>
      <c r="E6" s="727"/>
      <c r="F6" s="726" t="s">
        <v>169</v>
      </c>
      <c r="G6" s="727"/>
      <c r="H6" s="728" t="s">
        <v>656</v>
      </c>
      <c r="I6" s="729"/>
      <c r="J6" s="728" t="s">
        <v>192</v>
      </c>
      <c r="K6" s="729"/>
      <c r="L6" s="728" t="s">
        <v>170</v>
      </c>
      <c r="M6" s="729"/>
      <c r="N6" s="728" t="s">
        <v>193</v>
      </c>
      <c r="O6" s="729"/>
      <c r="P6" s="774" t="s">
        <v>221</v>
      </c>
      <c r="Q6" s="775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45" t="s">
        <v>194</v>
      </c>
      <c r="B8" s="646"/>
      <c r="C8" s="285" t="s">
        <v>47</v>
      </c>
      <c r="D8" s="767" t="s">
        <v>12</v>
      </c>
      <c r="E8" s="659"/>
      <c r="F8" s="757"/>
      <c r="G8" s="768" t="s">
        <v>53</v>
      </c>
      <c r="H8" s="769"/>
      <c r="I8" s="770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1" t="s">
        <v>51</v>
      </c>
      <c r="P8" s="772"/>
    </row>
    <row r="9" spans="1:75" s="140" customFormat="1" ht="20.100000000000001" customHeight="1">
      <c r="A9" s="758">
        <v>1</v>
      </c>
      <c r="B9" s="761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2">
        <f>L9*J9</f>
        <v>0</v>
      </c>
      <c r="N9" s="294"/>
      <c r="O9" s="719"/>
      <c r="P9" s="720"/>
      <c r="R9" s="282"/>
      <c r="S9" s="312"/>
      <c r="T9" s="312"/>
      <c r="U9" s="282"/>
    </row>
    <row r="10" spans="1:75" s="140" customFormat="1" ht="20.100000000000001" customHeight="1">
      <c r="A10" s="759"/>
      <c r="B10" s="762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2">
        <f t="shared" ref="M10:M13" si="0">L10*J10</f>
        <v>0</v>
      </c>
      <c r="N10" s="294"/>
      <c r="O10" s="719"/>
      <c r="P10" s="720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759"/>
      <c r="B11" s="762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2">
        <f t="shared" si="0"/>
        <v>0</v>
      </c>
      <c r="N11" s="294"/>
      <c r="O11" s="773"/>
      <c r="P11" s="734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759"/>
      <c r="B12" s="762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73"/>
      <c r="P12" s="734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759"/>
      <c r="B13" s="762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3">
        <f t="shared" si="0"/>
        <v>0</v>
      </c>
      <c r="N13" s="294"/>
      <c r="O13" s="773"/>
      <c r="P13" s="734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760"/>
      <c r="B14" s="763"/>
      <c r="C14" s="661"/>
      <c r="D14" s="662"/>
      <c r="E14" s="662"/>
      <c r="F14" s="662"/>
      <c r="G14" s="662"/>
      <c r="H14" s="662"/>
      <c r="I14" s="766"/>
      <c r="J14" s="300" t="s">
        <v>58</v>
      </c>
      <c r="K14" s="240">
        <f>M14/'生產管理報表 7-1 (週)'!B152</f>
        <v>0</v>
      </c>
      <c r="L14" s="300" t="s">
        <v>59</v>
      </c>
      <c r="M14" s="384">
        <f>SUM(M9:M13)</f>
        <v>0</v>
      </c>
      <c r="N14" s="749"/>
      <c r="O14" s="750"/>
      <c r="P14" s="751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645" t="s">
        <v>194</v>
      </c>
      <c r="B16" s="646"/>
      <c r="C16" s="303" t="s">
        <v>47</v>
      </c>
      <c r="D16" s="658" t="s">
        <v>12</v>
      </c>
      <c r="E16" s="659"/>
      <c r="F16" s="660"/>
      <c r="G16" s="658" t="s">
        <v>53</v>
      </c>
      <c r="H16" s="659"/>
      <c r="I16" s="660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0" t="s">
        <v>51</v>
      </c>
      <c r="P16" s="741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758">
        <v>2</v>
      </c>
      <c r="B17" s="76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2"/>
      <c r="P17" s="743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759"/>
      <c r="B18" s="762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2"/>
      <c r="P18" s="743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759"/>
      <c r="B19" s="762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2"/>
      <c r="P19" s="743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759"/>
      <c r="B20" s="762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2"/>
      <c r="P20" s="743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759"/>
      <c r="B21" s="762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2"/>
      <c r="P21" s="743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760"/>
      <c r="B22" s="763"/>
      <c r="C22" s="661"/>
      <c r="D22" s="662"/>
      <c r="E22" s="662"/>
      <c r="F22" s="662"/>
      <c r="G22" s="662"/>
      <c r="H22" s="662"/>
      <c r="I22" s="766"/>
      <c r="J22" s="300" t="s">
        <v>58</v>
      </c>
      <c r="K22" s="240">
        <f>M22/'生產管理報表 7-1 (週)'!B152</f>
        <v>0</v>
      </c>
      <c r="L22" s="300" t="s">
        <v>59</v>
      </c>
      <c r="M22" s="301">
        <f>SUM(M17:M21)</f>
        <v>0</v>
      </c>
      <c r="N22" s="744"/>
      <c r="O22" s="745"/>
      <c r="P22" s="746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645" t="s">
        <v>194</v>
      </c>
      <c r="B24" s="646"/>
      <c r="C24" s="303" t="s">
        <v>47</v>
      </c>
      <c r="D24" s="658" t="s">
        <v>12</v>
      </c>
      <c r="E24" s="659"/>
      <c r="F24" s="660"/>
      <c r="G24" s="658" t="s">
        <v>53</v>
      </c>
      <c r="H24" s="659"/>
      <c r="I24" s="75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38" t="s">
        <v>51</v>
      </c>
      <c r="P24" s="739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758">
        <v>3</v>
      </c>
      <c r="B25" s="761" t="s">
        <v>610</v>
      </c>
      <c r="C25" s="307">
        <v>1</v>
      </c>
      <c r="D25" s="288" t="s">
        <v>703</v>
      </c>
      <c r="E25" s="289"/>
      <c r="F25" s="290"/>
      <c r="G25" s="290" t="s">
        <v>701</v>
      </c>
      <c r="H25" s="289"/>
      <c r="I25" s="290"/>
      <c r="J25" s="308">
        <v>13.949999999999998</v>
      </c>
      <c r="K25" s="309">
        <v>5.4840477209857188E-3</v>
      </c>
      <c r="L25" s="308">
        <v>83</v>
      </c>
      <c r="M25" s="385">
        <f t="shared" ref="M25:M29" si="2">L25*J25</f>
        <v>1157.8499999999997</v>
      </c>
      <c r="N25" s="321"/>
      <c r="O25" s="764" t="s">
        <v>726</v>
      </c>
      <c r="P25" s="765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759"/>
      <c r="B26" s="762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733"/>
      <c r="P26" s="734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759"/>
      <c r="B27" s="762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733"/>
      <c r="P27" s="734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759"/>
      <c r="B28" s="762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33"/>
      <c r="P28" s="734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759"/>
      <c r="B29" s="762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33"/>
      <c r="P29" s="734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760"/>
      <c r="B30" s="763"/>
      <c r="C30" s="661"/>
      <c r="D30" s="662"/>
      <c r="E30" s="662"/>
      <c r="F30" s="662"/>
      <c r="G30" s="662"/>
      <c r="H30" s="662"/>
      <c r="I30" s="766"/>
      <c r="J30" s="325" t="s">
        <v>58</v>
      </c>
      <c r="K30" s="240">
        <f>M30/'生產管理報表 7-1 (週)'!B152</f>
        <v>9.5441565743314121E-3</v>
      </c>
      <c r="L30" s="325" t="s">
        <v>59</v>
      </c>
      <c r="M30" s="386">
        <f>SUM(M25:M29)</f>
        <v>1157.8499999999997</v>
      </c>
      <c r="N30" s="735"/>
      <c r="O30" s="736"/>
      <c r="P30" s="737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776" t="s">
        <v>774</v>
      </c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  <c r="R31" s="282"/>
      <c r="S31" s="282"/>
      <c r="T31" s="282"/>
      <c r="U31" s="282"/>
    </row>
    <row r="32" spans="1:36" s="141" customFormat="1" ht="15.75" customHeight="1">
      <c r="A32" s="730"/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  <c r="M32" s="730"/>
    </row>
    <row r="33" spans="1:75" s="140" customFormat="1" ht="15.75" customHeight="1">
      <c r="A33" s="731" t="s">
        <v>194</v>
      </c>
      <c r="B33" s="724">
        <v>1</v>
      </c>
      <c r="C33" s="725"/>
      <c r="D33" s="724">
        <v>2</v>
      </c>
      <c r="E33" s="725"/>
      <c r="F33" s="724">
        <v>3</v>
      </c>
      <c r="G33" s="725"/>
      <c r="H33" s="645">
        <v>4</v>
      </c>
      <c r="I33" s="646"/>
      <c r="J33" s="645">
        <v>5</v>
      </c>
      <c r="K33" s="646"/>
      <c r="L33" s="645">
        <v>6</v>
      </c>
      <c r="M33" s="646"/>
      <c r="N33" s="645">
        <v>7</v>
      </c>
      <c r="O33" s="646"/>
      <c r="P33" s="645">
        <v>8</v>
      </c>
      <c r="Q33" s="646"/>
      <c r="R33" s="282"/>
      <c r="S33" s="282"/>
      <c r="T33" s="282"/>
      <c r="U33" s="282"/>
    </row>
    <row r="34" spans="1:75" s="140" customFormat="1" ht="15.75" customHeight="1">
      <c r="A34" s="732"/>
      <c r="B34" s="726" t="s">
        <v>265</v>
      </c>
      <c r="C34" s="727"/>
      <c r="D34" s="726" t="s">
        <v>216</v>
      </c>
      <c r="E34" s="727"/>
      <c r="F34" s="726" t="s">
        <v>169</v>
      </c>
      <c r="G34" s="727"/>
      <c r="H34" s="728" t="s">
        <v>656</v>
      </c>
      <c r="I34" s="729"/>
      <c r="J34" s="728" t="s">
        <v>192</v>
      </c>
      <c r="K34" s="729"/>
      <c r="L34" s="728" t="s">
        <v>170</v>
      </c>
      <c r="M34" s="729"/>
      <c r="N34" s="728" t="s">
        <v>193</v>
      </c>
      <c r="O34" s="729"/>
      <c r="P34" s="774" t="s">
        <v>221</v>
      </c>
      <c r="Q34" s="775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45" t="s">
        <v>194</v>
      </c>
      <c r="B36" s="646"/>
      <c r="C36" s="285" t="s">
        <v>47</v>
      </c>
      <c r="D36" s="767" t="s">
        <v>12</v>
      </c>
      <c r="E36" s="659"/>
      <c r="F36" s="757"/>
      <c r="G36" s="768" t="s">
        <v>53</v>
      </c>
      <c r="H36" s="769"/>
      <c r="I36" s="770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1" t="s">
        <v>51</v>
      </c>
      <c r="P36" s="772"/>
    </row>
    <row r="37" spans="1:75" s="140" customFormat="1" ht="20.100000000000001" customHeight="1">
      <c r="A37" s="758">
        <v>1</v>
      </c>
      <c r="B37" s="761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2">
        <f>L37*J37</f>
        <v>0</v>
      </c>
      <c r="N37" s="294"/>
      <c r="O37" s="719"/>
      <c r="P37" s="720"/>
      <c r="R37" s="282"/>
      <c r="S37" s="312"/>
      <c r="T37" s="312"/>
      <c r="U37" s="282"/>
    </row>
    <row r="38" spans="1:75" s="140" customFormat="1" ht="20.100000000000001" customHeight="1">
      <c r="A38" s="759"/>
      <c r="B38" s="762"/>
      <c r="C38" s="287">
        <v>2</v>
      </c>
      <c r="D38" s="288"/>
      <c r="E38" s="289"/>
      <c r="F38" s="289"/>
      <c r="G38" s="288"/>
      <c r="H38" s="289"/>
      <c r="I38" s="290"/>
      <c r="J38" s="287"/>
      <c r="K38" s="293"/>
      <c r="L38" s="287"/>
      <c r="M38" s="382">
        <f t="shared" ref="M38:M41" si="3">L38*J38</f>
        <v>0</v>
      </c>
      <c r="N38" s="294"/>
      <c r="O38" s="719"/>
      <c r="P38" s="720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00000000000001" customHeight="1">
      <c r="A39" s="759"/>
      <c r="B39" s="762"/>
      <c r="C39" s="287">
        <v>3</v>
      </c>
      <c r="D39" s="288"/>
      <c r="E39" s="289"/>
      <c r="F39" s="289"/>
      <c r="G39" s="288"/>
      <c r="H39" s="289"/>
      <c r="I39" s="319"/>
      <c r="J39" s="287"/>
      <c r="K39" s="293"/>
      <c r="L39" s="287"/>
      <c r="M39" s="382">
        <f t="shared" si="3"/>
        <v>0</v>
      </c>
      <c r="N39" s="294"/>
      <c r="O39" s="773"/>
      <c r="P39" s="734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00000000000001" customHeight="1">
      <c r="A40" s="759"/>
      <c r="B40" s="762"/>
      <c r="C40" s="287">
        <v>4</v>
      </c>
      <c r="D40" s="288"/>
      <c r="E40" s="289"/>
      <c r="F40" s="289"/>
      <c r="G40" s="288"/>
      <c r="H40" s="289"/>
      <c r="I40" s="290"/>
      <c r="J40" s="287"/>
      <c r="K40" s="293"/>
      <c r="L40" s="287"/>
      <c r="M40" s="382">
        <f t="shared" si="3"/>
        <v>0</v>
      </c>
      <c r="N40" s="294"/>
      <c r="O40" s="773"/>
      <c r="P40" s="734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00000000000001" customHeight="1" thickBot="1">
      <c r="A41" s="759"/>
      <c r="B41" s="762"/>
      <c r="C41" s="287">
        <v>5</v>
      </c>
      <c r="D41" s="295"/>
      <c r="E41" s="296"/>
      <c r="F41" s="296"/>
      <c r="G41" s="288"/>
      <c r="H41" s="289"/>
      <c r="I41" s="290"/>
      <c r="J41" s="298"/>
      <c r="K41" s="299"/>
      <c r="L41" s="298"/>
      <c r="M41" s="383">
        <f t="shared" si="3"/>
        <v>0</v>
      </c>
      <c r="N41" s="294"/>
      <c r="O41" s="773"/>
      <c r="P41" s="734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760"/>
      <c r="B42" s="763"/>
      <c r="C42" s="661"/>
      <c r="D42" s="662"/>
      <c r="E42" s="662"/>
      <c r="F42" s="662"/>
      <c r="G42" s="662"/>
      <c r="H42" s="662"/>
      <c r="I42" s="766"/>
      <c r="J42" s="300" t="s">
        <v>58</v>
      </c>
      <c r="K42" s="240">
        <f>M42/'生產管理報表 7-1 (週)'!B163</f>
        <v>0</v>
      </c>
      <c r="L42" s="300" t="s">
        <v>59</v>
      </c>
      <c r="M42" s="384">
        <f>SUM(M37:M41)</f>
        <v>0</v>
      </c>
      <c r="N42" s="749"/>
      <c r="O42" s="750"/>
      <c r="P42" s="751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645" t="s">
        <v>194</v>
      </c>
      <c r="B44" s="646"/>
      <c r="C44" s="303" t="s">
        <v>47</v>
      </c>
      <c r="D44" s="658" t="s">
        <v>12</v>
      </c>
      <c r="E44" s="659"/>
      <c r="F44" s="660"/>
      <c r="G44" s="658" t="s">
        <v>53</v>
      </c>
      <c r="H44" s="659"/>
      <c r="I44" s="660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0" t="s">
        <v>51</v>
      </c>
      <c r="P44" s="741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758">
        <v>2</v>
      </c>
      <c r="B45" s="761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2"/>
      <c r="P45" s="743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759"/>
      <c r="B46" s="762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2"/>
      <c r="P46" s="743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759"/>
      <c r="B47" s="762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2"/>
      <c r="P47" s="743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759"/>
      <c r="B48" s="762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2"/>
      <c r="P48" s="743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759"/>
      <c r="B49" s="762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2"/>
      <c r="P49" s="743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760"/>
      <c r="B50" s="763"/>
      <c r="C50" s="661"/>
      <c r="D50" s="662"/>
      <c r="E50" s="662"/>
      <c r="F50" s="662"/>
      <c r="G50" s="662"/>
      <c r="H50" s="662"/>
      <c r="I50" s="766"/>
      <c r="J50" s="300" t="s">
        <v>58</v>
      </c>
      <c r="K50" s="240">
        <f>M50/'生產管理報表 7-1 (週)'!B163</f>
        <v>0</v>
      </c>
      <c r="L50" s="300" t="s">
        <v>59</v>
      </c>
      <c r="M50" s="301">
        <f>SUM(M45:M49)</f>
        <v>0</v>
      </c>
      <c r="N50" s="744"/>
      <c r="O50" s="745"/>
      <c r="P50" s="746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645" t="s">
        <v>194</v>
      </c>
      <c r="B52" s="646"/>
      <c r="C52" s="303" t="s">
        <v>47</v>
      </c>
      <c r="D52" s="658" t="s">
        <v>12</v>
      </c>
      <c r="E52" s="659"/>
      <c r="F52" s="660"/>
      <c r="G52" s="658" t="s">
        <v>53</v>
      </c>
      <c r="H52" s="659"/>
      <c r="I52" s="757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38" t="s">
        <v>51</v>
      </c>
      <c r="P52" s="739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45.75" customHeight="1">
      <c r="A53" s="758">
        <v>3</v>
      </c>
      <c r="B53" s="761" t="s">
        <v>610</v>
      </c>
      <c r="C53" s="307">
        <v>1</v>
      </c>
      <c r="D53" s="288" t="s">
        <v>703</v>
      </c>
      <c r="E53" s="289"/>
      <c r="F53" s="290"/>
      <c r="G53" s="290" t="s">
        <v>701</v>
      </c>
      <c r="H53" s="289"/>
      <c r="I53" s="290"/>
      <c r="J53" s="308">
        <v>13.95</v>
      </c>
      <c r="K53" s="309">
        <v>5.5151525963317155E-3</v>
      </c>
      <c r="L53" s="308">
        <v>125</v>
      </c>
      <c r="M53" s="385">
        <f t="shared" ref="M53:M57" si="5">L53*J53</f>
        <v>1743.75</v>
      </c>
      <c r="N53" s="321"/>
      <c r="O53" s="764"/>
      <c r="P53" s="765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00000000000001" customHeight="1">
      <c r="A54" s="759"/>
      <c r="B54" s="762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733"/>
      <c r="P54" s="734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00000000000001" customHeight="1">
      <c r="A55" s="759"/>
      <c r="B55" s="762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733"/>
      <c r="P55" s="734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00000000000001" customHeight="1">
      <c r="A56" s="759"/>
      <c r="B56" s="762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733"/>
      <c r="P56" s="734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00000000000001" customHeight="1" thickBot="1">
      <c r="A57" s="759"/>
      <c r="B57" s="762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733"/>
      <c r="P57" s="734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760"/>
      <c r="B58" s="763"/>
      <c r="C58" s="661"/>
      <c r="D58" s="662"/>
      <c r="E58" s="662"/>
      <c r="F58" s="662"/>
      <c r="G58" s="662"/>
      <c r="H58" s="662"/>
      <c r="I58" s="766"/>
      <c r="J58" s="325" t="s">
        <v>58</v>
      </c>
      <c r="K58" s="240">
        <f>M58/'生產管理報表 7-1 (週)'!B163</f>
        <v>1.5129652099265842E-2</v>
      </c>
      <c r="L58" s="325" t="s">
        <v>59</v>
      </c>
      <c r="M58" s="386">
        <f>SUM(M53:M57)</f>
        <v>1743.75</v>
      </c>
      <c r="N58" s="735"/>
      <c r="O58" s="736"/>
      <c r="P58" s="737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</sheetData>
  <mergeCells count="115">
    <mergeCell ref="A1:Q2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30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75"/>
  <sheetViews>
    <sheetView view="pageBreakPreview" topLeftCell="A33" zoomScale="91" zoomScaleNormal="60" zoomScaleSheetLayoutView="91" workbookViewId="0">
      <selection activeCell="R48" sqref="R48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53" t="s">
        <v>443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</row>
    <row r="2" spans="1:20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</row>
    <row r="3" spans="1:20" s="140" customFormat="1" ht="15.75" customHeight="1">
      <c r="A3" s="635" t="s">
        <v>724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20" s="14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0" customFormat="1" ht="15.75" customHeight="1">
      <c r="A5" s="731" t="s">
        <v>194</v>
      </c>
      <c r="B5" s="645">
        <v>1</v>
      </c>
      <c r="C5" s="646"/>
      <c r="D5" s="645">
        <v>2</v>
      </c>
      <c r="E5" s="646"/>
      <c r="F5" s="645">
        <v>3</v>
      </c>
      <c r="G5" s="646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0" customFormat="1" ht="15.75" customHeight="1">
      <c r="A6" s="732"/>
      <c r="B6" s="728" t="s">
        <v>265</v>
      </c>
      <c r="C6" s="729"/>
      <c r="D6" s="728" t="s">
        <v>216</v>
      </c>
      <c r="E6" s="729"/>
      <c r="F6" s="728" t="s">
        <v>169</v>
      </c>
      <c r="G6" s="729"/>
      <c r="H6" s="726" t="s">
        <v>656</v>
      </c>
      <c r="I6" s="727"/>
      <c r="J6" s="726" t="s">
        <v>192</v>
      </c>
      <c r="K6" s="727"/>
      <c r="L6" s="726" t="s">
        <v>170</v>
      </c>
      <c r="M6" s="727"/>
      <c r="N6" s="726" t="s">
        <v>193</v>
      </c>
      <c r="O6" s="727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74" t="s">
        <v>194</v>
      </c>
      <c r="B8" s="675"/>
      <c r="C8" s="326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82" t="s">
        <v>51</v>
      </c>
      <c r="P8" s="683"/>
      <c r="R8" s="237"/>
      <c r="S8" s="312"/>
    </row>
    <row r="9" spans="1:20" s="350" customFormat="1" ht="50.1" customHeight="1">
      <c r="A9" s="684">
        <v>4</v>
      </c>
      <c r="B9" s="716" t="s">
        <v>656</v>
      </c>
      <c r="C9" s="330">
        <v>1</v>
      </c>
      <c r="D9" s="288" t="s">
        <v>716</v>
      </c>
      <c r="E9" s="289"/>
      <c r="F9" s="290"/>
      <c r="G9" s="291" t="s">
        <v>720</v>
      </c>
      <c r="H9" s="292"/>
      <c r="I9" s="291"/>
      <c r="J9" s="370">
        <v>181.61</v>
      </c>
      <c r="K9" s="371">
        <v>4.147046072498816E-2</v>
      </c>
      <c r="L9" s="372">
        <v>18.21</v>
      </c>
      <c r="M9" s="382">
        <f t="shared" ref="M9:M13" si="0">L9*J9</f>
        <v>3307.1181000000006</v>
      </c>
      <c r="N9" s="372"/>
      <c r="O9" s="719" t="s">
        <v>746</v>
      </c>
      <c r="P9" s="720"/>
      <c r="R9" s="373"/>
      <c r="S9" s="312"/>
    </row>
    <row r="10" spans="1:20" s="350" customFormat="1" ht="50.1" customHeight="1">
      <c r="A10" s="685"/>
      <c r="B10" s="717"/>
      <c r="C10" s="330">
        <v>2</v>
      </c>
      <c r="D10" s="288" t="s">
        <v>689</v>
      </c>
      <c r="E10" s="289"/>
      <c r="F10" s="290"/>
      <c r="G10" s="291" t="s">
        <v>691</v>
      </c>
      <c r="H10" s="292"/>
      <c r="I10" s="291"/>
      <c r="J10" s="370">
        <v>187.46</v>
      </c>
      <c r="K10" s="371">
        <v>4.489104867212259E-2</v>
      </c>
      <c r="L10" s="372">
        <v>8.09</v>
      </c>
      <c r="M10" s="382">
        <f t="shared" si="0"/>
        <v>1516.5514000000001</v>
      </c>
      <c r="N10" s="372"/>
      <c r="O10" s="719" t="s">
        <v>747</v>
      </c>
      <c r="P10" s="720"/>
      <c r="R10" s="373"/>
      <c r="S10" s="237"/>
      <c r="T10" s="399"/>
    </row>
    <row r="11" spans="1:20" s="350" customFormat="1" ht="50.1" customHeight="1">
      <c r="A11" s="685"/>
      <c r="B11" s="717"/>
      <c r="C11" s="330">
        <v>3</v>
      </c>
      <c r="D11" s="288" t="s">
        <v>371</v>
      </c>
      <c r="E11" s="289"/>
      <c r="F11" s="290"/>
      <c r="G11" s="291" t="s">
        <v>582</v>
      </c>
      <c r="H11" s="292"/>
      <c r="I11" s="291"/>
      <c r="J11" s="370">
        <v>157.87</v>
      </c>
      <c r="K11" s="371">
        <v>1.029163039748477E-2</v>
      </c>
      <c r="L11" s="372">
        <v>8.68</v>
      </c>
      <c r="M11" s="382">
        <f t="shared" si="0"/>
        <v>1370.3116</v>
      </c>
      <c r="N11" s="372"/>
      <c r="O11" s="719" t="s">
        <v>747</v>
      </c>
      <c r="P11" s="720"/>
      <c r="R11" s="373"/>
      <c r="S11" s="312"/>
    </row>
    <row r="12" spans="1:20" s="350" customFormat="1" ht="50.1" customHeight="1">
      <c r="A12" s="685"/>
      <c r="B12" s="717"/>
      <c r="C12" s="330">
        <v>4</v>
      </c>
      <c r="D12" s="288" t="s">
        <v>719</v>
      </c>
      <c r="E12" s="289"/>
      <c r="F12" s="290"/>
      <c r="G12" s="291" t="s">
        <v>721</v>
      </c>
      <c r="H12" s="292"/>
      <c r="I12" s="291"/>
      <c r="J12" s="370">
        <v>126.33999999999999</v>
      </c>
      <c r="K12" s="371">
        <v>4.514089323440932E-2</v>
      </c>
      <c r="L12" s="372">
        <v>10.39</v>
      </c>
      <c r="M12" s="382">
        <f t="shared" si="0"/>
        <v>1312.6725999999999</v>
      </c>
      <c r="N12" s="372"/>
      <c r="O12" s="719" t="s">
        <v>746</v>
      </c>
      <c r="P12" s="720"/>
      <c r="R12" s="373"/>
      <c r="S12" s="237"/>
      <c r="T12" s="399"/>
    </row>
    <row r="13" spans="1:20" s="350" customFormat="1" ht="50.1" customHeight="1" thickBot="1">
      <c r="A13" s="685"/>
      <c r="B13" s="717"/>
      <c r="C13" s="330">
        <v>5</v>
      </c>
      <c r="D13" s="288" t="s">
        <v>415</v>
      </c>
      <c r="E13" s="296"/>
      <c r="F13" s="297"/>
      <c r="G13" s="291" t="s">
        <v>432</v>
      </c>
      <c r="H13" s="292"/>
      <c r="I13" s="291"/>
      <c r="J13" s="374">
        <v>253.92</v>
      </c>
      <c r="K13" s="375">
        <v>3.5180612783228676E-2</v>
      </c>
      <c r="L13" s="376">
        <v>4.83</v>
      </c>
      <c r="M13" s="382">
        <f t="shared" si="0"/>
        <v>1226.4336000000001</v>
      </c>
      <c r="N13" s="372"/>
      <c r="O13" s="714" t="s">
        <v>727</v>
      </c>
      <c r="P13" s="715"/>
      <c r="R13" s="377"/>
      <c r="S13" s="312"/>
      <c r="T13" s="340"/>
    </row>
    <row r="14" spans="1:20" s="340" customFormat="1" ht="15.75" customHeight="1" thickTop="1" thickBot="1">
      <c r="A14" s="686"/>
      <c r="B14" s="718"/>
      <c r="C14" s="721"/>
      <c r="D14" s="722"/>
      <c r="E14" s="722"/>
      <c r="F14" s="722"/>
      <c r="G14" s="722"/>
      <c r="H14" s="722"/>
      <c r="I14" s="723"/>
      <c r="J14" s="347" t="s">
        <v>58</v>
      </c>
      <c r="K14" s="135">
        <f>M14/'生產管理報表 7-1 (週)'!$B$152</f>
        <v>7.1986831254916617E-2</v>
      </c>
      <c r="L14" s="348" t="s">
        <v>59</v>
      </c>
      <c r="M14" s="254">
        <f>SUM(M9:M13)</f>
        <v>8733.0873000000011</v>
      </c>
      <c r="N14" s="671"/>
      <c r="O14" s="672"/>
      <c r="P14" s="673"/>
      <c r="R14" s="237"/>
      <c r="S14" s="237"/>
    </row>
    <row r="15" spans="1:20" s="340" customFormat="1" ht="15.75" customHeight="1" thickTop="1">
      <c r="B15" s="349"/>
      <c r="C15" s="350"/>
      <c r="M15" s="389"/>
      <c r="S15" s="312"/>
    </row>
    <row r="16" spans="1:20" s="340" customFormat="1" ht="15.75" customHeight="1">
      <c r="A16" s="674" t="s">
        <v>194</v>
      </c>
      <c r="B16" s="675"/>
      <c r="C16" s="326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82" t="s">
        <v>51</v>
      </c>
      <c r="P16" s="683"/>
      <c r="S16" s="237"/>
      <c r="T16" s="399"/>
    </row>
    <row r="17" spans="1:20" s="350" customFormat="1" ht="39.950000000000003" customHeight="1">
      <c r="A17" s="684">
        <v>5</v>
      </c>
      <c r="B17" s="697" t="s">
        <v>219</v>
      </c>
      <c r="C17" s="330">
        <v>1</v>
      </c>
      <c r="D17" s="288" t="s">
        <v>716</v>
      </c>
      <c r="E17" s="289"/>
      <c r="F17" s="290"/>
      <c r="G17" s="358" t="s">
        <v>715</v>
      </c>
      <c r="H17" s="357"/>
      <c r="I17" s="358"/>
      <c r="J17" s="370">
        <v>2.69</v>
      </c>
      <c r="K17" s="371">
        <v>8.4396383352653669E-3</v>
      </c>
      <c r="L17" s="372">
        <v>412</v>
      </c>
      <c r="M17" s="382">
        <f t="shared" ref="M17:M21" si="1">L17*J17</f>
        <v>1108.28</v>
      </c>
      <c r="N17" s="372"/>
      <c r="O17" s="714" t="s">
        <v>748</v>
      </c>
      <c r="P17" s="715"/>
      <c r="S17" s="312"/>
    </row>
    <row r="18" spans="1:20" s="350" customFormat="1" ht="50.1" customHeight="1">
      <c r="A18" s="685"/>
      <c r="B18" s="698"/>
      <c r="C18" s="330">
        <v>2</v>
      </c>
      <c r="D18" s="288" t="s">
        <v>414</v>
      </c>
      <c r="E18" s="289"/>
      <c r="F18" s="290"/>
      <c r="G18" s="291" t="s">
        <v>435</v>
      </c>
      <c r="H18" s="335"/>
      <c r="I18" s="336"/>
      <c r="J18" s="370">
        <v>96</v>
      </c>
      <c r="K18" s="371">
        <v>4.5454545454545456E-2</v>
      </c>
      <c r="L18" s="372">
        <v>5.7</v>
      </c>
      <c r="M18" s="382">
        <f t="shared" si="1"/>
        <v>547.20000000000005</v>
      </c>
      <c r="N18" s="372"/>
      <c r="O18" s="714" t="s">
        <v>684</v>
      </c>
      <c r="P18" s="715"/>
      <c r="S18" s="237"/>
      <c r="T18" s="400"/>
    </row>
    <row r="19" spans="1:20" s="340" customFormat="1" ht="39.950000000000003" customHeight="1">
      <c r="A19" s="685"/>
      <c r="B19" s="698"/>
      <c r="C19" s="330">
        <v>3</v>
      </c>
      <c r="D19" s="288" t="s">
        <v>371</v>
      </c>
      <c r="E19" s="332"/>
      <c r="F19" s="333"/>
      <c r="G19" s="336" t="s">
        <v>364</v>
      </c>
      <c r="H19" s="335"/>
      <c r="I19" s="336"/>
      <c r="J19" s="370">
        <v>147.43</v>
      </c>
      <c r="K19" s="371">
        <v>2.8391130932539457E-3</v>
      </c>
      <c r="L19" s="372">
        <v>2.4700000000000002</v>
      </c>
      <c r="M19" s="382">
        <f t="shared" si="1"/>
        <v>364.15210000000002</v>
      </c>
      <c r="N19" s="339"/>
      <c r="O19" s="710" t="s">
        <v>699</v>
      </c>
      <c r="P19" s="711"/>
    </row>
    <row r="20" spans="1:20" s="340" customFormat="1" ht="20.100000000000001" customHeight="1">
      <c r="A20" s="685"/>
      <c r="B20" s="698"/>
      <c r="C20" s="330">
        <v>4</v>
      </c>
      <c r="D20" s="288"/>
      <c r="E20" s="332"/>
      <c r="F20" s="333"/>
      <c r="G20" s="435"/>
      <c r="H20" s="292"/>
      <c r="I20" s="291"/>
      <c r="J20" s="337"/>
      <c r="K20" s="338"/>
      <c r="L20" s="339"/>
      <c r="M20" s="382">
        <f t="shared" si="1"/>
        <v>0</v>
      </c>
      <c r="N20" s="339"/>
      <c r="O20" s="714"/>
      <c r="P20" s="715"/>
    </row>
    <row r="21" spans="1:20" s="340" customFormat="1" ht="20.100000000000001" customHeight="1" thickBot="1">
      <c r="A21" s="685"/>
      <c r="B21" s="698"/>
      <c r="C21" s="330">
        <v>5</v>
      </c>
      <c r="D21" s="295"/>
      <c r="E21" s="342"/>
      <c r="F21" s="343"/>
      <c r="G21" s="334"/>
      <c r="H21" s="335"/>
      <c r="I21" s="336"/>
      <c r="J21" s="344"/>
      <c r="K21" s="345"/>
      <c r="L21" s="346"/>
      <c r="M21" s="382">
        <f t="shared" si="1"/>
        <v>0</v>
      </c>
      <c r="N21" s="339"/>
      <c r="O21" s="777"/>
      <c r="P21" s="778"/>
      <c r="R21" s="238"/>
    </row>
    <row r="22" spans="1:20" s="340" customFormat="1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347" t="s">
        <v>58</v>
      </c>
      <c r="K22" s="135">
        <f>M22/'生產管理報表 7-1 (週)'!$B$152</f>
        <v>1.6647825698446053E-2</v>
      </c>
      <c r="L22" s="348" t="s">
        <v>59</v>
      </c>
      <c r="M22" s="394">
        <f>SUM(M17:M21)</f>
        <v>2019.6321</v>
      </c>
      <c r="N22" s="671"/>
      <c r="O22" s="672"/>
      <c r="P22" s="673"/>
      <c r="R22" s="237"/>
    </row>
    <row r="23" spans="1:20" s="340" customFormat="1" ht="15.75" customHeight="1" thickTop="1">
      <c r="B23" s="349"/>
      <c r="C23" s="350"/>
      <c r="M23" s="389"/>
      <c r="R23" s="237"/>
    </row>
    <row r="24" spans="1:20" s="340" customFormat="1" ht="15.75" customHeight="1">
      <c r="A24" s="674" t="s">
        <v>194</v>
      </c>
      <c r="B24" s="675"/>
      <c r="C24" s="355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82" t="s">
        <v>51</v>
      </c>
      <c r="P24" s="683"/>
      <c r="R24" s="237"/>
      <c r="S24" s="2"/>
    </row>
    <row r="25" spans="1:20" s="340" customFormat="1" ht="20.100000000000001" customHeight="1">
      <c r="A25" s="684">
        <v>6</v>
      </c>
      <c r="B25" s="697" t="s">
        <v>220</v>
      </c>
      <c r="C25" s="330">
        <v>1</v>
      </c>
      <c r="D25" s="401" t="s">
        <v>370</v>
      </c>
      <c r="E25" s="332"/>
      <c r="F25" s="333"/>
      <c r="G25" s="291" t="s">
        <v>362</v>
      </c>
      <c r="H25" s="292"/>
      <c r="I25" s="291"/>
      <c r="J25" s="370">
        <v>15.450000000000001</v>
      </c>
      <c r="K25" s="371">
        <v>1.2259917119185877E-2</v>
      </c>
      <c r="L25" s="372">
        <v>280</v>
      </c>
      <c r="M25" s="382">
        <f t="shared" ref="M25" si="2">L25*J25</f>
        <v>4326</v>
      </c>
      <c r="N25" s="339"/>
      <c r="O25" s="710" t="s">
        <v>699</v>
      </c>
      <c r="P25" s="711"/>
      <c r="S25" s="2"/>
    </row>
    <row r="26" spans="1:20" s="340" customFormat="1" ht="20.100000000000001" customHeight="1">
      <c r="A26" s="685"/>
      <c r="B26" s="698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  <c r="S26" s="2"/>
    </row>
    <row r="27" spans="1:20" s="340" customFormat="1" ht="20.100000000000001" customHeight="1">
      <c r="A27" s="685"/>
      <c r="B27" s="698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  <c r="S27" s="2"/>
    </row>
    <row r="28" spans="1:20" s="340" customFormat="1" ht="20.100000000000001" customHeight="1">
      <c r="A28" s="685"/>
      <c r="B28" s="698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685"/>
      <c r="B29" s="698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1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347" t="s">
        <v>58</v>
      </c>
      <c r="K30" s="135">
        <f>M30/'生產管理報表 7-1 (週)'!B152</f>
        <v>3.5659214354672626E-2</v>
      </c>
      <c r="L30" s="348" t="s">
        <v>59</v>
      </c>
      <c r="M30" s="394">
        <f>SUM(M25:M29)</f>
        <v>4326</v>
      </c>
      <c r="N30" s="671"/>
      <c r="O30" s="672"/>
      <c r="P30" s="673"/>
      <c r="R30" s="2"/>
      <c r="S30" s="2"/>
    </row>
    <row r="31" spans="1:20" s="340" customFormat="1" ht="15.75" customHeight="1" thickTop="1">
      <c r="B31" s="349"/>
      <c r="C31" s="350"/>
      <c r="M31" s="389"/>
      <c r="R31" s="2"/>
      <c r="S31" s="2"/>
    </row>
    <row r="32" spans="1:20" s="340" customFormat="1" ht="15.75" customHeight="1">
      <c r="A32" s="674" t="s">
        <v>194</v>
      </c>
      <c r="B32" s="675"/>
      <c r="C32" s="355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82" t="s">
        <v>51</v>
      </c>
      <c r="P32" s="683"/>
      <c r="R32" s="2"/>
      <c r="S32" s="2"/>
    </row>
    <row r="33" spans="1:20" s="340" customFormat="1" ht="15.75" customHeight="1">
      <c r="A33" s="684">
        <v>7</v>
      </c>
      <c r="B33" s="68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0"/>
      <c r="P33" s="691"/>
      <c r="R33" s="2"/>
      <c r="S33" s="2"/>
    </row>
    <row r="34" spans="1:20" s="340" customFormat="1" ht="15.75" customHeight="1">
      <c r="A34" s="685"/>
      <c r="B34" s="68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2"/>
      <c r="P34" s="693"/>
      <c r="R34" s="2"/>
      <c r="S34" s="2"/>
    </row>
    <row r="35" spans="1:20" s="340" customFormat="1" ht="15.75" customHeight="1">
      <c r="A35" s="685"/>
      <c r="B35" s="68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2"/>
      <c r="P35" s="693"/>
      <c r="R35" s="2"/>
      <c r="S35" s="2"/>
    </row>
    <row r="36" spans="1:20" s="340" customFormat="1" ht="15.75" customHeight="1">
      <c r="A36" s="685"/>
      <c r="B36" s="68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685"/>
      <c r="B37" s="688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3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47" t="s">
        <v>58</v>
      </c>
      <c r="K38" s="135">
        <f>M38/'生產管理報表 7-1 (週)'!B152</f>
        <v>0</v>
      </c>
      <c r="L38" s="348" t="s">
        <v>59</v>
      </c>
      <c r="M38" s="394">
        <f>SUM(M33:M37)</f>
        <v>0</v>
      </c>
      <c r="N38" s="671"/>
      <c r="O38" s="672"/>
      <c r="P38" s="673"/>
      <c r="R38" s="2"/>
      <c r="S38" s="2"/>
      <c r="T38" s="2"/>
    </row>
    <row r="39" spans="1:20" s="140" customFormat="1" ht="15.75" customHeight="1" thickTop="1">
      <c r="A39" s="635" t="s">
        <v>774</v>
      </c>
      <c r="B39" s="635"/>
      <c r="C39" s="635"/>
      <c r="D39" s="635"/>
      <c r="E39" s="635"/>
      <c r="F39" s="635"/>
      <c r="G39" s="635"/>
      <c r="H39" s="635"/>
      <c r="I39" s="635"/>
      <c r="J39" s="635"/>
      <c r="K39" s="635"/>
      <c r="L39" s="635"/>
      <c r="M39" s="635"/>
    </row>
    <row r="40" spans="1:20" s="141" customFormat="1" ht="15.75" customHeight="1">
      <c r="A40" s="730"/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  <c r="M40" s="730"/>
    </row>
    <row r="41" spans="1:20" s="140" customFormat="1" ht="15.75" customHeight="1">
      <c r="A41" s="731" t="s">
        <v>194</v>
      </c>
      <c r="B41" s="645">
        <v>1</v>
      </c>
      <c r="C41" s="646"/>
      <c r="D41" s="645">
        <v>2</v>
      </c>
      <c r="E41" s="646"/>
      <c r="F41" s="645">
        <v>3</v>
      </c>
      <c r="G41" s="646"/>
      <c r="H41" s="724">
        <v>4</v>
      </c>
      <c r="I41" s="725"/>
      <c r="J41" s="724">
        <v>5</v>
      </c>
      <c r="K41" s="725"/>
      <c r="L41" s="724">
        <v>6</v>
      </c>
      <c r="M41" s="725"/>
      <c r="N41" s="724">
        <v>7</v>
      </c>
      <c r="O41" s="725"/>
      <c r="P41" s="387">
        <v>8</v>
      </c>
    </row>
    <row r="42" spans="1:20" s="140" customFormat="1" ht="15.75" customHeight="1">
      <c r="A42" s="732"/>
      <c r="B42" s="728" t="s">
        <v>265</v>
      </c>
      <c r="C42" s="729"/>
      <c r="D42" s="728" t="s">
        <v>216</v>
      </c>
      <c r="E42" s="729"/>
      <c r="F42" s="728" t="s">
        <v>169</v>
      </c>
      <c r="G42" s="729"/>
      <c r="H42" s="726" t="s">
        <v>656</v>
      </c>
      <c r="I42" s="727"/>
      <c r="J42" s="726" t="s">
        <v>192</v>
      </c>
      <c r="K42" s="727"/>
      <c r="L42" s="726" t="s">
        <v>170</v>
      </c>
      <c r="M42" s="727"/>
      <c r="N42" s="726" t="s">
        <v>193</v>
      </c>
      <c r="O42" s="727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74" t="s">
        <v>194</v>
      </c>
      <c r="B44" s="675"/>
      <c r="C44" s="326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82" t="s">
        <v>51</v>
      </c>
      <c r="P44" s="683"/>
      <c r="R44" s="237"/>
      <c r="S44" s="312"/>
    </row>
    <row r="45" spans="1:20" s="350" customFormat="1" ht="50.1" customHeight="1">
      <c r="A45" s="684">
        <v>4</v>
      </c>
      <c r="B45" s="716" t="s">
        <v>656</v>
      </c>
      <c r="C45" s="330">
        <v>1</v>
      </c>
      <c r="D45" s="288" t="s">
        <v>716</v>
      </c>
      <c r="E45" s="289"/>
      <c r="F45" s="290"/>
      <c r="G45" s="291" t="s">
        <v>720</v>
      </c>
      <c r="H45" s="292"/>
      <c r="I45" s="291"/>
      <c r="J45" s="370">
        <v>181.61</v>
      </c>
      <c r="K45" s="371">
        <v>3.0469971489217137E-2</v>
      </c>
      <c r="L45" s="372">
        <v>15.32</v>
      </c>
      <c r="M45" s="382">
        <f t="shared" ref="M45:M49" si="4">L45*J45</f>
        <v>2782.2652000000003</v>
      </c>
      <c r="N45" s="372"/>
      <c r="O45" s="719"/>
      <c r="P45" s="720"/>
      <c r="R45" s="373"/>
      <c r="S45" s="312"/>
    </row>
    <row r="46" spans="1:20" s="350" customFormat="1" ht="50.1" customHeight="1">
      <c r="A46" s="685"/>
      <c r="B46" s="717"/>
      <c r="C46" s="330">
        <v>2</v>
      </c>
      <c r="D46" s="288" t="s">
        <v>584</v>
      </c>
      <c r="E46" s="289"/>
      <c r="F46" s="290"/>
      <c r="G46" s="291" t="s">
        <v>617</v>
      </c>
      <c r="H46" s="292"/>
      <c r="I46" s="291"/>
      <c r="J46" s="370">
        <v>122.81999999999998</v>
      </c>
      <c r="K46" s="371">
        <v>3.206383192990684E-2</v>
      </c>
      <c r="L46" s="372">
        <v>18.009999999999998</v>
      </c>
      <c r="M46" s="382">
        <f t="shared" si="4"/>
        <v>2211.9881999999993</v>
      </c>
      <c r="N46" s="372"/>
      <c r="O46" s="719"/>
      <c r="P46" s="720"/>
      <c r="R46" s="373"/>
      <c r="S46" s="237"/>
      <c r="T46" s="399"/>
    </row>
    <row r="47" spans="1:20" s="350" customFormat="1" ht="50.1" customHeight="1">
      <c r="A47" s="685"/>
      <c r="B47" s="717"/>
      <c r="C47" s="330">
        <v>3</v>
      </c>
      <c r="D47" s="288" t="s">
        <v>371</v>
      </c>
      <c r="E47" s="289"/>
      <c r="F47" s="290"/>
      <c r="G47" s="291" t="s">
        <v>582</v>
      </c>
      <c r="H47" s="292"/>
      <c r="I47" s="291"/>
      <c r="J47" s="370">
        <v>162.61799999999999</v>
      </c>
      <c r="K47" s="371">
        <v>8.5810346539711389E-3</v>
      </c>
      <c r="L47" s="372">
        <v>10.440000000000001</v>
      </c>
      <c r="M47" s="382">
        <f t="shared" si="4"/>
        <v>1697.7319200000002</v>
      </c>
      <c r="N47" s="372"/>
      <c r="O47" s="719"/>
      <c r="P47" s="720"/>
      <c r="R47" s="373"/>
      <c r="S47" s="312"/>
    </row>
    <row r="48" spans="1:20" s="350" customFormat="1" ht="50.1" customHeight="1">
      <c r="A48" s="685"/>
      <c r="B48" s="717"/>
      <c r="C48" s="330">
        <v>4</v>
      </c>
      <c r="D48" s="288" t="s">
        <v>642</v>
      </c>
      <c r="E48" s="289"/>
      <c r="F48" s="290"/>
      <c r="G48" s="291" t="s">
        <v>650</v>
      </c>
      <c r="H48" s="292"/>
      <c r="I48" s="291"/>
      <c r="J48" s="370">
        <v>345.85000000000008</v>
      </c>
      <c r="K48" s="371">
        <v>3.6062569238426906E-2</v>
      </c>
      <c r="L48" s="372">
        <v>4.63</v>
      </c>
      <c r="M48" s="382">
        <f t="shared" si="4"/>
        <v>1601.2855000000004</v>
      </c>
      <c r="N48" s="372"/>
      <c r="O48" s="719"/>
      <c r="P48" s="720"/>
      <c r="R48" s="373"/>
      <c r="S48" s="237"/>
      <c r="T48" s="399"/>
    </row>
    <row r="49" spans="1:20" s="350" customFormat="1" ht="50.1" customHeight="1" thickBot="1">
      <c r="A49" s="685"/>
      <c r="B49" s="717"/>
      <c r="C49" s="330">
        <v>5</v>
      </c>
      <c r="D49" s="288" t="s">
        <v>375</v>
      </c>
      <c r="E49" s="296"/>
      <c r="F49" s="297"/>
      <c r="G49" s="291" t="s">
        <v>363</v>
      </c>
      <c r="H49" s="292"/>
      <c r="I49" s="291"/>
      <c r="J49" s="374">
        <v>141.66999999999999</v>
      </c>
      <c r="K49" s="375">
        <v>2.1571297606793962E-2</v>
      </c>
      <c r="L49" s="376">
        <v>10.72</v>
      </c>
      <c r="M49" s="382">
        <f t="shared" si="4"/>
        <v>1518.7023999999999</v>
      </c>
      <c r="N49" s="372"/>
      <c r="O49" s="714"/>
      <c r="P49" s="715"/>
      <c r="R49" s="377"/>
      <c r="S49" s="312"/>
      <c r="T49" s="340"/>
    </row>
    <row r="50" spans="1:20" s="340" customFormat="1" ht="15.75" customHeight="1" thickTop="1" thickBot="1">
      <c r="A50" s="686"/>
      <c r="B50" s="718"/>
      <c r="C50" s="721"/>
      <c r="D50" s="722"/>
      <c r="E50" s="722"/>
      <c r="F50" s="722"/>
      <c r="G50" s="722"/>
      <c r="H50" s="722"/>
      <c r="I50" s="723"/>
      <c r="J50" s="347" t="s">
        <v>58</v>
      </c>
      <c r="K50" s="135">
        <f>M50/'生產管理報表 7-1 (週)'!$B$163</f>
        <v>8.5133615039950247E-2</v>
      </c>
      <c r="L50" s="348" t="s">
        <v>59</v>
      </c>
      <c r="M50" s="254">
        <f>SUM(M45:M49)</f>
        <v>9811.9732199999999</v>
      </c>
      <c r="N50" s="671"/>
      <c r="O50" s="672"/>
      <c r="P50" s="673"/>
      <c r="R50" s="237"/>
      <c r="S50" s="237"/>
    </row>
    <row r="51" spans="1:20" s="340" customFormat="1" ht="15.75" customHeight="1" thickTop="1">
      <c r="B51" s="349"/>
      <c r="C51" s="350"/>
      <c r="M51" s="389"/>
      <c r="S51" s="312"/>
    </row>
    <row r="52" spans="1:20" s="340" customFormat="1" ht="15.75" customHeight="1">
      <c r="A52" s="674" t="s">
        <v>194</v>
      </c>
      <c r="B52" s="675"/>
      <c r="C52" s="326" t="s">
        <v>47</v>
      </c>
      <c r="D52" s="702" t="s">
        <v>12</v>
      </c>
      <c r="E52" s="703"/>
      <c r="F52" s="704"/>
      <c r="G52" s="705" t="s">
        <v>53</v>
      </c>
      <c r="H52" s="706"/>
      <c r="I52" s="707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682" t="s">
        <v>51</v>
      </c>
      <c r="P52" s="683"/>
      <c r="S52" s="237"/>
      <c r="T52" s="399"/>
    </row>
    <row r="53" spans="1:20" s="350" customFormat="1" ht="39.950000000000003" customHeight="1">
      <c r="A53" s="684">
        <v>5</v>
      </c>
      <c r="B53" s="697" t="s">
        <v>219</v>
      </c>
      <c r="C53" s="330">
        <v>1</v>
      </c>
      <c r="D53" s="288" t="s">
        <v>776</v>
      </c>
      <c r="E53" s="289"/>
      <c r="F53" s="290"/>
      <c r="G53" s="358" t="s">
        <v>777</v>
      </c>
      <c r="H53" s="357"/>
      <c r="I53" s="358"/>
      <c r="J53" s="370">
        <v>2.69</v>
      </c>
      <c r="K53" s="371">
        <v>7.3641119772061021E-3</v>
      </c>
      <c r="L53" s="372">
        <v>216</v>
      </c>
      <c r="M53" s="382">
        <f>L53*J53</f>
        <v>581.04</v>
      </c>
      <c r="N53" s="372"/>
      <c r="O53" s="714"/>
      <c r="P53" s="715"/>
      <c r="S53" s="312"/>
    </row>
    <row r="54" spans="1:20" s="350" customFormat="1" ht="50.1" customHeight="1">
      <c r="A54" s="685"/>
      <c r="B54" s="698"/>
      <c r="C54" s="330">
        <v>2</v>
      </c>
      <c r="D54" s="288"/>
      <c r="E54" s="289"/>
      <c r="F54" s="290"/>
      <c r="G54" s="334"/>
      <c r="H54" s="335"/>
      <c r="I54" s="336"/>
      <c r="J54" s="370"/>
      <c r="K54" s="371"/>
      <c r="L54" s="372"/>
      <c r="M54" s="382">
        <f t="shared" ref="M53:M57" si="5">L54*J54</f>
        <v>0</v>
      </c>
      <c r="N54" s="372"/>
      <c r="O54" s="714"/>
      <c r="P54" s="715"/>
      <c r="S54" s="237"/>
      <c r="T54" s="400"/>
    </row>
    <row r="55" spans="1:20" s="340" customFormat="1" ht="39.950000000000003" customHeight="1">
      <c r="A55" s="685"/>
      <c r="B55" s="698"/>
      <c r="C55" s="330">
        <v>3</v>
      </c>
      <c r="D55" s="288"/>
      <c r="E55" s="332"/>
      <c r="F55" s="333"/>
      <c r="G55" s="334"/>
      <c r="H55" s="335"/>
      <c r="I55" s="336"/>
      <c r="J55" s="370"/>
      <c r="K55" s="371"/>
      <c r="L55" s="372"/>
      <c r="M55" s="382">
        <f t="shared" si="5"/>
        <v>0</v>
      </c>
      <c r="N55" s="339"/>
      <c r="O55" s="710"/>
      <c r="P55" s="711"/>
    </row>
    <row r="56" spans="1:20" s="340" customFormat="1" ht="20.100000000000001" customHeight="1">
      <c r="A56" s="685"/>
      <c r="B56" s="698"/>
      <c r="C56" s="330">
        <v>4</v>
      </c>
      <c r="D56" s="288"/>
      <c r="E56" s="332"/>
      <c r="F56" s="333"/>
      <c r="G56" s="435"/>
      <c r="H56" s="292"/>
      <c r="I56" s="291"/>
      <c r="J56" s="337"/>
      <c r="K56" s="338"/>
      <c r="L56" s="339"/>
      <c r="M56" s="382">
        <f t="shared" si="5"/>
        <v>0</v>
      </c>
      <c r="N56" s="339"/>
      <c r="O56" s="714"/>
      <c r="P56" s="715"/>
    </row>
    <row r="57" spans="1:20" s="340" customFormat="1" ht="20.100000000000001" customHeight="1" thickBot="1">
      <c r="A57" s="685"/>
      <c r="B57" s="698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2">
        <f t="shared" si="5"/>
        <v>0</v>
      </c>
      <c r="N57" s="339"/>
      <c r="O57" s="777"/>
      <c r="P57" s="778"/>
      <c r="R57" s="238"/>
    </row>
    <row r="58" spans="1:20" s="340" customFormat="1" ht="15.75" customHeight="1" thickTop="1" thickBot="1">
      <c r="A58" s="686"/>
      <c r="B58" s="699"/>
      <c r="C58" s="694"/>
      <c r="D58" s="695"/>
      <c r="E58" s="695"/>
      <c r="F58" s="695"/>
      <c r="G58" s="695"/>
      <c r="H58" s="695"/>
      <c r="I58" s="696"/>
      <c r="J58" s="347" t="s">
        <v>58</v>
      </c>
      <c r="K58" s="135">
        <f>M58/'生產管理報表 7-1 (週)'!$B$163</f>
        <v>5.0413953007927888E-3</v>
      </c>
      <c r="L58" s="348" t="s">
        <v>59</v>
      </c>
      <c r="M58" s="394">
        <f>SUM(M53:M57)</f>
        <v>581.04</v>
      </c>
      <c r="N58" s="671"/>
      <c r="O58" s="672"/>
      <c r="P58" s="673"/>
      <c r="R58" s="237"/>
    </row>
    <row r="59" spans="1:20" s="340" customFormat="1" ht="15.75" customHeight="1" thickTop="1">
      <c r="B59" s="349"/>
      <c r="C59" s="350"/>
      <c r="M59" s="389"/>
      <c r="R59" s="237"/>
    </row>
    <row r="60" spans="1:20" s="340" customFormat="1" ht="15.75" customHeight="1">
      <c r="A60" s="674" t="s">
        <v>194</v>
      </c>
      <c r="B60" s="675"/>
      <c r="C60" s="355" t="s">
        <v>47</v>
      </c>
      <c r="D60" s="676" t="s">
        <v>12</v>
      </c>
      <c r="E60" s="677"/>
      <c r="F60" s="678"/>
      <c r="G60" s="679" t="s">
        <v>53</v>
      </c>
      <c r="H60" s="680"/>
      <c r="I60" s="681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682" t="s">
        <v>51</v>
      </c>
      <c r="P60" s="683"/>
      <c r="R60" s="237"/>
      <c r="S60" s="2"/>
    </row>
    <row r="61" spans="1:20" s="340" customFormat="1" ht="20.100000000000001" customHeight="1">
      <c r="A61" s="684">
        <v>6</v>
      </c>
      <c r="B61" s="697" t="s">
        <v>220</v>
      </c>
      <c r="C61" s="330">
        <v>1</v>
      </c>
      <c r="D61" s="401" t="s">
        <v>370</v>
      </c>
      <c r="E61" s="332"/>
      <c r="F61" s="333"/>
      <c r="G61" s="291" t="s">
        <v>362</v>
      </c>
      <c r="H61" s="292"/>
      <c r="I61" s="291"/>
      <c r="J61" s="370">
        <v>15.450000000000001</v>
      </c>
      <c r="K61" s="371">
        <v>8.8146778402074157E-3</v>
      </c>
      <c r="L61" s="372">
        <v>203</v>
      </c>
      <c r="M61" s="382">
        <f t="shared" ref="M61" si="6">L61*J61</f>
        <v>3136.3500000000004</v>
      </c>
      <c r="N61" s="339"/>
      <c r="O61" s="710"/>
      <c r="P61" s="711"/>
      <c r="S61" s="2"/>
    </row>
    <row r="62" spans="1:20" s="340" customFormat="1" ht="20.100000000000001" customHeight="1">
      <c r="A62" s="685"/>
      <c r="B62" s="698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1">
        <v>0</v>
      </c>
      <c r="N62" s="339"/>
      <c r="O62" s="351"/>
      <c r="P62" s="352"/>
      <c r="S62" s="2"/>
    </row>
    <row r="63" spans="1:20" s="340" customFormat="1" ht="20.100000000000001" customHeight="1">
      <c r="A63" s="685"/>
      <c r="B63" s="698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1">
        <v>0</v>
      </c>
      <c r="N63" s="339"/>
      <c r="O63" s="351"/>
      <c r="P63" s="352"/>
      <c r="S63" s="2"/>
    </row>
    <row r="64" spans="1:20" s="340" customFormat="1" ht="20.100000000000001" customHeight="1">
      <c r="A64" s="685"/>
      <c r="B64" s="698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1">
        <v>0</v>
      </c>
      <c r="N64" s="339"/>
      <c r="O64" s="351"/>
      <c r="P64" s="352"/>
      <c r="R64" s="2"/>
      <c r="S64" s="2"/>
    </row>
    <row r="65" spans="1:20" s="340" customFormat="1" ht="20.100000000000001" customHeight="1" thickBot="1">
      <c r="A65" s="685"/>
      <c r="B65" s="698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1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686"/>
      <c r="B66" s="699"/>
      <c r="C66" s="694"/>
      <c r="D66" s="695"/>
      <c r="E66" s="695"/>
      <c r="F66" s="695"/>
      <c r="G66" s="695"/>
      <c r="H66" s="695"/>
      <c r="I66" s="696"/>
      <c r="J66" s="347" t="s">
        <v>58</v>
      </c>
      <c r="K66" s="135">
        <f>M66/'生產管理報表 7-1 (週)'!B163</f>
        <v>2.7212550171488135E-2</v>
      </c>
      <c r="L66" s="348" t="s">
        <v>59</v>
      </c>
      <c r="M66" s="394">
        <f>SUM(M61:M65)</f>
        <v>3136.3500000000004</v>
      </c>
      <c r="N66" s="671"/>
      <c r="O66" s="672"/>
      <c r="P66" s="673"/>
      <c r="R66" s="2"/>
      <c r="S66" s="2"/>
    </row>
    <row r="67" spans="1:20" s="340" customFormat="1" ht="15.75" customHeight="1" thickTop="1">
      <c r="B67" s="349"/>
      <c r="C67" s="350"/>
      <c r="M67" s="389"/>
      <c r="R67" s="2"/>
      <c r="S67" s="2"/>
    </row>
    <row r="68" spans="1:20" s="340" customFormat="1" ht="15.75" customHeight="1">
      <c r="A68" s="674" t="s">
        <v>194</v>
      </c>
      <c r="B68" s="675"/>
      <c r="C68" s="355" t="s">
        <v>47</v>
      </c>
      <c r="D68" s="676" t="s">
        <v>12</v>
      </c>
      <c r="E68" s="677"/>
      <c r="F68" s="678"/>
      <c r="G68" s="679" t="s">
        <v>53</v>
      </c>
      <c r="H68" s="680"/>
      <c r="I68" s="681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682" t="s">
        <v>51</v>
      </c>
      <c r="P68" s="683"/>
      <c r="R68" s="2"/>
      <c r="S68" s="2"/>
    </row>
    <row r="69" spans="1:20" s="340" customFormat="1" ht="15.75" customHeight="1">
      <c r="A69" s="684">
        <v>7</v>
      </c>
      <c r="B69" s="687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690"/>
      <c r="P69" s="691"/>
      <c r="R69" s="2"/>
      <c r="S69" s="2"/>
    </row>
    <row r="70" spans="1:20" s="340" customFormat="1" ht="15.75" customHeight="1">
      <c r="A70" s="685"/>
      <c r="B70" s="688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692"/>
      <c r="P70" s="693"/>
      <c r="R70" s="2"/>
      <c r="S70" s="2"/>
    </row>
    <row r="71" spans="1:20" s="340" customFormat="1" ht="15.75" customHeight="1">
      <c r="A71" s="685"/>
      <c r="B71" s="688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692"/>
      <c r="P71" s="693"/>
      <c r="R71" s="2"/>
      <c r="S71" s="2"/>
    </row>
    <row r="72" spans="1:20" s="340" customFormat="1" ht="15.75" customHeight="1">
      <c r="A72" s="685"/>
      <c r="B72" s="688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685"/>
      <c r="B73" s="688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3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686"/>
      <c r="B74" s="689"/>
      <c r="C74" s="694"/>
      <c r="D74" s="695"/>
      <c r="E74" s="695"/>
      <c r="F74" s="695"/>
      <c r="G74" s="695"/>
      <c r="H74" s="695"/>
      <c r="I74" s="696"/>
      <c r="J74" s="347" t="s">
        <v>58</v>
      </c>
      <c r="K74" s="135">
        <f>M74/'生產管理報表 7-1 (週)'!B163</f>
        <v>0</v>
      </c>
      <c r="L74" s="348" t="s">
        <v>59</v>
      </c>
      <c r="M74" s="394">
        <f>SUM(M69:M73)</f>
        <v>0</v>
      </c>
      <c r="N74" s="671"/>
      <c r="O74" s="672"/>
      <c r="P74" s="673"/>
      <c r="R74" s="2"/>
      <c r="S74" s="2"/>
      <c r="T74" s="2"/>
    </row>
    <row r="75" spans="1:20" ht="15.75" customHeight="1" thickTop="1"/>
  </sheetData>
  <mergeCells count="125"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59"/>
  <sheetViews>
    <sheetView view="pageBreakPreview" topLeftCell="A32" zoomScaleNormal="60" zoomScaleSheetLayoutView="100" workbookViewId="0">
      <selection activeCell="K59" sqref="K59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</row>
    <row r="2" spans="1:75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  <c r="Q2" s="634"/>
    </row>
    <row r="3" spans="1:75" ht="15.75" customHeight="1">
      <c r="A3" s="776" t="s">
        <v>728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</row>
    <row r="4" spans="1:75" s="14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75" ht="15.75" customHeight="1">
      <c r="A5" s="731" t="s">
        <v>194</v>
      </c>
      <c r="B5" s="724">
        <v>1</v>
      </c>
      <c r="C5" s="725"/>
      <c r="D5" s="724">
        <v>2</v>
      </c>
      <c r="E5" s="725"/>
      <c r="F5" s="724">
        <v>3</v>
      </c>
      <c r="G5" s="725"/>
      <c r="H5" s="645">
        <v>4</v>
      </c>
      <c r="I5" s="646"/>
      <c r="J5" s="645">
        <v>5</v>
      </c>
      <c r="K5" s="646"/>
      <c r="L5" s="645">
        <v>6</v>
      </c>
      <c r="M5" s="646"/>
      <c r="N5" s="645">
        <v>7</v>
      </c>
      <c r="O5" s="646"/>
      <c r="P5" s="645">
        <v>8</v>
      </c>
      <c r="Q5" s="646"/>
    </row>
    <row r="6" spans="1:75" ht="15.75" customHeight="1">
      <c r="A6" s="732"/>
      <c r="B6" s="726" t="s">
        <v>265</v>
      </c>
      <c r="C6" s="727"/>
      <c r="D6" s="726" t="s">
        <v>216</v>
      </c>
      <c r="E6" s="727"/>
      <c r="F6" s="726" t="s">
        <v>169</v>
      </c>
      <c r="G6" s="727"/>
      <c r="H6" s="728" t="s">
        <v>656</v>
      </c>
      <c r="I6" s="729"/>
      <c r="J6" s="728" t="s">
        <v>192</v>
      </c>
      <c r="K6" s="729"/>
      <c r="L6" s="728" t="s">
        <v>170</v>
      </c>
      <c r="M6" s="729"/>
      <c r="N6" s="728" t="s">
        <v>193</v>
      </c>
      <c r="O6" s="729"/>
      <c r="P6" s="774" t="s">
        <v>221</v>
      </c>
      <c r="Q6" s="775"/>
    </row>
    <row r="8" spans="1:75" s="286" customFormat="1" ht="15.75" customHeight="1">
      <c r="A8" s="645" t="s">
        <v>194</v>
      </c>
      <c r="B8" s="646"/>
      <c r="C8" s="285" t="s">
        <v>47</v>
      </c>
      <c r="D8" s="767" t="s">
        <v>12</v>
      </c>
      <c r="E8" s="659"/>
      <c r="F8" s="757"/>
      <c r="G8" s="768" t="s">
        <v>53</v>
      </c>
      <c r="H8" s="769"/>
      <c r="I8" s="770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1" t="s">
        <v>51</v>
      </c>
      <c r="P8" s="772"/>
    </row>
    <row r="9" spans="1:75" ht="20.100000000000001" customHeight="1">
      <c r="A9" s="758">
        <v>1</v>
      </c>
      <c r="B9" s="761" t="s">
        <v>344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2">
        <f>L9*J9</f>
        <v>0</v>
      </c>
      <c r="N9" s="294"/>
      <c r="O9" s="719"/>
      <c r="P9" s="720"/>
      <c r="S9" s="404"/>
      <c r="T9" s="403"/>
    </row>
    <row r="10" spans="1:75" ht="20.100000000000001" customHeight="1">
      <c r="A10" s="759"/>
      <c r="B10" s="762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2">
        <f t="shared" ref="M10:M13" si="0">L10*J10</f>
        <v>0</v>
      </c>
      <c r="N10" s="294"/>
      <c r="O10" s="773"/>
      <c r="P10" s="734"/>
      <c r="S10" s="403"/>
      <c r="T10" s="403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59"/>
      <c r="B11" s="762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2">
        <f t="shared" si="0"/>
        <v>0</v>
      </c>
      <c r="N11" s="294"/>
      <c r="O11" s="773"/>
      <c r="P11" s="734"/>
      <c r="S11" s="404"/>
      <c r="T11" s="403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59"/>
      <c r="B12" s="762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73"/>
      <c r="P12" s="734"/>
      <c r="S12" s="403"/>
      <c r="T12" s="403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59"/>
      <c r="B13" s="762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3">
        <f t="shared" si="0"/>
        <v>0</v>
      </c>
      <c r="N13" s="294"/>
      <c r="O13" s="773"/>
      <c r="P13" s="734"/>
      <c r="S13" s="404"/>
      <c r="T13" s="403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60"/>
      <c r="B14" s="763"/>
      <c r="C14" s="661"/>
      <c r="D14" s="662"/>
      <c r="E14" s="662"/>
      <c r="F14" s="662"/>
      <c r="G14" s="662"/>
      <c r="H14" s="662"/>
      <c r="I14" s="766"/>
      <c r="J14" s="410" t="s">
        <v>58</v>
      </c>
      <c r="K14" s="411">
        <f>M14/'生產管理報表 7-1 (週)'!$B$153</f>
        <v>0</v>
      </c>
      <c r="L14" s="410" t="s">
        <v>59</v>
      </c>
      <c r="M14" s="384">
        <f>SUM(M9:M13)</f>
        <v>0</v>
      </c>
      <c r="N14" s="749"/>
      <c r="O14" s="750"/>
      <c r="P14" s="751"/>
      <c r="S14" s="403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4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5" t="s">
        <v>194</v>
      </c>
      <c r="B16" s="646"/>
      <c r="C16" s="303" t="s">
        <v>47</v>
      </c>
      <c r="D16" s="658" t="s">
        <v>12</v>
      </c>
      <c r="E16" s="659"/>
      <c r="F16" s="660"/>
      <c r="G16" s="658" t="s">
        <v>53</v>
      </c>
      <c r="H16" s="659"/>
      <c r="I16" s="660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740" t="s">
        <v>51</v>
      </c>
      <c r="P16" s="741"/>
      <c r="S16" s="403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58">
        <v>2</v>
      </c>
      <c r="B17" s="76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42"/>
      <c r="P17" s="743"/>
      <c r="S17" s="404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59"/>
      <c r="B18" s="762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42"/>
      <c r="P18" s="743"/>
      <c r="S18" s="403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59"/>
      <c r="B19" s="762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42"/>
      <c r="P19" s="743"/>
      <c r="S19" s="404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59"/>
      <c r="B20" s="762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42"/>
      <c r="P20" s="743"/>
      <c r="S20" s="403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59"/>
      <c r="B21" s="762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42"/>
      <c r="P21" s="743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60"/>
      <c r="B22" s="763"/>
      <c r="C22" s="661"/>
      <c r="D22" s="662"/>
      <c r="E22" s="662"/>
      <c r="F22" s="662"/>
      <c r="G22" s="662"/>
      <c r="H22" s="662"/>
      <c r="I22" s="766"/>
      <c r="J22" s="410" t="s">
        <v>58</v>
      </c>
      <c r="K22" s="411">
        <f>M22/'生產管理報表 7-1 (週)'!$B$153</f>
        <v>0</v>
      </c>
      <c r="L22" s="410" t="s">
        <v>59</v>
      </c>
      <c r="M22" s="301">
        <f>SUM(M17:M21)</f>
        <v>0</v>
      </c>
      <c r="N22" s="744"/>
      <c r="O22" s="745"/>
      <c r="P22" s="746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5" t="s">
        <v>194</v>
      </c>
      <c r="B24" s="646"/>
      <c r="C24" s="303" t="s">
        <v>47</v>
      </c>
      <c r="D24" s="658" t="s">
        <v>12</v>
      </c>
      <c r="E24" s="659"/>
      <c r="F24" s="660"/>
      <c r="G24" s="658" t="s">
        <v>53</v>
      </c>
      <c r="H24" s="659"/>
      <c r="I24" s="75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738" t="s">
        <v>51</v>
      </c>
      <c r="P24" s="739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58">
        <v>3</v>
      </c>
      <c r="B25" s="761" t="s">
        <v>610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733"/>
      <c r="P25" s="734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59"/>
      <c r="B26" s="762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733"/>
      <c r="P26" s="734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59"/>
      <c r="B27" s="762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733"/>
      <c r="P27" s="734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59"/>
      <c r="B28" s="762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733"/>
      <c r="P28" s="734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59"/>
      <c r="B29" s="762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733"/>
      <c r="P29" s="734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60"/>
      <c r="B30" s="763"/>
      <c r="C30" s="661"/>
      <c r="D30" s="662"/>
      <c r="E30" s="662"/>
      <c r="F30" s="662"/>
      <c r="G30" s="662"/>
      <c r="H30" s="662"/>
      <c r="I30" s="766"/>
      <c r="J30" s="412" t="s">
        <v>58</v>
      </c>
      <c r="K30" s="411">
        <f>M30/'生產管理報表 7-1 (週)'!$B$153</f>
        <v>0</v>
      </c>
      <c r="L30" s="412" t="s">
        <v>59</v>
      </c>
      <c r="M30" s="386">
        <f>SUM(M25:M29)</f>
        <v>0</v>
      </c>
      <c r="N30" s="735"/>
      <c r="O30" s="736"/>
      <c r="P30" s="737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76" t="s">
        <v>775</v>
      </c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</row>
    <row r="32" spans="1:36" s="141" customFormat="1" ht="15.75" customHeight="1">
      <c r="A32" s="730"/>
      <c r="B32" s="730"/>
      <c r="C32" s="730"/>
      <c r="D32" s="730"/>
      <c r="E32" s="730"/>
      <c r="F32" s="730"/>
      <c r="G32" s="730"/>
      <c r="H32" s="730"/>
      <c r="I32" s="730"/>
      <c r="J32" s="730"/>
      <c r="K32" s="730"/>
      <c r="L32" s="730"/>
      <c r="M32" s="730"/>
    </row>
    <row r="33" spans="1:75" ht="15.75" customHeight="1">
      <c r="A33" s="731" t="s">
        <v>194</v>
      </c>
      <c r="B33" s="724">
        <v>1</v>
      </c>
      <c r="C33" s="725"/>
      <c r="D33" s="724">
        <v>2</v>
      </c>
      <c r="E33" s="725"/>
      <c r="F33" s="724">
        <v>3</v>
      </c>
      <c r="G33" s="725"/>
      <c r="H33" s="645">
        <v>4</v>
      </c>
      <c r="I33" s="646"/>
      <c r="J33" s="645">
        <v>5</v>
      </c>
      <c r="K33" s="646"/>
      <c r="L33" s="645">
        <v>6</v>
      </c>
      <c r="M33" s="646"/>
      <c r="N33" s="645">
        <v>7</v>
      </c>
      <c r="O33" s="646"/>
      <c r="P33" s="645">
        <v>8</v>
      </c>
      <c r="Q33" s="646"/>
    </row>
    <row r="34" spans="1:75" ht="15.75" customHeight="1">
      <c r="A34" s="732"/>
      <c r="B34" s="726" t="s">
        <v>265</v>
      </c>
      <c r="C34" s="727"/>
      <c r="D34" s="726" t="s">
        <v>216</v>
      </c>
      <c r="E34" s="727"/>
      <c r="F34" s="726" t="s">
        <v>169</v>
      </c>
      <c r="G34" s="727"/>
      <c r="H34" s="728" t="s">
        <v>656</v>
      </c>
      <c r="I34" s="729"/>
      <c r="J34" s="728" t="s">
        <v>192</v>
      </c>
      <c r="K34" s="729"/>
      <c r="L34" s="728" t="s">
        <v>170</v>
      </c>
      <c r="M34" s="729"/>
      <c r="N34" s="728" t="s">
        <v>193</v>
      </c>
      <c r="O34" s="729"/>
      <c r="P34" s="774" t="s">
        <v>221</v>
      </c>
      <c r="Q34" s="775"/>
    </row>
    <row r="36" spans="1:75" s="286" customFormat="1" ht="15.75" customHeight="1">
      <c r="A36" s="645" t="s">
        <v>194</v>
      </c>
      <c r="B36" s="646"/>
      <c r="C36" s="285" t="s">
        <v>47</v>
      </c>
      <c r="D36" s="767" t="s">
        <v>12</v>
      </c>
      <c r="E36" s="659"/>
      <c r="F36" s="757"/>
      <c r="G36" s="768" t="s">
        <v>53</v>
      </c>
      <c r="H36" s="769"/>
      <c r="I36" s="770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1" t="s">
        <v>51</v>
      </c>
      <c r="P36" s="772"/>
    </row>
    <row r="37" spans="1:75" ht="20.100000000000001" customHeight="1">
      <c r="A37" s="758">
        <v>1</v>
      </c>
      <c r="B37" s="761" t="s">
        <v>344</v>
      </c>
      <c r="C37" s="287">
        <v>1</v>
      </c>
      <c r="D37" s="288"/>
      <c r="E37" s="289"/>
      <c r="F37" s="289"/>
      <c r="G37" s="288"/>
      <c r="H37" s="289"/>
      <c r="I37" s="290"/>
      <c r="J37" s="287"/>
      <c r="K37" s="293"/>
      <c r="L37" s="287"/>
      <c r="M37" s="382">
        <f>L37*J37</f>
        <v>0</v>
      </c>
      <c r="N37" s="294"/>
      <c r="O37" s="719"/>
      <c r="P37" s="720"/>
      <c r="S37" s="404"/>
      <c r="T37" s="403"/>
    </row>
    <row r="38" spans="1:75" ht="20.100000000000001" customHeight="1">
      <c r="A38" s="759"/>
      <c r="B38" s="762"/>
      <c r="C38" s="287">
        <v>2</v>
      </c>
      <c r="D38" s="288"/>
      <c r="E38" s="289"/>
      <c r="F38" s="290"/>
      <c r="G38" s="288"/>
      <c r="H38" s="289"/>
      <c r="I38" s="290"/>
      <c r="J38" s="287"/>
      <c r="K38" s="293"/>
      <c r="L38" s="287"/>
      <c r="M38" s="382">
        <f t="shared" ref="M38:M41" si="3">L38*J38</f>
        <v>0</v>
      </c>
      <c r="N38" s="294"/>
      <c r="O38" s="773"/>
      <c r="P38" s="734"/>
      <c r="S38" s="403"/>
      <c r="T38" s="403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59"/>
      <c r="B39" s="762"/>
      <c r="C39" s="287">
        <v>3</v>
      </c>
      <c r="D39" s="288"/>
      <c r="E39" s="289"/>
      <c r="F39" s="290"/>
      <c r="G39" s="288"/>
      <c r="H39" s="289"/>
      <c r="I39" s="290"/>
      <c r="J39" s="287"/>
      <c r="K39" s="293"/>
      <c r="L39" s="287"/>
      <c r="M39" s="382">
        <f t="shared" si="3"/>
        <v>0</v>
      </c>
      <c r="N39" s="294"/>
      <c r="O39" s="773"/>
      <c r="P39" s="734"/>
      <c r="S39" s="404"/>
      <c r="T39" s="403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59"/>
      <c r="B40" s="762"/>
      <c r="C40" s="287">
        <v>4</v>
      </c>
      <c r="D40" s="288"/>
      <c r="E40" s="289"/>
      <c r="F40" s="290"/>
      <c r="G40" s="288"/>
      <c r="H40" s="289"/>
      <c r="I40" s="290"/>
      <c r="J40" s="287"/>
      <c r="K40" s="293"/>
      <c r="L40" s="287"/>
      <c r="M40" s="382">
        <f t="shared" si="3"/>
        <v>0</v>
      </c>
      <c r="N40" s="294"/>
      <c r="O40" s="773"/>
      <c r="P40" s="734"/>
      <c r="S40" s="403"/>
      <c r="T40" s="403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59"/>
      <c r="B41" s="762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3">
        <f t="shared" si="3"/>
        <v>0</v>
      </c>
      <c r="N41" s="294"/>
      <c r="O41" s="773"/>
      <c r="P41" s="734"/>
      <c r="S41" s="404"/>
      <c r="T41" s="403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60"/>
      <c r="B42" s="763"/>
      <c r="C42" s="661"/>
      <c r="D42" s="662"/>
      <c r="E42" s="662"/>
      <c r="F42" s="662"/>
      <c r="G42" s="662"/>
      <c r="H42" s="662"/>
      <c r="I42" s="766"/>
      <c r="J42" s="410" t="s">
        <v>58</v>
      </c>
      <c r="K42" s="411">
        <f>M42/'生產管理報表 7-1 (週)'!$B$164</f>
        <v>0</v>
      </c>
      <c r="L42" s="410" t="s">
        <v>59</v>
      </c>
      <c r="M42" s="384">
        <f>SUM(M37:M41)</f>
        <v>0</v>
      </c>
      <c r="N42" s="749"/>
      <c r="O42" s="750"/>
      <c r="P42" s="751"/>
      <c r="S42" s="403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4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45" t="s">
        <v>194</v>
      </c>
      <c r="B44" s="646"/>
      <c r="C44" s="303" t="s">
        <v>47</v>
      </c>
      <c r="D44" s="658" t="s">
        <v>12</v>
      </c>
      <c r="E44" s="659"/>
      <c r="F44" s="660"/>
      <c r="G44" s="658" t="s">
        <v>53</v>
      </c>
      <c r="H44" s="659"/>
      <c r="I44" s="660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740" t="s">
        <v>51</v>
      </c>
      <c r="P44" s="741"/>
      <c r="S44" s="403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58">
        <v>2</v>
      </c>
      <c r="B45" s="761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42"/>
      <c r="P45" s="743"/>
      <c r="S45" s="404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59"/>
      <c r="B46" s="762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42"/>
      <c r="P46" s="743"/>
      <c r="S46" s="403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59"/>
      <c r="B47" s="762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742"/>
      <c r="P47" s="743"/>
      <c r="S47" s="404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59"/>
      <c r="B48" s="762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42"/>
      <c r="P48" s="743"/>
      <c r="S48" s="403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59"/>
      <c r="B49" s="762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742"/>
      <c r="P49" s="743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60"/>
      <c r="B50" s="763"/>
      <c r="C50" s="661"/>
      <c r="D50" s="662"/>
      <c r="E50" s="662"/>
      <c r="F50" s="662"/>
      <c r="G50" s="662"/>
      <c r="H50" s="662"/>
      <c r="I50" s="766"/>
      <c r="J50" s="410" t="s">
        <v>58</v>
      </c>
      <c r="K50" s="411">
        <f>M50/'生產管理報表 7-1 (週)'!$B$164</f>
        <v>0</v>
      </c>
      <c r="L50" s="410" t="s">
        <v>59</v>
      </c>
      <c r="M50" s="301">
        <f>SUM(M45:M49)</f>
        <v>0</v>
      </c>
      <c r="N50" s="744"/>
      <c r="O50" s="745"/>
      <c r="P50" s="746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45" t="s">
        <v>194</v>
      </c>
      <c r="B52" s="646"/>
      <c r="C52" s="303" t="s">
        <v>47</v>
      </c>
      <c r="D52" s="658" t="s">
        <v>12</v>
      </c>
      <c r="E52" s="659"/>
      <c r="F52" s="660"/>
      <c r="G52" s="658" t="s">
        <v>53</v>
      </c>
      <c r="H52" s="659"/>
      <c r="I52" s="757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738" t="s">
        <v>51</v>
      </c>
      <c r="P52" s="739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58">
        <v>3</v>
      </c>
      <c r="B53" s="761" t="s">
        <v>610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733"/>
      <c r="P53" s="734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59"/>
      <c r="B54" s="762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733"/>
      <c r="P54" s="734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59"/>
      <c r="B55" s="762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733"/>
      <c r="P55" s="734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59"/>
      <c r="B56" s="762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733"/>
      <c r="P56" s="734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59"/>
      <c r="B57" s="762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733"/>
      <c r="P57" s="734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60"/>
      <c r="B58" s="763"/>
      <c r="C58" s="661"/>
      <c r="D58" s="662"/>
      <c r="E58" s="662"/>
      <c r="F58" s="662"/>
      <c r="G58" s="662"/>
      <c r="H58" s="662"/>
      <c r="I58" s="766"/>
      <c r="J58" s="412" t="s">
        <v>58</v>
      </c>
      <c r="K58" s="411">
        <f>M58/'生產管理報表 7-1 (週)'!$B$164</f>
        <v>0</v>
      </c>
      <c r="L58" s="412" t="s">
        <v>59</v>
      </c>
      <c r="M58" s="386">
        <f>SUM(M53:M57)</f>
        <v>0</v>
      </c>
      <c r="N58" s="735"/>
      <c r="O58" s="736"/>
      <c r="P58" s="737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/>
  </sheetData>
  <mergeCells count="115"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1" manualBreakCount="1">
    <brk id="30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75"/>
  <sheetViews>
    <sheetView view="pageBreakPreview" topLeftCell="A38" zoomScale="91" zoomScaleNormal="60" zoomScaleSheetLayoutView="91" workbookViewId="0">
      <selection activeCell="O49" sqref="O49:P49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34" t="s">
        <v>443</v>
      </c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</row>
    <row r="2" spans="1:20" s="141" customFormat="1" ht="15.75" customHeight="1">
      <c r="A2" s="634"/>
      <c r="B2" s="634"/>
      <c r="C2" s="634"/>
      <c r="D2" s="634"/>
      <c r="E2" s="634"/>
      <c r="F2" s="634"/>
      <c r="G2" s="634"/>
      <c r="H2" s="634"/>
      <c r="I2" s="634"/>
      <c r="J2" s="634"/>
      <c r="K2" s="634"/>
      <c r="L2" s="634"/>
      <c r="M2" s="634"/>
      <c r="N2" s="634"/>
      <c r="O2" s="634"/>
      <c r="P2" s="634"/>
    </row>
    <row r="3" spans="1:20" s="140" customFormat="1" ht="15.75" customHeight="1">
      <c r="A3" s="635" t="s">
        <v>728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</row>
    <row r="4" spans="1:20" s="14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730"/>
    </row>
    <row r="5" spans="1:20" s="140" customFormat="1" ht="15.75" customHeight="1">
      <c r="A5" s="731" t="s">
        <v>194</v>
      </c>
      <c r="B5" s="645">
        <v>1</v>
      </c>
      <c r="C5" s="646"/>
      <c r="D5" s="645">
        <v>2</v>
      </c>
      <c r="E5" s="646"/>
      <c r="F5" s="645">
        <v>3</v>
      </c>
      <c r="G5" s="646"/>
      <c r="H5" s="724">
        <v>4</v>
      </c>
      <c r="I5" s="725"/>
      <c r="J5" s="724">
        <v>5</v>
      </c>
      <c r="K5" s="725"/>
      <c r="L5" s="724">
        <v>6</v>
      </c>
      <c r="M5" s="725"/>
      <c r="N5" s="724">
        <v>7</v>
      </c>
      <c r="O5" s="725"/>
      <c r="P5" s="387">
        <v>8</v>
      </c>
    </row>
    <row r="6" spans="1:20" s="140" customFormat="1" ht="15.75" customHeight="1">
      <c r="A6" s="732"/>
      <c r="B6" s="728" t="s">
        <v>265</v>
      </c>
      <c r="C6" s="729"/>
      <c r="D6" s="728" t="s">
        <v>216</v>
      </c>
      <c r="E6" s="729"/>
      <c r="F6" s="728" t="s">
        <v>169</v>
      </c>
      <c r="G6" s="729"/>
      <c r="H6" s="726" t="s">
        <v>656</v>
      </c>
      <c r="I6" s="727"/>
      <c r="J6" s="726" t="s">
        <v>192</v>
      </c>
      <c r="K6" s="727"/>
      <c r="L6" s="726" t="s">
        <v>170</v>
      </c>
      <c r="M6" s="727"/>
      <c r="N6" s="726" t="s">
        <v>193</v>
      </c>
      <c r="O6" s="727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674" t="s">
        <v>194</v>
      </c>
      <c r="B8" s="675"/>
      <c r="C8" s="326" t="s">
        <v>47</v>
      </c>
      <c r="D8" s="702" t="s">
        <v>12</v>
      </c>
      <c r="E8" s="703"/>
      <c r="F8" s="704"/>
      <c r="G8" s="705" t="s">
        <v>53</v>
      </c>
      <c r="H8" s="706"/>
      <c r="I8" s="707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682" t="s">
        <v>51</v>
      </c>
      <c r="P8" s="683"/>
      <c r="R8" s="403"/>
      <c r="S8" s="404"/>
    </row>
    <row r="9" spans="1:20" s="350" customFormat="1" ht="51.75" customHeight="1">
      <c r="A9" s="684">
        <v>4</v>
      </c>
      <c r="B9" s="716" t="s">
        <v>656</v>
      </c>
      <c r="C9" s="330">
        <v>1</v>
      </c>
      <c r="D9" s="288" t="s">
        <v>703</v>
      </c>
      <c r="E9" s="289"/>
      <c r="F9" s="290"/>
      <c r="G9" s="358" t="s">
        <v>704</v>
      </c>
      <c r="H9" s="357"/>
      <c r="I9" s="358"/>
      <c r="J9" s="370">
        <v>94.570000000000007</v>
      </c>
      <c r="K9" s="371">
        <v>2.9528742962272553E-3</v>
      </c>
      <c r="L9" s="372">
        <v>169.40999999999983</v>
      </c>
      <c r="M9" s="382">
        <f t="shared" ref="M9:M13" si="0">L9*J9</f>
        <v>16021.103699999985</v>
      </c>
      <c r="N9" s="372"/>
      <c r="O9" s="714" t="s">
        <v>749</v>
      </c>
      <c r="P9" s="715"/>
      <c r="R9" s="405"/>
      <c r="S9" s="404"/>
    </row>
    <row r="10" spans="1:20" s="350" customFormat="1" ht="55.5" customHeight="1">
      <c r="A10" s="685"/>
      <c r="B10" s="717"/>
      <c r="C10" s="330">
        <v>2</v>
      </c>
      <c r="D10" s="288" t="s">
        <v>666</v>
      </c>
      <c r="E10" s="289"/>
      <c r="F10" s="290"/>
      <c r="G10" s="358" t="s">
        <v>664</v>
      </c>
      <c r="H10" s="357"/>
      <c r="I10" s="358"/>
      <c r="J10" s="370">
        <v>190.87</v>
      </c>
      <c r="K10" s="371">
        <v>0</v>
      </c>
      <c r="L10" s="372">
        <v>46.010000000000048</v>
      </c>
      <c r="M10" s="382">
        <f t="shared" si="0"/>
        <v>8781.9287000000095</v>
      </c>
      <c r="N10" s="372"/>
      <c r="O10" s="714" t="s">
        <v>750</v>
      </c>
      <c r="P10" s="715"/>
      <c r="R10" s="405"/>
      <c r="S10" s="403"/>
      <c r="T10" s="399"/>
    </row>
    <row r="11" spans="1:20" s="350" customFormat="1" ht="51" customHeight="1">
      <c r="A11" s="685"/>
      <c r="B11" s="717"/>
      <c r="C11" s="330">
        <v>3</v>
      </c>
      <c r="D11" s="288" t="s">
        <v>671</v>
      </c>
      <c r="E11" s="289"/>
      <c r="F11" s="290"/>
      <c r="G11" s="358" t="s">
        <v>682</v>
      </c>
      <c r="H11" s="357"/>
      <c r="I11" s="358"/>
      <c r="J11" s="370">
        <v>411.37</v>
      </c>
      <c r="K11" s="371">
        <v>0</v>
      </c>
      <c r="L11" s="372">
        <v>20.360000000000007</v>
      </c>
      <c r="M11" s="382">
        <f t="shared" si="0"/>
        <v>8375.4932000000026</v>
      </c>
      <c r="N11" s="372"/>
      <c r="O11" s="714" t="s">
        <v>744</v>
      </c>
      <c r="P11" s="715"/>
      <c r="R11" s="405"/>
      <c r="S11" s="404"/>
    </row>
    <row r="12" spans="1:20" s="350" customFormat="1" ht="39" customHeight="1">
      <c r="A12" s="685"/>
      <c r="B12" s="717"/>
      <c r="C12" s="330">
        <v>4</v>
      </c>
      <c r="D12" s="288" t="s">
        <v>719</v>
      </c>
      <c r="E12" s="289"/>
      <c r="F12" s="290"/>
      <c r="G12" s="358" t="s">
        <v>717</v>
      </c>
      <c r="H12" s="357"/>
      <c r="I12" s="358"/>
      <c r="J12" s="370">
        <v>458.15</v>
      </c>
      <c r="K12" s="371">
        <v>0</v>
      </c>
      <c r="L12" s="372">
        <v>16.599999999999994</v>
      </c>
      <c r="M12" s="382">
        <f t="shared" si="0"/>
        <v>7605.2899999999972</v>
      </c>
      <c r="N12" s="372"/>
      <c r="O12" s="714" t="s">
        <v>751</v>
      </c>
      <c r="P12" s="715"/>
      <c r="R12" s="405"/>
      <c r="S12" s="403"/>
      <c r="T12" s="399"/>
    </row>
    <row r="13" spans="1:20" s="350" customFormat="1" ht="39" customHeight="1" thickBot="1">
      <c r="A13" s="685"/>
      <c r="B13" s="717"/>
      <c r="C13" s="330">
        <v>5</v>
      </c>
      <c r="D13" s="288" t="s">
        <v>583</v>
      </c>
      <c r="E13" s="296"/>
      <c r="F13" s="297"/>
      <c r="G13" s="358" t="s">
        <v>585</v>
      </c>
      <c r="H13" s="357"/>
      <c r="I13" s="358"/>
      <c r="J13" s="374">
        <v>692.59</v>
      </c>
      <c r="K13" s="299">
        <v>0</v>
      </c>
      <c r="L13" s="376">
        <v>10.979999999999983</v>
      </c>
      <c r="M13" s="382">
        <f t="shared" si="0"/>
        <v>7604.6381999999885</v>
      </c>
      <c r="N13" s="372"/>
      <c r="O13" s="714" t="s">
        <v>743</v>
      </c>
      <c r="P13" s="715"/>
      <c r="R13" s="406"/>
      <c r="S13" s="404"/>
      <c r="T13" s="340"/>
    </row>
    <row r="14" spans="1:20" ht="15.75" customHeight="1" thickTop="1" thickBot="1">
      <c r="A14" s="686"/>
      <c r="B14" s="718"/>
      <c r="C14" s="721"/>
      <c r="D14" s="722"/>
      <c r="E14" s="722"/>
      <c r="F14" s="722"/>
      <c r="G14" s="722"/>
      <c r="H14" s="722"/>
      <c r="I14" s="723"/>
      <c r="J14" s="413" t="s">
        <v>58</v>
      </c>
      <c r="K14" s="411">
        <f>M14/'生產管理報表 7-1 (週)'!$B$153</f>
        <v>0.13944578362510934</v>
      </c>
      <c r="L14" s="414" t="s">
        <v>59</v>
      </c>
      <c r="M14" s="415">
        <f>SUM(M9:M13)</f>
        <v>48388.453799999988</v>
      </c>
      <c r="N14" s="671"/>
      <c r="O14" s="672"/>
      <c r="P14" s="673"/>
      <c r="R14" s="403"/>
      <c r="S14" s="403"/>
    </row>
    <row r="15" spans="1:20" ht="15.75" customHeight="1" thickTop="1">
      <c r="M15" s="389"/>
      <c r="S15" s="404"/>
    </row>
    <row r="16" spans="1:20" ht="15.75" customHeight="1">
      <c r="A16" s="674" t="s">
        <v>194</v>
      </c>
      <c r="B16" s="675"/>
      <c r="C16" s="326" t="s">
        <v>47</v>
      </c>
      <c r="D16" s="702" t="s">
        <v>12</v>
      </c>
      <c r="E16" s="703"/>
      <c r="F16" s="704"/>
      <c r="G16" s="705" t="s">
        <v>53</v>
      </c>
      <c r="H16" s="706"/>
      <c r="I16" s="707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682" t="s">
        <v>51</v>
      </c>
      <c r="P16" s="683"/>
      <c r="S16" s="403"/>
      <c r="T16" s="399"/>
    </row>
    <row r="17" spans="1:20" s="350" customFormat="1" ht="24.95" customHeight="1">
      <c r="A17" s="684">
        <v>5</v>
      </c>
      <c r="B17" s="697" t="s">
        <v>219</v>
      </c>
      <c r="C17" s="330">
        <v>1</v>
      </c>
      <c r="D17" s="288" t="s">
        <v>371</v>
      </c>
      <c r="E17" s="289"/>
      <c r="F17" s="290"/>
      <c r="G17" s="358" t="s">
        <v>364</v>
      </c>
      <c r="H17" s="357"/>
      <c r="I17" s="358"/>
      <c r="J17" s="409">
        <v>147.43000000000004</v>
      </c>
      <c r="K17" s="371">
        <v>7.7567696133500877E-4</v>
      </c>
      <c r="L17" s="372">
        <v>205.08000000000004</v>
      </c>
      <c r="M17" s="382">
        <f>L17*J17</f>
        <v>30234.944400000015</v>
      </c>
      <c r="N17" s="372"/>
      <c r="O17" s="708" t="s">
        <v>752</v>
      </c>
      <c r="P17" s="709"/>
      <c r="S17" s="404"/>
    </row>
    <row r="18" spans="1:20" s="350" customFormat="1" ht="24.95" customHeight="1">
      <c r="A18" s="685"/>
      <c r="B18" s="698"/>
      <c r="C18" s="330">
        <v>2</v>
      </c>
      <c r="D18" s="288"/>
      <c r="E18" s="289"/>
      <c r="F18" s="290"/>
      <c r="G18" s="425"/>
      <c r="H18" s="357"/>
      <c r="I18" s="358"/>
      <c r="J18" s="370"/>
      <c r="K18" s="371"/>
      <c r="L18" s="372"/>
      <c r="M18" s="382">
        <f t="shared" ref="M18:M21" si="1">L18*J18</f>
        <v>0</v>
      </c>
      <c r="N18" s="372"/>
      <c r="O18" s="710"/>
      <c r="P18" s="711"/>
      <c r="S18" s="403"/>
      <c r="T18" s="400"/>
    </row>
    <row r="19" spans="1:20" ht="24.95" customHeight="1">
      <c r="A19" s="685"/>
      <c r="B19" s="698"/>
      <c r="C19" s="330">
        <v>3</v>
      </c>
      <c r="D19" s="331"/>
      <c r="E19" s="332"/>
      <c r="F19" s="333"/>
      <c r="G19" s="425"/>
      <c r="H19" s="357"/>
      <c r="I19" s="358"/>
      <c r="J19" s="337"/>
      <c r="K19" s="338"/>
      <c r="L19" s="339"/>
      <c r="M19" s="382">
        <f t="shared" si="1"/>
        <v>0</v>
      </c>
      <c r="N19" s="339"/>
      <c r="O19" s="692"/>
      <c r="P19" s="693"/>
    </row>
    <row r="20" spans="1:20" ht="24.95" customHeight="1">
      <c r="A20" s="685"/>
      <c r="B20" s="698"/>
      <c r="C20" s="330">
        <v>4</v>
      </c>
      <c r="D20" s="331"/>
      <c r="E20" s="332"/>
      <c r="F20" s="333"/>
      <c r="G20" s="425"/>
      <c r="H20" s="357"/>
      <c r="I20" s="358"/>
      <c r="J20" s="337"/>
      <c r="K20" s="338"/>
      <c r="L20" s="339"/>
      <c r="M20" s="382">
        <f t="shared" si="1"/>
        <v>0</v>
      </c>
      <c r="N20" s="339"/>
      <c r="O20" s="351"/>
      <c r="P20" s="352"/>
    </row>
    <row r="21" spans="1:20" ht="24.95" customHeight="1" thickBot="1">
      <c r="A21" s="685"/>
      <c r="B21" s="698"/>
      <c r="C21" s="330">
        <v>5</v>
      </c>
      <c r="D21" s="341"/>
      <c r="E21" s="342"/>
      <c r="F21" s="343"/>
      <c r="G21" s="425"/>
      <c r="H21" s="357"/>
      <c r="I21" s="358"/>
      <c r="J21" s="344"/>
      <c r="K21" s="299"/>
      <c r="L21" s="346"/>
      <c r="M21" s="382">
        <f t="shared" si="1"/>
        <v>0</v>
      </c>
      <c r="N21" s="339"/>
      <c r="O21" s="353"/>
      <c r="P21" s="354"/>
      <c r="R21" s="407"/>
    </row>
    <row r="22" spans="1:20" ht="15.75" customHeight="1" thickTop="1" thickBot="1">
      <c r="A22" s="686"/>
      <c r="B22" s="699"/>
      <c r="C22" s="694"/>
      <c r="D22" s="695"/>
      <c r="E22" s="695"/>
      <c r="F22" s="695"/>
      <c r="G22" s="695"/>
      <c r="H22" s="695"/>
      <c r="I22" s="696"/>
      <c r="J22" s="413" t="s">
        <v>58</v>
      </c>
      <c r="K22" s="411">
        <f>M22/'生產管理報表 7-1 (週)'!$B$153</f>
        <v>8.7131023697219562E-2</v>
      </c>
      <c r="L22" s="414" t="s">
        <v>59</v>
      </c>
      <c r="M22" s="415">
        <f>SUM(M17:M21)</f>
        <v>30234.944400000015</v>
      </c>
      <c r="N22" s="671"/>
      <c r="O22" s="672"/>
      <c r="P22" s="673"/>
      <c r="R22" s="403"/>
    </row>
    <row r="23" spans="1:20" ht="24.95" customHeight="1" thickTop="1">
      <c r="M23" s="389"/>
      <c r="R23" s="403"/>
    </row>
    <row r="24" spans="1:20" ht="24.95" customHeight="1">
      <c r="A24" s="674" t="s">
        <v>194</v>
      </c>
      <c r="B24" s="675"/>
      <c r="C24" s="355" t="s">
        <v>47</v>
      </c>
      <c r="D24" s="676" t="s">
        <v>12</v>
      </c>
      <c r="E24" s="677"/>
      <c r="F24" s="678"/>
      <c r="G24" s="679" t="s">
        <v>53</v>
      </c>
      <c r="H24" s="680"/>
      <c r="I24" s="681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682" t="s">
        <v>51</v>
      </c>
      <c r="P24" s="683"/>
      <c r="R24" s="403"/>
    </row>
    <row r="25" spans="1:20" ht="33" customHeight="1">
      <c r="A25" s="684">
        <v>6</v>
      </c>
      <c r="B25" s="697" t="s">
        <v>220</v>
      </c>
      <c r="C25" s="330">
        <v>1</v>
      </c>
      <c r="D25" s="408" t="s">
        <v>375</v>
      </c>
      <c r="E25" s="332"/>
      <c r="F25" s="333"/>
      <c r="G25" s="358" t="s">
        <v>440</v>
      </c>
      <c r="H25" s="357"/>
      <c r="I25" s="358"/>
      <c r="J25" s="370">
        <v>605.78</v>
      </c>
      <c r="K25" s="371">
        <v>0</v>
      </c>
      <c r="L25" s="372">
        <v>19.21999999999997</v>
      </c>
      <c r="M25" s="382">
        <f t="shared" ref="M25:M29" si="2">L25*J25</f>
        <v>11643.091599999982</v>
      </c>
      <c r="N25" s="339"/>
      <c r="O25" s="700" t="s">
        <v>745</v>
      </c>
      <c r="P25" s="701"/>
    </row>
    <row r="26" spans="1:20" ht="33" customHeight="1">
      <c r="A26" s="685"/>
      <c r="B26" s="698"/>
      <c r="C26" s="330">
        <v>2</v>
      </c>
      <c r="D26" s="288" t="s">
        <v>380</v>
      </c>
      <c r="E26" s="332"/>
      <c r="F26" s="333"/>
      <c r="G26" s="425" t="s">
        <v>636</v>
      </c>
      <c r="H26" s="357"/>
      <c r="I26" s="358"/>
      <c r="J26" s="370">
        <v>108.26</v>
      </c>
      <c r="K26" s="371">
        <v>0</v>
      </c>
      <c r="L26" s="372">
        <v>17.210000000000008</v>
      </c>
      <c r="M26" s="382">
        <f t="shared" si="2"/>
        <v>1863.154600000001</v>
      </c>
      <c r="N26" s="339"/>
      <c r="O26" s="700" t="s">
        <v>753</v>
      </c>
      <c r="P26" s="701"/>
    </row>
    <row r="27" spans="1:20" ht="33" customHeight="1">
      <c r="A27" s="685"/>
      <c r="B27" s="698"/>
      <c r="C27" s="330">
        <v>3</v>
      </c>
      <c r="D27" s="288"/>
      <c r="E27" s="332"/>
      <c r="F27" s="333"/>
      <c r="G27" s="425"/>
      <c r="H27" s="357"/>
      <c r="I27" s="358"/>
      <c r="J27" s="370"/>
      <c r="K27" s="371"/>
      <c r="L27" s="372"/>
      <c r="M27" s="382">
        <f t="shared" si="2"/>
        <v>0</v>
      </c>
      <c r="N27" s="339"/>
      <c r="O27" s="714"/>
      <c r="P27" s="715"/>
    </row>
    <row r="28" spans="1:20" ht="33" customHeight="1">
      <c r="A28" s="685"/>
      <c r="B28" s="698"/>
      <c r="C28" s="330">
        <v>4</v>
      </c>
      <c r="D28" s="288"/>
      <c r="E28" s="332"/>
      <c r="F28" s="333"/>
      <c r="G28" s="425"/>
      <c r="H28" s="357"/>
      <c r="I28" s="358"/>
      <c r="J28" s="337"/>
      <c r="K28" s="338"/>
      <c r="L28" s="339"/>
      <c r="M28" s="391">
        <f t="shared" si="2"/>
        <v>0</v>
      </c>
      <c r="N28" s="339"/>
      <c r="O28" s="700"/>
      <c r="P28" s="701"/>
    </row>
    <row r="29" spans="1:20" ht="24.95" customHeight="1" thickBot="1">
      <c r="A29" s="685"/>
      <c r="B29" s="698"/>
      <c r="C29" s="330">
        <v>5</v>
      </c>
      <c r="D29" s="341"/>
      <c r="E29" s="342"/>
      <c r="F29" s="343"/>
      <c r="G29" s="425"/>
      <c r="H29" s="357"/>
      <c r="I29" s="358"/>
      <c r="J29" s="344"/>
      <c r="K29" s="299"/>
      <c r="L29" s="346"/>
      <c r="M29" s="391">
        <f t="shared" si="2"/>
        <v>0</v>
      </c>
      <c r="N29" s="339"/>
      <c r="O29" s="353"/>
      <c r="P29" s="354"/>
    </row>
    <row r="30" spans="1:20" ht="15.75" customHeight="1" thickTop="1" thickBot="1">
      <c r="A30" s="686"/>
      <c r="B30" s="699"/>
      <c r="C30" s="694"/>
      <c r="D30" s="695"/>
      <c r="E30" s="695"/>
      <c r="F30" s="695"/>
      <c r="G30" s="695"/>
      <c r="H30" s="695"/>
      <c r="I30" s="696"/>
      <c r="J30" s="413" t="s">
        <v>58</v>
      </c>
      <c r="K30" s="411">
        <f>M30/'生產管理報表 7-1 (週)'!$B$153</f>
        <v>3.8922282844108015E-2</v>
      </c>
      <c r="L30" s="414" t="s">
        <v>59</v>
      </c>
      <c r="M30" s="415">
        <f>SUM(M25:M29)</f>
        <v>13506.246199999983</v>
      </c>
      <c r="N30" s="671"/>
      <c r="O30" s="672"/>
      <c r="P30" s="673"/>
    </row>
    <row r="31" spans="1:20" ht="24.95" customHeight="1" thickTop="1">
      <c r="M31" s="389"/>
    </row>
    <row r="32" spans="1:20" ht="24.95" customHeight="1">
      <c r="A32" s="674" t="s">
        <v>194</v>
      </c>
      <c r="B32" s="675"/>
      <c r="C32" s="355" t="s">
        <v>47</v>
      </c>
      <c r="D32" s="676" t="s">
        <v>12</v>
      </c>
      <c r="E32" s="677"/>
      <c r="F32" s="678"/>
      <c r="G32" s="679" t="s">
        <v>53</v>
      </c>
      <c r="H32" s="680"/>
      <c r="I32" s="681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682" t="s">
        <v>51</v>
      </c>
      <c r="P32" s="683"/>
    </row>
    <row r="33" spans="1:20" ht="24.95" customHeight="1">
      <c r="A33" s="684">
        <v>7</v>
      </c>
      <c r="B33" s="687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690"/>
      <c r="P33" s="691"/>
    </row>
    <row r="34" spans="1:20" ht="24.95" customHeight="1">
      <c r="A34" s="685"/>
      <c r="B34" s="688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692"/>
      <c r="P34" s="693"/>
    </row>
    <row r="35" spans="1:20" ht="24.95" customHeight="1">
      <c r="A35" s="685"/>
      <c r="B35" s="688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692"/>
      <c r="P35" s="693"/>
    </row>
    <row r="36" spans="1:20" ht="24.95" customHeight="1">
      <c r="A36" s="685"/>
      <c r="B36" s="688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20" ht="24.95" customHeight="1" thickBot="1">
      <c r="A37" s="685"/>
      <c r="B37" s="688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3">
        <v>0</v>
      </c>
      <c r="N37" s="339"/>
      <c r="O37" s="353"/>
      <c r="P37" s="354"/>
    </row>
    <row r="38" spans="1:20" ht="15.75" customHeight="1" thickTop="1" thickBot="1">
      <c r="A38" s="686"/>
      <c r="B38" s="689"/>
      <c r="C38" s="694"/>
      <c r="D38" s="695"/>
      <c r="E38" s="695"/>
      <c r="F38" s="695"/>
      <c r="G38" s="695"/>
      <c r="H38" s="695"/>
      <c r="I38" s="696"/>
      <c r="J38" s="347" t="s">
        <v>58</v>
      </c>
      <c r="K38" s="411">
        <f>M38/'生產管理報表 7-1 (週)'!$B$153</f>
        <v>0</v>
      </c>
      <c r="L38" s="348" t="s">
        <v>59</v>
      </c>
      <c r="M38" s="394">
        <f>SUM(M33:M37)</f>
        <v>0</v>
      </c>
      <c r="N38" s="671"/>
      <c r="O38" s="672"/>
      <c r="P38" s="673"/>
    </row>
    <row r="39" spans="1:20" s="140" customFormat="1" ht="15.75" customHeight="1" thickTop="1">
      <c r="A39" s="635" t="s">
        <v>775</v>
      </c>
      <c r="B39" s="635"/>
      <c r="C39" s="635"/>
      <c r="D39" s="635"/>
      <c r="E39" s="635"/>
      <c r="F39" s="635"/>
      <c r="G39" s="635"/>
      <c r="H39" s="635"/>
      <c r="I39" s="635"/>
      <c r="J39" s="635"/>
      <c r="K39" s="635"/>
      <c r="L39" s="635"/>
      <c r="M39" s="635"/>
    </row>
    <row r="40" spans="1:20" s="141" customFormat="1" ht="15.75" customHeight="1">
      <c r="A40" s="730"/>
      <c r="B40" s="730"/>
      <c r="C40" s="730"/>
      <c r="D40" s="730"/>
      <c r="E40" s="730"/>
      <c r="F40" s="730"/>
      <c r="G40" s="730"/>
      <c r="H40" s="730"/>
      <c r="I40" s="730"/>
      <c r="J40" s="730"/>
      <c r="K40" s="730"/>
      <c r="L40" s="730"/>
      <c r="M40" s="730"/>
    </row>
    <row r="41" spans="1:20" s="140" customFormat="1" ht="15.75" customHeight="1">
      <c r="A41" s="731" t="s">
        <v>194</v>
      </c>
      <c r="B41" s="645">
        <v>1</v>
      </c>
      <c r="C41" s="646"/>
      <c r="D41" s="645">
        <v>2</v>
      </c>
      <c r="E41" s="646"/>
      <c r="F41" s="645">
        <v>3</v>
      </c>
      <c r="G41" s="646"/>
      <c r="H41" s="724">
        <v>4</v>
      </c>
      <c r="I41" s="725"/>
      <c r="J41" s="724">
        <v>5</v>
      </c>
      <c r="K41" s="725"/>
      <c r="L41" s="724">
        <v>6</v>
      </c>
      <c r="M41" s="725"/>
      <c r="N41" s="724">
        <v>7</v>
      </c>
      <c r="O41" s="725"/>
      <c r="P41" s="387">
        <v>8</v>
      </c>
    </row>
    <row r="42" spans="1:20" s="140" customFormat="1" ht="15.75" customHeight="1">
      <c r="A42" s="732"/>
      <c r="B42" s="728" t="s">
        <v>265</v>
      </c>
      <c r="C42" s="729"/>
      <c r="D42" s="728" t="s">
        <v>216</v>
      </c>
      <c r="E42" s="729"/>
      <c r="F42" s="728" t="s">
        <v>169</v>
      </c>
      <c r="G42" s="729"/>
      <c r="H42" s="726" t="s">
        <v>656</v>
      </c>
      <c r="I42" s="727"/>
      <c r="J42" s="726" t="s">
        <v>192</v>
      </c>
      <c r="K42" s="727"/>
      <c r="L42" s="726" t="s">
        <v>170</v>
      </c>
      <c r="M42" s="727"/>
      <c r="N42" s="726" t="s">
        <v>193</v>
      </c>
      <c r="O42" s="727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674" t="s">
        <v>194</v>
      </c>
      <c r="B44" s="675"/>
      <c r="C44" s="326" t="s">
        <v>47</v>
      </c>
      <c r="D44" s="702" t="s">
        <v>12</v>
      </c>
      <c r="E44" s="703"/>
      <c r="F44" s="704"/>
      <c r="G44" s="705" t="s">
        <v>53</v>
      </c>
      <c r="H44" s="706"/>
      <c r="I44" s="707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682" t="s">
        <v>51</v>
      </c>
      <c r="P44" s="683"/>
      <c r="R44" s="403"/>
      <c r="S44" s="404"/>
    </row>
    <row r="45" spans="1:20" s="350" customFormat="1" ht="51.75" customHeight="1">
      <c r="A45" s="684">
        <v>4</v>
      </c>
      <c r="B45" s="716" t="s">
        <v>656</v>
      </c>
      <c r="C45" s="330">
        <v>1</v>
      </c>
      <c r="D45" s="288" t="s">
        <v>703</v>
      </c>
      <c r="E45" s="289"/>
      <c r="F45" s="290"/>
      <c r="G45" s="358" t="s">
        <v>704</v>
      </c>
      <c r="H45" s="357"/>
      <c r="I45" s="358"/>
      <c r="J45" s="370">
        <v>94.570000000000007</v>
      </c>
      <c r="K45" s="371">
        <v>2.9528742962272553E-3</v>
      </c>
      <c r="L45" s="372">
        <v>169.40999999999983</v>
      </c>
      <c r="M45" s="382">
        <f t="shared" ref="M45:M49" si="4">L45*J45</f>
        <v>16021.103699999985</v>
      </c>
      <c r="N45" s="372"/>
      <c r="O45" s="714"/>
      <c r="P45" s="715"/>
      <c r="R45" s="405"/>
      <c r="S45" s="404"/>
    </row>
    <row r="46" spans="1:20" s="350" customFormat="1" ht="55.5" customHeight="1">
      <c r="A46" s="685"/>
      <c r="B46" s="717"/>
      <c r="C46" s="330">
        <v>2</v>
      </c>
      <c r="D46" s="288" t="s">
        <v>666</v>
      </c>
      <c r="E46" s="289"/>
      <c r="F46" s="290"/>
      <c r="G46" s="358" t="s">
        <v>664</v>
      </c>
      <c r="H46" s="357"/>
      <c r="I46" s="358"/>
      <c r="J46" s="370">
        <v>190.87</v>
      </c>
      <c r="K46" s="371">
        <v>0</v>
      </c>
      <c r="L46" s="372">
        <v>46.010000000000048</v>
      </c>
      <c r="M46" s="382">
        <f t="shared" si="4"/>
        <v>8781.9287000000095</v>
      </c>
      <c r="N46" s="372"/>
      <c r="O46" s="714"/>
      <c r="P46" s="715"/>
      <c r="R46" s="405"/>
      <c r="S46" s="403"/>
      <c r="T46" s="399"/>
    </row>
    <row r="47" spans="1:20" s="350" customFormat="1" ht="51" customHeight="1">
      <c r="A47" s="685"/>
      <c r="B47" s="717"/>
      <c r="C47" s="330">
        <v>3</v>
      </c>
      <c r="D47" s="288" t="s">
        <v>671</v>
      </c>
      <c r="E47" s="289"/>
      <c r="F47" s="290"/>
      <c r="G47" s="358" t="s">
        <v>682</v>
      </c>
      <c r="H47" s="357"/>
      <c r="I47" s="358"/>
      <c r="J47" s="370">
        <v>411.37</v>
      </c>
      <c r="K47" s="371">
        <v>0</v>
      </c>
      <c r="L47" s="372">
        <v>20.360000000000007</v>
      </c>
      <c r="M47" s="382">
        <f t="shared" si="4"/>
        <v>8375.4932000000026</v>
      </c>
      <c r="N47" s="372"/>
      <c r="O47" s="714"/>
      <c r="P47" s="715"/>
      <c r="R47" s="405"/>
      <c r="S47" s="404"/>
    </row>
    <row r="48" spans="1:20" s="350" customFormat="1" ht="39" customHeight="1">
      <c r="A48" s="685"/>
      <c r="B48" s="717"/>
      <c r="C48" s="330">
        <v>4</v>
      </c>
      <c r="D48" s="288" t="s">
        <v>719</v>
      </c>
      <c r="E48" s="289"/>
      <c r="F48" s="290"/>
      <c r="G48" s="358" t="s">
        <v>717</v>
      </c>
      <c r="H48" s="357"/>
      <c r="I48" s="358"/>
      <c r="J48" s="370">
        <v>458.15</v>
      </c>
      <c r="K48" s="371">
        <v>0</v>
      </c>
      <c r="L48" s="372">
        <v>16.599999999999994</v>
      </c>
      <c r="M48" s="382">
        <f t="shared" si="4"/>
        <v>7605.2899999999972</v>
      </c>
      <c r="N48" s="372"/>
      <c r="O48" s="714"/>
      <c r="P48" s="715"/>
      <c r="R48" s="405"/>
      <c r="S48" s="403"/>
      <c r="T48" s="399"/>
    </row>
    <row r="49" spans="1:20" s="350" customFormat="1" ht="39" customHeight="1" thickBot="1">
      <c r="A49" s="685"/>
      <c r="B49" s="717"/>
      <c r="C49" s="330">
        <v>5</v>
      </c>
      <c r="D49" s="288" t="s">
        <v>583</v>
      </c>
      <c r="E49" s="296"/>
      <c r="F49" s="297"/>
      <c r="G49" s="358" t="s">
        <v>585</v>
      </c>
      <c r="H49" s="357"/>
      <c r="I49" s="358"/>
      <c r="J49" s="374">
        <v>692.59</v>
      </c>
      <c r="K49" s="299">
        <v>0</v>
      </c>
      <c r="L49" s="376">
        <v>10.979999999999983</v>
      </c>
      <c r="M49" s="382">
        <f t="shared" si="4"/>
        <v>7604.6381999999885</v>
      </c>
      <c r="N49" s="372"/>
      <c r="O49" s="714"/>
      <c r="P49" s="715"/>
      <c r="R49" s="406"/>
      <c r="S49" s="404"/>
      <c r="T49" s="340"/>
    </row>
    <row r="50" spans="1:20" ht="15.75" customHeight="1" thickTop="1" thickBot="1">
      <c r="A50" s="686"/>
      <c r="B50" s="718"/>
      <c r="C50" s="721"/>
      <c r="D50" s="722"/>
      <c r="E50" s="722"/>
      <c r="F50" s="722"/>
      <c r="G50" s="722"/>
      <c r="H50" s="722"/>
      <c r="I50" s="723"/>
      <c r="J50" s="413" t="s">
        <v>58</v>
      </c>
      <c r="K50" s="411">
        <f>M50/'生產管理報表 7-1 (週)'!$B$164</f>
        <v>0.15127942102698383</v>
      </c>
      <c r="L50" s="414" t="s">
        <v>59</v>
      </c>
      <c r="M50" s="415">
        <f>SUM(M45:M49)</f>
        <v>48388.453799999988</v>
      </c>
      <c r="N50" s="671"/>
      <c r="O50" s="672"/>
      <c r="P50" s="673"/>
      <c r="R50" s="403"/>
      <c r="S50" s="403"/>
    </row>
    <row r="51" spans="1:20" ht="15.75" customHeight="1" thickTop="1">
      <c r="M51" s="389"/>
      <c r="S51" s="404"/>
    </row>
    <row r="52" spans="1:20" ht="15.75" customHeight="1">
      <c r="A52" s="674" t="s">
        <v>194</v>
      </c>
      <c r="B52" s="675"/>
      <c r="C52" s="326" t="s">
        <v>47</v>
      </c>
      <c r="D52" s="702" t="s">
        <v>12</v>
      </c>
      <c r="E52" s="703"/>
      <c r="F52" s="704"/>
      <c r="G52" s="705" t="s">
        <v>53</v>
      </c>
      <c r="H52" s="706"/>
      <c r="I52" s="707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682" t="s">
        <v>51</v>
      </c>
      <c r="P52" s="683"/>
      <c r="S52" s="403"/>
      <c r="T52" s="399"/>
    </row>
    <row r="53" spans="1:20" s="350" customFormat="1" ht="24.95" customHeight="1">
      <c r="A53" s="684">
        <v>5</v>
      </c>
      <c r="B53" s="697" t="s">
        <v>219</v>
      </c>
      <c r="C53" s="330">
        <v>1</v>
      </c>
      <c r="D53" s="288" t="s">
        <v>371</v>
      </c>
      <c r="E53" s="289"/>
      <c r="F53" s="290"/>
      <c r="G53" s="358" t="s">
        <v>364</v>
      </c>
      <c r="H53" s="357"/>
      <c r="I53" s="358"/>
      <c r="J53" s="409">
        <v>147.43000000000004</v>
      </c>
      <c r="K53" s="371">
        <v>7.7567696133500877E-4</v>
      </c>
      <c r="L53" s="372">
        <v>205.08000000000004</v>
      </c>
      <c r="M53" s="382">
        <f>L53*J53</f>
        <v>30234.944400000015</v>
      </c>
      <c r="N53" s="372"/>
      <c r="O53" s="708"/>
      <c r="P53" s="709"/>
      <c r="S53" s="404"/>
    </row>
    <row r="54" spans="1:20" s="350" customFormat="1" ht="24.95" customHeight="1">
      <c r="A54" s="685"/>
      <c r="B54" s="698"/>
      <c r="C54" s="330">
        <v>2</v>
      </c>
      <c r="D54" s="288"/>
      <c r="E54" s="289"/>
      <c r="F54" s="290"/>
      <c r="G54" s="425"/>
      <c r="H54" s="357"/>
      <c r="I54" s="358"/>
      <c r="J54" s="370"/>
      <c r="K54" s="371"/>
      <c r="L54" s="372"/>
      <c r="M54" s="382">
        <f t="shared" ref="M54:M57" si="5">L54*J54</f>
        <v>0</v>
      </c>
      <c r="N54" s="372"/>
      <c r="O54" s="710"/>
      <c r="P54" s="711"/>
      <c r="S54" s="403"/>
      <c r="T54" s="400"/>
    </row>
    <row r="55" spans="1:20" ht="24.95" customHeight="1">
      <c r="A55" s="685"/>
      <c r="B55" s="698"/>
      <c r="C55" s="330">
        <v>3</v>
      </c>
      <c r="D55" s="331"/>
      <c r="E55" s="332"/>
      <c r="F55" s="333"/>
      <c r="G55" s="425"/>
      <c r="H55" s="357"/>
      <c r="I55" s="358"/>
      <c r="J55" s="337"/>
      <c r="K55" s="338"/>
      <c r="L55" s="339"/>
      <c r="M55" s="382">
        <f t="shared" si="5"/>
        <v>0</v>
      </c>
      <c r="N55" s="339"/>
      <c r="O55" s="692"/>
      <c r="P55" s="693"/>
    </row>
    <row r="56" spans="1:20" ht="24.95" customHeight="1">
      <c r="A56" s="685"/>
      <c r="B56" s="698"/>
      <c r="C56" s="330">
        <v>4</v>
      </c>
      <c r="D56" s="331"/>
      <c r="E56" s="332"/>
      <c r="F56" s="333"/>
      <c r="G56" s="425"/>
      <c r="H56" s="357"/>
      <c r="I56" s="358"/>
      <c r="J56" s="337"/>
      <c r="K56" s="338"/>
      <c r="L56" s="339"/>
      <c r="M56" s="382">
        <f t="shared" si="5"/>
        <v>0</v>
      </c>
      <c r="N56" s="339"/>
      <c r="O56" s="351"/>
      <c r="P56" s="352"/>
    </row>
    <row r="57" spans="1:20" ht="24.95" customHeight="1" thickBot="1">
      <c r="A57" s="685"/>
      <c r="B57" s="698"/>
      <c r="C57" s="330">
        <v>5</v>
      </c>
      <c r="D57" s="341"/>
      <c r="E57" s="342"/>
      <c r="F57" s="343"/>
      <c r="G57" s="425"/>
      <c r="H57" s="357"/>
      <c r="I57" s="358"/>
      <c r="J57" s="344"/>
      <c r="K57" s="299"/>
      <c r="L57" s="346"/>
      <c r="M57" s="382">
        <f t="shared" si="5"/>
        <v>0</v>
      </c>
      <c r="N57" s="339"/>
      <c r="O57" s="353"/>
      <c r="P57" s="354"/>
      <c r="R57" s="407"/>
    </row>
    <row r="58" spans="1:20" ht="15.75" customHeight="1" thickTop="1" thickBot="1">
      <c r="A58" s="686"/>
      <c r="B58" s="699"/>
      <c r="C58" s="694"/>
      <c r="D58" s="695"/>
      <c r="E58" s="695"/>
      <c r="F58" s="695"/>
      <c r="G58" s="695"/>
      <c r="H58" s="695"/>
      <c r="I58" s="696"/>
      <c r="J58" s="413" t="s">
        <v>58</v>
      </c>
      <c r="K58" s="411">
        <f>M58/'生產管理報表 7-1 (週)'!$B$164</f>
        <v>9.452512995186986E-2</v>
      </c>
      <c r="L58" s="414" t="s">
        <v>59</v>
      </c>
      <c r="M58" s="415">
        <f>SUM(M53:M57)</f>
        <v>30234.944400000015</v>
      </c>
      <c r="N58" s="671"/>
      <c r="O58" s="672"/>
      <c r="P58" s="673"/>
      <c r="R58" s="403"/>
    </row>
    <row r="59" spans="1:20" ht="24.95" customHeight="1" thickTop="1">
      <c r="M59" s="389"/>
      <c r="R59" s="403"/>
    </row>
    <row r="60" spans="1:20" ht="24.95" customHeight="1">
      <c r="A60" s="674" t="s">
        <v>194</v>
      </c>
      <c r="B60" s="675"/>
      <c r="C60" s="355" t="s">
        <v>47</v>
      </c>
      <c r="D60" s="676" t="s">
        <v>12</v>
      </c>
      <c r="E60" s="677"/>
      <c r="F60" s="678"/>
      <c r="G60" s="679" t="s">
        <v>53</v>
      </c>
      <c r="H60" s="680"/>
      <c r="I60" s="681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682" t="s">
        <v>51</v>
      </c>
      <c r="P60" s="683"/>
      <c r="R60" s="403"/>
    </row>
    <row r="61" spans="1:20" ht="33" customHeight="1">
      <c r="A61" s="684">
        <v>6</v>
      </c>
      <c r="B61" s="697" t="s">
        <v>220</v>
      </c>
      <c r="C61" s="330">
        <v>1</v>
      </c>
      <c r="D61" s="408" t="s">
        <v>375</v>
      </c>
      <c r="E61" s="332"/>
      <c r="F61" s="333"/>
      <c r="G61" s="358" t="s">
        <v>440</v>
      </c>
      <c r="H61" s="357"/>
      <c r="I61" s="358"/>
      <c r="J61" s="370">
        <v>605.78</v>
      </c>
      <c r="K61" s="371">
        <v>0</v>
      </c>
      <c r="L61" s="372">
        <v>19.21999999999997</v>
      </c>
      <c r="M61" s="382">
        <f t="shared" ref="M61:M65" si="6">L61*J61</f>
        <v>11643.091599999982</v>
      </c>
      <c r="N61" s="339"/>
      <c r="O61" s="700"/>
      <c r="P61" s="701"/>
    </row>
    <row r="62" spans="1:20" ht="33" customHeight="1">
      <c r="A62" s="685"/>
      <c r="B62" s="698"/>
      <c r="C62" s="330">
        <v>2</v>
      </c>
      <c r="D62" s="288" t="s">
        <v>380</v>
      </c>
      <c r="E62" s="332"/>
      <c r="F62" s="333"/>
      <c r="G62" s="779" t="s">
        <v>636</v>
      </c>
      <c r="H62" s="780"/>
      <c r="I62" s="781"/>
      <c r="J62" s="370">
        <v>108.26</v>
      </c>
      <c r="K62" s="371">
        <v>0</v>
      </c>
      <c r="L62" s="372">
        <v>17.210000000000008</v>
      </c>
      <c r="M62" s="382">
        <f t="shared" si="6"/>
        <v>1863.154600000001</v>
      </c>
      <c r="N62" s="339"/>
      <c r="O62" s="700"/>
      <c r="P62" s="701"/>
    </row>
    <row r="63" spans="1:20" ht="33" customHeight="1">
      <c r="A63" s="685"/>
      <c r="B63" s="698"/>
      <c r="C63" s="330">
        <v>3</v>
      </c>
      <c r="D63" s="288"/>
      <c r="E63" s="332"/>
      <c r="F63" s="333"/>
      <c r="G63" s="425"/>
      <c r="H63" s="357"/>
      <c r="I63" s="358"/>
      <c r="J63" s="370"/>
      <c r="K63" s="371"/>
      <c r="L63" s="372"/>
      <c r="M63" s="382">
        <f t="shared" si="6"/>
        <v>0</v>
      </c>
      <c r="N63" s="339"/>
      <c r="O63" s="714"/>
      <c r="P63" s="715"/>
    </row>
    <row r="64" spans="1:20" ht="33" customHeight="1">
      <c r="A64" s="685"/>
      <c r="B64" s="698"/>
      <c r="C64" s="330">
        <v>4</v>
      </c>
      <c r="D64" s="288"/>
      <c r="E64" s="332"/>
      <c r="F64" s="333"/>
      <c r="G64" s="425"/>
      <c r="H64" s="357"/>
      <c r="I64" s="358"/>
      <c r="J64" s="337"/>
      <c r="K64" s="338"/>
      <c r="L64" s="339"/>
      <c r="M64" s="391">
        <f t="shared" si="6"/>
        <v>0</v>
      </c>
      <c r="N64" s="339"/>
      <c r="O64" s="700"/>
      <c r="P64" s="701"/>
    </row>
    <row r="65" spans="1:16" ht="24.95" customHeight="1" thickBot="1">
      <c r="A65" s="685"/>
      <c r="B65" s="698"/>
      <c r="C65" s="330">
        <v>5</v>
      </c>
      <c r="D65" s="341"/>
      <c r="E65" s="342"/>
      <c r="F65" s="343"/>
      <c r="G65" s="425"/>
      <c r="H65" s="357"/>
      <c r="I65" s="358"/>
      <c r="J65" s="344"/>
      <c r="K65" s="299"/>
      <c r="L65" s="346"/>
      <c r="M65" s="391">
        <f t="shared" si="6"/>
        <v>0</v>
      </c>
      <c r="N65" s="339"/>
      <c r="O65" s="353"/>
      <c r="P65" s="354"/>
    </row>
    <row r="66" spans="1:16" ht="15.75" customHeight="1" thickTop="1" thickBot="1">
      <c r="A66" s="686"/>
      <c r="B66" s="699"/>
      <c r="C66" s="694"/>
      <c r="D66" s="695"/>
      <c r="E66" s="695"/>
      <c r="F66" s="695"/>
      <c r="G66" s="695"/>
      <c r="H66" s="695"/>
      <c r="I66" s="696"/>
      <c r="J66" s="413" t="s">
        <v>58</v>
      </c>
      <c r="K66" s="411">
        <f>M66/'生產管理報表 7-1 (週)'!$B$164</f>
        <v>4.2225302627543322E-2</v>
      </c>
      <c r="L66" s="414" t="s">
        <v>59</v>
      </c>
      <c r="M66" s="415">
        <f>SUM(M61:M65)</f>
        <v>13506.246199999983</v>
      </c>
      <c r="N66" s="671"/>
      <c r="O66" s="672"/>
      <c r="P66" s="673"/>
    </row>
    <row r="67" spans="1:16" ht="24.95" customHeight="1" thickTop="1">
      <c r="M67" s="389"/>
    </row>
    <row r="68" spans="1:16" ht="24.95" customHeight="1">
      <c r="A68" s="674" t="s">
        <v>194</v>
      </c>
      <c r="B68" s="675"/>
      <c r="C68" s="355" t="s">
        <v>47</v>
      </c>
      <c r="D68" s="676" t="s">
        <v>12</v>
      </c>
      <c r="E68" s="677"/>
      <c r="F68" s="678"/>
      <c r="G68" s="679" t="s">
        <v>53</v>
      </c>
      <c r="H68" s="680"/>
      <c r="I68" s="681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682" t="s">
        <v>51</v>
      </c>
      <c r="P68" s="683"/>
    </row>
    <row r="69" spans="1:16" ht="24.95" customHeight="1">
      <c r="A69" s="684">
        <v>7</v>
      </c>
      <c r="B69" s="687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690"/>
      <c r="P69" s="691"/>
    </row>
    <row r="70" spans="1:16" ht="24.95" customHeight="1">
      <c r="A70" s="685"/>
      <c r="B70" s="688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692"/>
      <c r="P70" s="693"/>
    </row>
    <row r="71" spans="1:16" ht="24.95" customHeight="1">
      <c r="A71" s="685"/>
      <c r="B71" s="688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692"/>
      <c r="P71" s="693"/>
    </row>
    <row r="72" spans="1:16" ht="24.95" customHeight="1">
      <c r="A72" s="685"/>
      <c r="B72" s="688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</row>
    <row r="73" spans="1:16" ht="24.95" customHeight="1" thickBot="1">
      <c r="A73" s="685"/>
      <c r="B73" s="688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3">
        <v>0</v>
      </c>
      <c r="N73" s="339"/>
      <c r="O73" s="353"/>
      <c r="P73" s="354"/>
    </row>
    <row r="74" spans="1:16" ht="15.75" customHeight="1" thickTop="1" thickBot="1">
      <c r="A74" s="686"/>
      <c r="B74" s="689"/>
      <c r="C74" s="694"/>
      <c r="D74" s="695"/>
      <c r="E74" s="695"/>
      <c r="F74" s="695"/>
      <c r="G74" s="695"/>
      <c r="H74" s="695"/>
      <c r="I74" s="696"/>
      <c r="J74" s="347" t="s">
        <v>58</v>
      </c>
      <c r="K74" s="411">
        <f>M74/'生產管理報表 7-1 (週)'!$B$164</f>
        <v>0</v>
      </c>
      <c r="L74" s="348" t="s">
        <v>59</v>
      </c>
      <c r="M74" s="394">
        <f>SUM(M69:M73)</f>
        <v>0</v>
      </c>
      <c r="N74" s="671"/>
      <c r="O74" s="672"/>
      <c r="P74" s="673"/>
    </row>
    <row r="75" spans="1:16" ht="15.75" customHeight="1" thickTop="1"/>
  </sheetData>
  <mergeCells count="128"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G62:I62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29" sqref="R2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53" t="s">
        <v>443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</row>
    <row r="2" spans="1:17" s="101" customFormat="1" ht="15.75" customHeight="1">
      <c r="A2" s="453"/>
      <c r="B2" s="453"/>
      <c r="C2" s="453"/>
      <c r="D2" s="453"/>
      <c r="E2" s="453"/>
      <c r="F2" s="453"/>
      <c r="G2" s="453"/>
      <c r="H2" s="453"/>
      <c r="I2" s="453"/>
      <c r="J2" s="453"/>
      <c r="K2" s="453"/>
      <c r="L2" s="453"/>
      <c r="M2" s="453"/>
      <c r="N2" s="453"/>
      <c r="O2" s="453"/>
      <c r="P2" s="453"/>
      <c r="Q2" s="453"/>
    </row>
    <row r="3" spans="1:17" ht="15.75" customHeight="1">
      <c r="A3" s="615" t="s">
        <v>524</v>
      </c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</row>
    <row r="4" spans="1:17" s="101" customFormat="1" ht="15.75" customHeight="1">
      <c r="A4" s="784"/>
      <c r="B4" s="784"/>
      <c r="C4" s="784"/>
      <c r="D4" s="784"/>
      <c r="E4" s="784"/>
      <c r="F4" s="784"/>
      <c r="G4" s="784"/>
      <c r="H4" s="784"/>
      <c r="I4" s="784"/>
      <c r="J4" s="784"/>
      <c r="K4" s="784"/>
      <c r="L4" s="784"/>
      <c r="M4" s="784"/>
      <c r="N4" s="784"/>
      <c r="O4" s="784"/>
      <c r="P4" s="784"/>
      <c r="Q4" s="784"/>
    </row>
    <row r="5" spans="1:17" ht="15.75" customHeight="1">
      <c r="A5" s="496" t="s">
        <v>194</v>
      </c>
      <c r="B5" s="783">
        <v>1</v>
      </c>
      <c r="C5" s="783"/>
      <c r="D5" s="783">
        <v>2</v>
      </c>
      <c r="E5" s="783"/>
      <c r="F5" s="783">
        <v>3</v>
      </c>
      <c r="G5" s="783"/>
      <c r="H5" s="783">
        <v>4</v>
      </c>
      <c r="I5" s="783"/>
      <c r="J5" s="783">
        <v>5</v>
      </c>
      <c r="K5" s="783"/>
      <c r="L5" s="783">
        <v>6</v>
      </c>
      <c r="M5" s="783"/>
      <c r="N5" s="783">
        <v>7</v>
      </c>
      <c r="O5" s="783"/>
      <c r="P5" s="785">
        <v>8</v>
      </c>
      <c r="Q5" s="785"/>
    </row>
    <row r="6" spans="1:17" ht="15.75" customHeight="1">
      <c r="A6" s="496"/>
      <c r="B6" s="496" t="s">
        <v>265</v>
      </c>
      <c r="C6" s="496"/>
      <c r="D6" s="496" t="s">
        <v>368</v>
      </c>
      <c r="E6" s="496"/>
      <c r="F6" s="496" t="s">
        <v>169</v>
      </c>
      <c r="G6" s="496"/>
      <c r="H6" s="496" t="s">
        <v>656</v>
      </c>
      <c r="I6" s="496"/>
      <c r="J6" s="496" t="s">
        <v>192</v>
      </c>
      <c r="K6" s="496"/>
      <c r="L6" s="496" t="s">
        <v>170</v>
      </c>
      <c r="M6" s="496"/>
      <c r="N6" s="496" t="s">
        <v>193</v>
      </c>
      <c r="O6" s="496"/>
      <c r="P6" s="788" t="s">
        <v>222</v>
      </c>
      <c r="Q6" s="788"/>
    </row>
    <row r="8" spans="1:17" s="107" customFormat="1" ht="15.75" customHeight="1">
      <c r="A8" s="134" t="s">
        <v>196</v>
      </c>
      <c r="B8" s="134" t="s">
        <v>18</v>
      </c>
      <c r="C8" s="782" t="s">
        <v>12</v>
      </c>
      <c r="D8" s="782"/>
      <c r="E8" s="782"/>
      <c r="F8" s="782" t="s">
        <v>53</v>
      </c>
      <c r="G8" s="782"/>
      <c r="H8" s="782"/>
      <c r="I8" s="134" t="s">
        <v>54</v>
      </c>
      <c r="J8" s="138" t="s">
        <v>19</v>
      </c>
      <c r="K8" s="134" t="s">
        <v>57</v>
      </c>
      <c r="L8" s="134" t="s">
        <v>2</v>
      </c>
      <c r="M8" s="782" t="s">
        <v>50</v>
      </c>
      <c r="N8" s="782"/>
      <c r="O8" s="782"/>
      <c r="P8" s="782"/>
      <c r="Q8" s="782"/>
    </row>
    <row r="9" spans="1:17" ht="15.75" customHeight="1">
      <c r="A9" s="782" t="s">
        <v>195</v>
      </c>
      <c r="B9" s="132">
        <v>1</v>
      </c>
      <c r="C9" s="786"/>
      <c r="D9" s="787"/>
      <c r="E9" s="787"/>
      <c r="F9" s="786"/>
      <c r="G9" s="787"/>
      <c r="H9" s="787"/>
      <c r="I9" s="109"/>
      <c r="J9" s="120"/>
      <c r="K9" s="120"/>
      <c r="L9" s="139">
        <f t="shared" ref="L9:L13" si="0">K9-J9</f>
        <v>0</v>
      </c>
      <c r="M9" s="786"/>
      <c r="N9" s="786"/>
      <c r="O9" s="786"/>
      <c r="P9" s="786"/>
      <c r="Q9" s="786"/>
    </row>
    <row r="10" spans="1:17" ht="15.75" customHeight="1">
      <c r="A10" s="782"/>
      <c r="B10" s="132">
        <v>2</v>
      </c>
      <c r="C10" s="786"/>
      <c r="D10" s="787"/>
      <c r="E10" s="787"/>
      <c r="F10" s="786"/>
      <c r="G10" s="787"/>
      <c r="H10" s="787"/>
      <c r="I10" s="109"/>
      <c r="J10" s="120"/>
      <c r="K10" s="120"/>
      <c r="L10" s="139">
        <f t="shared" si="0"/>
        <v>0</v>
      </c>
      <c r="M10" s="786"/>
      <c r="N10" s="786"/>
      <c r="O10" s="786"/>
      <c r="P10" s="786"/>
      <c r="Q10" s="786"/>
    </row>
    <row r="11" spans="1:17" ht="15.75" customHeight="1">
      <c r="A11" s="782"/>
      <c r="B11" s="132">
        <v>3</v>
      </c>
      <c r="C11" s="786"/>
      <c r="D11" s="787"/>
      <c r="E11" s="787"/>
      <c r="F11" s="786"/>
      <c r="G11" s="787"/>
      <c r="H11" s="787"/>
      <c r="I11" s="109"/>
      <c r="J11" s="120"/>
      <c r="K11" s="120"/>
      <c r="L11" s="139">
        <f t="shared" si="0"/>
        <v>0</v>
      </c>
      <c r="M11" s="786"/>
      <c r="N11" s="786"/>
      <c r="O11" s="786"/>
      <c r="P11" s="786"/>
      <c r="Q11" s="786"/>
    </row>
    <row r="12" spans="1:17" ht="15.75" customHeight="1">
      <c r="A12" s="782"/>
      <c r="B12" s="132">
        <v>4</v>
      </c>
      <c r="C12" s="786"/>
      <c r="D12" s="787"/>
      <c r="E12" s="787"/>
      <c r="F12" s="786"/>
      <c r="G12" s="787"/>
      <c r="H12" s="787"/>
      <c r="I12" s="109"/>
      <c r="J12" s="120"/>
      <c r="K12" s="120"/>
      <c r="L12" s="139">
        <f t="shared" si="0"/>
        <v>0</v>
      </c>
      <c r="M12" s="786"/>
      <c r="N12" s="786"/>
      <c r="O12" s="786"/>
      <c r="P12" s="786"/>
      <c r="Q12" s="786"/>
    </row>
    <row r="13" spans="1:17" ht="15.75" customHeight="1">
      <c r="A13" s="782"/>
      <c r="B13" s="132">
        <v>5</v>
      </c>
      <c r="C13" s="786"/>
      <c r="D13" s="787"/>
      <c r="E13" s="787"/>
      <c r="F13" s="786"/>
      <c r="G13" s="787"/>
      <c r="H13" s="787"/>
      <c r="I13" s="109"/>
      <c r="J13" s="120"/>
      <c r="K13" s="120"/>
      <c r="L13" s="139">
        <f t="shared" si="0"/>
        <v>0</v>
      </c>
      <c r="M13" s="786"/>
      <c r="N13" s="786"/>
      <c r="O13" s="786"/>
      <c r="P13" s="786"/>
      <c r="Q13" s="786"/>
    </row>
    <row r="14" spans="1:17" ht="15.75" customHeight="1">
      <c r="A14" s="789"/>
      <c r="B14" s="789"/>
      <c r="C14" s="789"/>
      <c r="D14" s="789"/>
      <c r="E14" s="789"/>
      <c r="F14" s="789"/>
      <c r="G14" s="789"/>
      <c r="H14" s="789"/>
      <c r="I14" s="789"/>
      <c r="J14" s="789"/>
      <c r="K14" s="789"/>
      <c r="L14" s="789"/>
      <c r="M14" s="789"/>
      <c r="N14" s="789"/>
      <c r="O14" s="790"/>
    </row>
    <row r="15" spans="1:17" s="107" customFormat="1" ht="15.75" customHeight="1">
      <c r="A15" s="134" t="s">
        <v>196</v>
      </c>
      <c r="B15" s="134" t="s">
        <v>18</v>
      </c>
      <c r="C15" s="782" t="s">
        <v>12</v>
      </c>
      <c r="D15" s="782"/>
      <c r="E15" s="782"/>
      <c r="F15" s="782" t="s">
        <v>53</v>
      </c>
      <c r="G15" s="782"/>
      <c r="H15" s="782"/>
      <c r="I15" s="134" t="s">
        <v>54</v>
      </c>
      <c r="J15" s="138" t="s">
        <v>19</v>
      </c>
      <c r="K15" s="134" t="s">
        <v>57</v>
      </c>
      <c r="L15" s="134" t="s">
        <v>2</v>
      </c>
      <c r="M15" s="782" t="s">
        <v>50</v>
      </c>
      <c r="N15" s="782"/>
      <c r="O15" s="782"/>
      <c r="P15" s="782"/>
      <c r="Q15" s="782"/>
    </row>
    <row r="16" spans="1:17" ht="15.75" customHeight="1">
      <c r="A16" s="782" t="s">
        <v>197</v>
      </c>
      <c r="B16" s="132">
        <v>1</v>
      </c>
      <c r="C16" s="786"/>
      <c r="D16" s="787"/>
      <c r="E16" s="787"/>
      <c r="F16" s="786"/>
      <c r="G16" s="787"/>
      <c r="H16" s="787"/>
      <c r="I16" s="109"/>
      <c r="J16" s="120"/>
      <c r="K16" s="120"/>
      <c r="L16" s="139">
        <f t="shared" ref="L16:L19" si="1">K16-J16</f>
        <v>0</v>
      </c>
      <c r="M16" s="786"/>
      <c r="N16" s="786"/>
      <c r="O16" s="786"/>
      <c r="P16" s="786"/>
      <c r="Q16" s="786"/>
    </row>
    <row r="17" spans="1:17" ht="15.75" customHeight="1">
      <c r="A17" s="782"/>
      <c r="B17" s="132">
        <v>2</v>
      </c>
      <c r="C17" s="786"/>
      <c r="D17" s="787"/>
      <c r="E17" s="787"/>
      <c r="F17" s="786"/>
      <c r="G17" s="787"/>
      <c r="H17" s="787"/>
      <c r="I17" s="109"/>
      <c r="J17" s="120"/>
      <c r="K17" s="120"/>
      <c r="L17" s="139">
        <f t="shared" si="1"/>
        <v>0</v>
      </c>
      <c r="M17" s="786"/>
      <c r="N17" s="786"/>
      <c r="O17" s="786"/>
      <c r="P17" s="786"/>
      <c r="Q17" s="786"/>
    </row>
    <row r="18" spans="1:17" ht="15.75" customHeight="1">
      <c r="A18" s="782"/>
      <c r="B18" s="132">
        <v>3</v>
      </c>
      <c r="C18" s="786"/>
      <c r="D18" s="787"/>
      <c r="E18" s="787"/>
      <c r="F18" s="786"/>
      <c r="G18" s="787"/>
      <c r="H18" s="787"/>
      <c r="I18" s="109"/>
      <c r="J18" s="120"/>
      <c r="K18" s="120"/>
      <c r="L18" s="139">
        <f t="shared" si="1"/>
        <v>0</v>
      </c>
      <c r="M18" s="786"/>
      <c r="N18" s="786"/>
      <c r="O18" s="786"/>
      <c r="P18" s="786"/>
      <c r="Q18" s="786"/>
    </row>
    <row r="19" spans="1:17" ht="15.75" customHeight="1">
      <c r="A19" s="782"/>
      <c r="B19" s="132">
        <v>4</v>
      </c>
      <c r="C19" s="786"/>
      <c r="D19" s="787"/>
      <c r="E19" s="787"/>
      <c r="F19" s="786"/>
      <c r="G19" s="787"/>
      <c r="H19" s="787"/>
      <c r="I19" s="109"/>
      <c r="J19" s="120"/>
      <c r="K19" s="120"/>
      <c r="L19" s="139">
        <f t="shared" si="1"/>
        <v>0</v>
      </c>
      <c r="M19" s="786"/>
      <c r="N19" s="786"/>
      <c r="O19" s="786"/>
      <c r="P19" s="786"/>
      <c r="Q19" s="786"/>
    </row>
    <row r="20" spans="1:17" ht="15.75" customHeight="1">
      <c r="A20" s="782"/>
      <c r="B20" s="132">
        <v>5</v>
      </c>
      <c r="C20" s="786"/>
      <c r="D20" s="787"/>
      <c r="E20" s="787"/>
      <c r="F20" s="786"/>
      <c r="G20" s="787"/>
      <c r="H20" s="787"/>
      <c r="I20" s="109"/>
      <c r="J20" s="120"/>
      <c r="K20" s="120"/>
      <c r="L20" s="139">
        <f>K20-J20</f>
        <v>0</v>
      </c>
      <c r="M20" s="786"/>
      <c r="N20" s="786"/>
      <c r="O20" s="786"/>
      <c r="P20" s="786"/>
      <c r="Q20" s="786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Z129"/>
  <sheetViews>
    <sheetView zoomScale="70" zoomScaleNormal="70" workbookViewId="0">
      <selection activeCell="M99" sqref="M99:M105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8" bestFit="1" customWidth="1"/>
    <col min="12" max="12" width="17.5703125" style="398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16384" width="9.140625" style="266"/>
  </cols>
  <sheetData>
    <row r="1" spans="1:26" ht="27">
      <c r="A1" s="793" t="s">
        <v>591</v>
      </c>
      <c r="B1" s="794"/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</row>
    <row r="2" spans="1:26" ht="16.5" customHeight="1">
      <c r="A2" s="799" t="s">
        <v>592</v>
      </c>
      <c r="B2" s="799" t="s">
        <v>137</v>
      </c>
      <c r="C2" s="799" t="s">
        <v>593</v>
      </c>
      <c r="D2" s="799" t="s">
        <v>594</v>
      </c>
      <c r="E2" s="799" t="s">
        <v>587</v>
      </c>
      <c r="F2" s="799" t="s">
        <v>588</v>
      </c>
      <c r="G2" s="799" t="s">
        <v>595</v>
      </c>
      <c r="H2" s="799"/>
      <c r="I2" s="799" t="s">
        <v>596</v>
      </c>
      <c r="J2" s="799"/>
      <c r="K2" s="792" t="s">
        <v>633</v>
      </c>
      <c r="L2" s="792"/>
      <c r="M2" s="795" t="s">
        <v>589</v>
      </c>
      <c r="N2" s="795" t="s">
        <v>590</v>
      </c>
    </row>
    <row r="3" spans="1:26" ht="37.5" customHeight="1">
      <c r="A3" s="799"/>
      <c r="B3" s="799"/>
      <c r="C3" s="799"/>
      <c r="D3" s="799"/>
      <c r="E3" s="799"/>
      <c r="F3" s="799"/>
      <c r="G3" s="267" t="s">
        <v>597</v>
      </c>
      <c r="H3" s="267" t="s">
        <v>598</v>
      </c>
      <c r="I3" s="267" t="s">
        <v>597</v>
      </c>
      <c r="J3" s="267" t="s">
        <v>598</v>
      </c>
      <c r="K3" s="395" t="s">
        <v>634</v>
      </c>
      <c r="L3" s="395" t="s">
        <v>635</v>
      </c>
      <c r="M3" s="795"/>
      <c r="N3" s="795"/>
      <c r="P3" s="416" t="s">
        <v>675</v>
      </c>
      <c r="Q3" s="417">
        <f>SUM(C35:C64)</f>
        <v>516889.74119999993</v>
      </c>
      <c r="S3" s="416" t="s">
        <v>676</v>
      </c>
      <c r="T3" s="417">
        <f>SUM(E35:E64)</f>
        <v>1539190.7860999997</v>
      </c>
      <c r="V3" s="441" t="s">
        <v>738</v>
      </c>
      <c r="W3" s="417">
        <f>SUM(C65:C95)</f>
        <v>521729.1139</v>
      </c>
      <c r="Y3" s="441" t="s">
        <v>739</v>
      </c>
      <c r="Z3" s="417">
        <f>SUM(E65:E95)</f>
        <v>1519015.1107999999</v>
      </c>
    </row>
    <row r="4" spans="1:26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6"/>
      <c r="L4" s="397"/>
      <c r="M4" s="796">
        <f>SUM(C4:C7)</f>
        <v>67749.35609999999</v>
      </c>
      <c r="N4" s="796">
        <f>SUM(E4:E7)</f>
        <v>240394.19579999999</v>
      </c>
    </row>
    <row r="5" spans="1:26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6"/>
      <c r="L5" s="397"/>
      <c r="M5" s="797"/>
      <c r="N5" s="797"/>
    </row>
    <row r="6" spans="1:26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6"/>
      <c r="L6" s="397"/>
      <c r="M6" s="797"/>
      <c r="N6" s="797"/>
    </row>
    <row r="7" spans="1:26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6"/>
      <c r="L7" s="397"/>
      <c r="M7" s="798"/>
      <c r="N7" s="798"/>
    </row>
    <row r="8" spans="1:26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6"/>
      <c r="L8" s="397"/>
      <c r="M8" s="791">
        <f>SUM(C8:C14)</f>
        <v>130255.58069999996</v>
      </c>
      <c r="N8" s="791">
        <f>SUM(E8:E14)</f>
        <v>457192.35629999987</v>
      </c>
      <c r="Q8" s="273"/>
      <c r="R8" s="273"/>
      <c r="W8" s="273"/>
      <c r="X8" s="273"/>
    </row>
    <row r="9" spans="1:26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6"/>
      <c r="L9" s="397"/>
      <c r="M9" s="791"/>
      <c r="N9" s="791"/>
    </row>
    <row r="10" spans="1:26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6"/>
      <c r="L10" s="397"/>
      <c r="M10" s="791"/>
      <c r="N10" s="791"/>
    </row>
    <row r="11" spans="1:26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6"/>
      <c r="L11" s="397"/>
      <c r="M11" s="791"/>
      <c r="N11" s="791"/>
    </row>
    <row r="12" spans="1:26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6"/>
      <c r="L12" s="397"/>
      <c r="M12" s="791"/>
      <c r="N12" s="791"/>
    </row>
    <row r="13" spans="1:26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6"/>
      <c r="L13" s="397"/>
      <c r="M13" s="791"/>
      <c r="N13" s="791"/>
    </row>
    <row r="14" spans="1:26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6"/>
      <c r="L14" s="397"/>
      <c r="M14" s="791"/>
      <c r="N14" s="791"/>
    </row>
    <row r="15" spans="1:26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6"/>
      <c r="L15" s="397"/>
      <c r="M15" s="791">
        <f>SUM(C15:C21)</f>
        <v>126316.30829999995</v>
      </c>
      <c r="N15" s="791">
        <f>SUM(E15:E21)</f>
        <v>426061.61494600005</v>
      </c>
      <c r="Q15" s="275"/>
      <c r="R15" s="275"/>
      <c r="S15" s="275"/>
      <c r="W15" s="275"/>
      <c r="X15" s="275"/>
      <c r="Y15" s="275"/>
    </row>
    <row r="16" spans="1:26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6"/>
      <c r="L16" s="397"/>
      <c r="M16" s="791"/>
      <c r="N16" s="791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6"/>
      <c r="L17" s="397"/>
      <c r="M17" s="791"/>
      <c r="N17" s="791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6"/>
      <c r="L18" s="397"/>
      <c r="M18" s="791"/>
      <c r="N18" s="791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6"/>
      <c r="L19" s="397"/>
      <c r="M19" s="791"/>
      <c r="N19" s="791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6"/>
      <c r="L20" s="397"/>
      <c r="M20" s="791"/>
      <c r="N20" s="791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6"/>
      <c r="L21" s="397"/>
      <c r="M21" s="791"/>
      <c r="N21" s="791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6"/>
      <c r="L22" s="397"/>
      <c r="M22" s="791">
        <f>SUM(C22:C28)</f>
        <v>122110.53899999993</v>
      </c>
      <c r="N22" s="791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6"/>
      <c r="L23" s="397"/>
      <c r="M23" s="791"/>
      <c r="N23" s="791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6"/>
      <c r="L24" s="397"/>
      <c r="M24" s="791"/>
      <c r="N24" s="791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6"/>
      <c r="L25" s="397"/>
      <c r="M25" s="791"/>
      <c r="N25" s="791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6"/>
      <c r="L26" s="397"/>
      <c r="M26" s="791"/>
      <c r="N26" s="791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6"/>
      <c r="L27" s="397"/>
      <c r="M27" s="791"/>
      <c r="N27" s="791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6"/>
      <c r="L28" s="397"/>
      <c r="M28" s="791"/>
      <c r="N28" s="791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6"/>
      <c r="L29" s="397"/>
      <c r="M29" s="791">
        <f>SUM(C29:C35)</f>
        <v>118095.22479999997</v>
      </c>
      <c r="N29" s="791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6"/>
      <c r="L30" s="397"/>
      <c r="M30" s="791"/>
      <c r="N30" s="791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6"/>
      <c r="L31" s="397"/>
      <c r="M31" s="791"/>
      <c r="N31" s="791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6"/>
      <c r="L32" s="397"/>
      <c r="M32" s="791"/>
      <c r="N32" s="791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6"/>
      <c r="L33" s="397"/>
      <c r="M33" s="791"/>
      <c r="N33" s="791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6"/>
      <c r="L34" s="397"/>
      <c r="M34" s="791"/>
      <c r="N34" s="791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6">
        <v>2627.0036999999998</v>
      </c>
      <c r="L35" s="397">
        <f>K35/A4</f>
        <v>5.7270627861347283E-2</v>
      </c>
      <c r="M35" s="791"/>
      <c r="N35" s="791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6">
        <v>2613.1788999999999</v>
      </c>
      <c r="L36" s="397">
        <f>K36/A5</f>
        <v>5.6967995029539358E-2</v>
      </c>
      <c r="M36" s="791">
        <f>SUM(C36:C42)</f>
        <v>122591.37309999998</v>
      </c>
      <c r="N36" s="791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6">
        <v>2163.5178999999998</v>
      </c>
      <c r="L37" s="397">
        <f t="shared" ref="L37:L45" si="10">K37/A6</f>
        <v>4.7164237443320538E-2</v>
      </c>
      <c r="M37" s="791"/>
      <c r="N37" s="791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6">
        <v>2640.4545999999996</v>
      </c>
      <c r="L38" s="397">
        <f t="shared" si="10"/>
        <v>5.7560102892769159E-2</v>
      </c>
      <c r="M38" s="791"/>
      <c r="N38" s="791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6">
        <v>2269.5210999999999</v>
      </c>
      <c r="L39" s="397">
        <f t="shared" si="10"/>
        <v>4.9472928020229325E-2</v>
      </c>
      <c r="M39" s="791"/>
      <c r="N39" s="791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6">
        <v>2184.1961000000001</v>
      </c>
      <c r="L40" s="397">
        <f t="shared" si="10"/>
        <v>4.7611904087193464E-2</v>
      </c>
      <c r="M40" s="791"/>
      <c r="N40" s="791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6">
        <v>2858.7592</v>
      </c>
      <c r="L41" s="397">
        <f t="shared" si="10"/>
        <v>6.2314918475891531E-2</v>
      </c>
      <c r="M41" s="791"/>
      <c r="N41" s="791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6">
        <v>2450.7745</v>
      </c>
      <c r="L42" s="397">
        <f t="shared" si="10"/>
        <v>5.3420548422957036E-2</v>
      </c>
      <c r="M42" s="791"/>
      <c r="N42" s="791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6">
        <v>3586.7374</v>
      </c>
      <c r="L43" s="397">
        <f t="shared" si="10"/>
        <v>7.817989886219974E-2</v>
      </c>
      <c r="M43" s="791">
        <f>SUM(C43:C49)</f>
        <v>121363.05830000003</v>
      </c>
      <c r="N43" s="791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6">
        <v>2265.1703000000002</v>
      </c>
      <c r="L44" s="397">
        <f t="shared" si="10"/>
        <v>4.9372704287364594E-2</v>
      </c>
      <c r="M44" s="791"/>
      <c r="N44" s="791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6">
        <v>2555.1956</v>
      </c>
      <c r="L45" s="397">
        <f t="shared" si="10"/>
        <v>5.5693016564952048E-2</v>
      </c>
      <c r="M45" s="791"/>
      <c r="N45" s="791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6">
        <v>1633.6051</v>
      </c>
      <c r="L46" s="397">
        <f t="shared" ref="L46:L70" si="15">K46/A15</f>
        <v>3.5605263616747672E-2</v>
      </c>
      <c r="M46" s="791"/>
      <c r="N46" s="791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6">
        <v>1361.5699</v>
      </c>
      <c r="L47" s="397">
        <f t="shared" si="15"/>
        <v>2.9675469683100125E-2</v>
      </c>
      <c r="M47" s="791"/>
      <c r="N47" s="791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6">
        <v>2790.8796000000002</v>
      </c>
      <c r="L48" s="397">
        <f t="shared" si="15"/>
        <v>6.0826005274284597E-2</v>
      </c>
      <c r="M48" s="791"/>
      <c r="N48" s="791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6">
        <v>3670.1785</v>
      </c>
      <c r="L49" s="397">
        <f t="shared" si="15"/>
        <v>7.998819850056664E-2</v>
      </c>
      <c r="M49" s="791"/>
      <c r="N49" s="791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6">
        <v>3222.8436999999999</v>
      </c>
      <c r="L50" s="397">
        <f t="shared" si="15"/>
        <v>7.023741309796229E-2</v>
      </c>
      <c r="M50" s="791">
        <f>SUM(C50:C56)</f>
        <v>124801.51359999996</v>
      </c>
      <c r="N50" s="791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6">
        <v>3625.0326</v>
      </c>
      <c r="L51" s="397">
        <f t="shared" si="15"/>
        <v>7.9000841215185455E-2</v>
      </c>
      <c r="M51" s="791"/>
      <c r="N51" s="791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6">
        <v>3415.2734000000005</v>
      </c>
      <c r="L52" s="397">
        <f t="shared" si="15"/>
        <v>7.4427907686272818E-2</v>
      </c>
      <c r="M52" s="791"/>
      <c r="N52" s="791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6">
        <v>2181.3901000000001</v>
      </c>
      <c r="L53" s="397">
        <f t="shared" si="15"/>
        <v>4.7537266823570436E-2</v>
      </c>
      <c r="M53" s="791"/>
      <c r="N53" s="791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6">
        <v>2506.6467000000002</v>
      </c>
      <c r="L54" s="397">
        <f t="shared" si="15"/>
        <v>5.4624129965787013E-2</v>
      </c>
      <c r="M54" s="791"/>
      <c r="N54" s="791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6">
        <v>2023.2663</v>
      </c>
      <c r="L55" s="397">
        <f t="shared" si="15"/>
        <v>4.408948136848987E-2</v>
      </c>
      <c r="M55" s="791"/>
      <c r="N55" s="791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16" si="20">C56/B56</f>
        <v>2.4243186524443268E-3</v>
      </c>
      <c r="E56" s="270">
        <v>55273.625699999982</v>
      </c>
      <c r="F56" s="265">
        <f t="shared" ref="F56:F116" si="21">E56/B56</f>
        <v>7.1855103920637495E-3</v>
      </c>
      <c r="G56" s="269">
        <v>4858.09</v>
      </c>
      <c r="H56" s="265">
        <f t="shared" ref="H56:H116" si="22">G56/C56</f>
        <v>0.26050467518403575</v>
      </c>
      <c r="I56" s="271">
        <v>17210.060199999967</v>
      </c>
      <c r="J56" s="265">
        <f t="shared" ref="J56:J116" si="23">I56/E56</f>
        <v>0.31136115972214889</v>
      </c>
      <c r="K56" s="396">
        <v>3705.7460000000001</v>
      </c>
      <c r="L56" s="397">
        <f t="shared" si="15"/>
        <v>8.0751040509032271E-2</v>
      </c>
      <c r="M56" s="791"/>
      <c r="N56" s="791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6">
        <v>2962.7928000000002</v>
      </c>
      <c r="L57" s="397">
        <f t="shared" si="15"/>
        <v>6.45601150527325E-2</v>
      </c>
      <c r="M57" s="791">
        <f>SUM(C57:C63)</f>
        <v>108697.59139999998</v>
      </c>
      <c r="N57" s="791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6">
        <v>2233.6143999999995</v>
      </c>
      <c r="L58" s="397">
        <f t="shared" si="15"/>
        <v>4.867004554071426E-2</v>
      </c>
      <c r="M58" s="791"/>
      <c r="N58" s="791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6">
        <v>4091.5539000000008</v>
      </c>
      <c r="L59" s="397">
        <f t="shared" si="15"/>
        <v>8.9152261733559959E-2</v>
      </c>
      <c r="M59" s="791"/>
      <c r="N59" s="791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6">
        <v>2389.5565999999999</v>
      </c>
      <c r="L60" s="397">
        <f t="shared" si="15"/>
        <v>5.2065728292842353E-2</v>
      </c>
      <c r="M60" s="791"/>
      <c r="N60" s="791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6">
        <v>2265.2746000000006</v>
      </c>
      <c r="L61" s="397">
        <f t="shared" si="15"/>
        <v>4.9356689036081591E-2</v>
      </c>
      <c r="M61" s="791"/>
      <c r="N61" s="791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6">
        <v>3326.6535000000003</v>
      </c>
      <c r="L62" s="397">
        <f t="shared" si="15"/>
        <v>7.248084842146546E-2</v>
      </c>
      <c r="M62" s="791"/>
      <c r="N62" s="791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6">
        <v>2344.9750999999997</v>
      </c>
      <c r="L63" s="397">
        <f t="shared" si="15"/>
        <v>5.1091008322802729E-2</v>
      </c>
      <c r="M63" s="791"/>
      <c r="N63" s="791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6">
        <v>3042.6479000000004</v>
      </c>
      <c r="L64" s="397">
        <f t="shared" si="15"/>
        <v>6.6290069500424847E-2</v>
      </c>
      <c r="M64" s="791">
        <f>SUM(C64:C70)</f>
        <v>115975.0744</v>
      </c>
      <c r="N64" s="791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6">
        <v>3923.6723000000002</v>
      </c>
      <c r="L65" s="397">
        <f t="shared" si="15"/>
        <v>8.5483056644880179E-2</v>
      </c>
      <c r="M65" s="791"/>
      <c r="N65" s="791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6">
        <v>3013.8775000000001</v>
      </c>
      <c r="L66" s="397">
        <f t="shared" si="15"/>
        <v>6.5660388662556371E-2</v>
      </c>
      <c r="M66" s="791"/>
      <c r="N66" s="791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6">
        <v>1823.4099000000001</v>
      </c>
      <c r="L67" s="397">
        <f t="shared" si="15"/>
        <v>3.972397499019651E-2</v>
      </c>
      <c r="M67" s="791"/>
      <c r="N67" s="791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6">
        <v>2867.9467000000004</v>
      </c>
      <c r="L68" s="397">
        <f t="shared" si="15"/>
        <v>6.2478415354116301E-2</v>
      </c>
      <c r="M68" s="791"/>
      <c r="N68" s="791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6">
        <v>2680.4942999999994</v>
      </c>
      <c r="L69" s="397">
        <f t="shared" si="15"/>
        <v>5.8393479871035193E-2</v>
      </c>
      <c r="M69" s="791"/>
      <c r="N69" s="791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6">
        <v>3184.2046</v>
      </c>
      <c r="L70" s="397">
        <f t="shared" si="15"/>
        <v>6.9365093127110339E-2</v>
      </c>
      <c r="M70" s="791"/>
      <c r="N70" s="791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24">
        <v>18676.440000000002</v>
      </c>
      <c r="D71" s="359">
        <f t="shared" si="20"/>
        <v>2.4143700540611209E-3</v>
      </c>
      <c r="E71" s="424">
        <v>55169.748399999997</v>
      </c>
      <c r="F71" s="265">
        <f t="shared" si="21"/>
        <v>7.1319902736841929E-3</v>
      </c>
      <c r="G71" s="423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6">
        <v>2105.212</v>
      </c>
      <c r="L71" s="397">
        <f t="shared" ref="L71:L123" si="24">K71/C71</f>
        <v>0.11272019721103164</v>
      </c>
      <c r="M71" s="791">
        <f t="shared" ref="M71" si="25">SUM(C71:C77)</f>
        <v>113283.76270000002</v>
      </c>
      <c r="N71" s="791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24">
        <v>16872.742600000001</v>
      </c>
      <c r="D72" s="359">
        <f t="shared" si="20"/>
        <v>2.4138130075212977E-3</v>
      </c>
      <c r="E72" s="424">
        <v>49800.448700000008</v>
      </c>
      <c r="F72" s="265">
        <f t="shared" si="21"/>
        <v>7.1244476195859883E-3</v>
      </c>
      <c r="G72" s="423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6">
        <v>2253.9996999999998</v>
      </c>
      <c r="L72" s="397">
        <f t="shared" si="24"/>
        <v>0.13358822293656039</v>
      </c>
      <c r="M72" s="791"/>
      <c r="N72" s="791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24">
        <v>13599.960300000001</v>
      </c>
      <c r="D73" s="359">
        <f t="shared" si="20"/>
        <v>2.4157153606574715E-3</v>
      </c>
      <c r="E73" s="424">
        <v>40559.241599999987</v>
      </c>
      <c r="F73" s="265">
        <f t="shared" si="21"/>
        <v>7.2044021297427959E-3</v>
      </c>
      <c r="G73" s="423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6">
        <v>3112.7964999999999</v>
      </c>
      <c r="L73" s="397">
        <f t="shared" si="24"/>
        <v>0.22888276372394997</v>
      </c>
      <c r="M73" s="791"/>
      <c r="N73" s="791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24">
        <v>12996.082499999997</v>
      </c>
      <c r="D74" s="359">
        <f t="shared" si="20"/>
        <v>2.413982623618464E-3</v>
      </c>
      <c r="E74" s="424">
        <v>37515.369400000011</v>
      </c>
      <c r="F74" s="265">
        <f t="shared" si="21"/>
        <v>6.9683652631651032E-3</v>
      </c>
      <c r="G74" s="423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6">
        <v>1649.5959</v>
      </c>
      <c r="L74" s="397">
        <f t="shared" si="24"/>
        <v>0.12693024224800054</v>
      </c>
      <c r="M74" s="791"/>
      <c r="N74" s="791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24">
        <v>14018.673500000001</v>
      </c>
      <c r="D75" s="359">
        <f t="shared" si="20"/>
        <v>2.411574745992854E-3</v>
      </c>
      <c r="E75" s="424">
        <v>40620.247799999968</v>
      </c>
      <c r="F75" s="265">
        <f t="shared" si="21"/>
        <v>6.9877341654652064E-3</v>
      </c>
      <c r="G75" s="423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6">
        <v>2547.8182999999999</v>
      </c>
      <c r="L75" s="397">
        <f t="shared" si="24"/>
        <v>0.18174460657779068</v>
      </c>
      <c r="M75" s="791"/>
      <c r="N75" s="791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24">
        <v>18641.688500000007</v>
      </c>
      <c r="D76" s="359">
        <f t="shared" si="20"/>
        <v>2.4162623154169866E-3</v>
      </c>
      <c r="E76" s="424">
        <v>54392.432199999974</v>
      </c>
      <c r="F76" s="265">
        <f t="shared" si="21"/>
        <v>7.0501330482339803E-3</v>
      </c>
      <c r="G76" s="423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6">
        <v>1740.4429</v>
      </c>
      <c r="L76" s="397">
        <f t="shared" si="24"/>
        <v>9.3362942954443168E-2</v>
      </c>
      <c r="M76" s="791"/>
      <c r="N76" s="791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24">
        <v>18478.17530000001</v>
      </c>
      <c r="D77" s="359">
        <f t="shared" si="20"/>
        <v>2.4143197025696108E-3</v>
      </c>
      <c r="E77" s="424">
        <v>53786.946299999989</v>
      </c>
      <c r="F77" s="265">
        <f t="shared" si="21"/>
        <v>7.0276898062084916E-3</v>
      </c>
      <c r="G77" s="423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6">
        <v>2624.8282000000004</v>
      </c>
      <c r="L77" s="397">
        <f t="shared" si="24"/>
        <v>0.1420501839269811</v>
      </c>
      <c r="M77" s="791"/>
      <c r="N77" s="791"/>
    </row>
    <row r="78" spans="1:14" ht="18.75" hidden="1" outlineLevel="1">
      <c r="A78" s="272">
        <f t="shared" si="9"/>
        <v>45944</v>
      </c>
      <c r="B78" s="423">
        <v>8258005.9900000002</v>
      </c>
      <c r="C78" s="424">
        <v>19999.260499999997</v>
      </c>
      <c r="D78" s="359">
        <f t="shared" si="20"/>
        <v>2.4218026148464921E-3</v>
      </c>
      <c r="E78" s="424">
        <v>58841.151599999997</v>
      </c>
      <c r="F78" s="265">
        <f t="shared" si="21"/>
        <v>7.1253461999486872E-3</v>
      </c>
      <c r="G78" s="423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6">
        <v>2784.2940000000003</v>
      </c>
      <c r="L78" s="397">
        <f t="shared" si="24"/>
        <v>0.13921984765386705</v>
      </c>
      <c r="M78" s="791">
        <f>SUM(C78:C84)</f>
        <v>126436.3426</v>
      </c>
      <c r="N78" s="791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23">
        <v>8118705.0999999996</v>
      </c>
      <c r="C79" s="424">
        <v>19633.346400000009</v>
      </c>
      <c r="D79" s="359">
        <f t="shared" si="20"/>
        <v>2.4182854480082065E-3</v>
      </c>
      <c r="E79" s="424">
        <v>57692.0461</v>
      </c>
      <c r="F79" s="265">
        <f t="shared" si="21"/>
        <v>7.1060649930491998E-3</v>
      </c>
      <c r="G79" s="423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6">
        <v>2901.6322999999998</v>
      </c>
      <c r="L79" s="397">
        <f t="shared" si="24"/>
        <v>0.1477910204854328</v>
      </c>
      <c r="M79" s="791"/>
      <c r="N79" s="791"/>
    </row>
    <row r="80" spans="1:14" ht="18.75" hidden="1" outlineLevel="1">
      <c r="A80" s="272">
        <f t="shared" si="9"/>
        <v>45946</v>
      </c>
      <c r="B80" s="423">
        <v>7400190.3099999996</v>
      </c>
      <c r="C80" s="424">
        <v>17879.800600000006</v>
      </c>
      <c r="D80" s="359">
        <f t="shared" si="20"/>
        <v>2.4161271333574671E-3</v>
      </c>
      <c r="E80" s="424">
        <v>52425.358600000014</v>
      </c>
      <c r="F80" s="265">
        <f t="shared" si="21"/>
        <v>7.084325727293359E-3</v>
      </c>
      <c r="G80" s="423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6">
        <v>2807.5546999999997</v>
      </c>
      <c r="L80" s="397">
        <f t="shared" si="24"/>
        <v>0.157023826093452</v>
      </c>
      <c r="M80" s="791"/>
      <c r="N80" s="791"/>
    </row>
    <row r="81" spans="1:14" ht="18.75" hidden="1" outlineLevel="1">
      <c r="A81" s="272">
        <f t="shared" si="9"/>
        <v>45947</v>
      </c>
      <c r="B81" s="423">
        <v>6008294.21</v>
      </c>
      <c r="C81" s="424">
        <v>14501.441999999995</v>
      </c>
      <c r="D81" s="359">
        <f t="shared" si="20"/>
        <v>2.4135705564924384E-3</v>
      </c>
      <c r="E81" s="424">
        <v>42323.02269999998</v>
      </c>
      <c r="F81" s="265">
        <f t="shared" si="21"/>
        <v>7.044099576475297E-3</v>
      </c>
      <c r="G81" s="423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6">
        <v>2336.7496000000001</v>
      </c>
      <c r="L81" s="397">
        <f t="shared" si="24"/>
        <v>0.16113911981994625</v>
      </c>
      <c r="M81" s="791"/>
      <c r="N81" s="791"/>
    </row>
    <row r="82" spans="1:14" ht="18.75" hidden="1" outlineLevel="1">
      <c r="A82" s="272">
        <f t="shared" si="9"/>
        <v>45948</v>
      </c>
      <c r="B82" s="423">
        <v>6172282.1100000003</v>
      </c>
      <c r="C82" s="424">
        <v>14898.577999999994</v>
      </c>
      <c r="D82" s="359">
        <f t="shared" si="20"/>
        <v>2.4137875966268808E-3</v>
      </c>
      <c r="E82" s="424">
        <v>43468.273099999991</v>
      </c>
      <c r="F82" s="265">
        <f t="shared" si="21"/>
        <v>7.0424961667865157E-3</v>
      </c>
      <c r="G82" s="423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6">
        <v>2169.0590999999999</v>
      </c>
      <c r="L82" s="397">
        <f t="shared" si="24"/>
        <v>0.14558833064470991</v>
      </c>
      <c r="M82" s="791"/>
      <c r="N82" s="791"/>
    </row>
    <row r="83" spans="1:14" ht="18.75" hidden="1" outlineLevel="1">
      <c r="A83" s="272">
        <f t="shared" si="9"/>
        <v>45949</v>
      </c>
      <c r="B83" s="423">
        <v>8298386.9299999997</v>
      </c>
      <c r="C83" s="424">
        <v>20065.732600000007</v>
      </c>
      <c r="D83" s="359">
        <f t="shared" si="20"/>
        <v>2.4180280781387967E-3</v>
      </c>
      <c r="E83" s="424">
        <v>58765.759800000007</v>
      </c>
      <c r="F83" s="265">
        <f t="shared" si="21"/>
        <v>7.0815883009205513E-3</v>
      </c>
      <c r="G83" s="423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6">
        <v>2224.8310999999999</v>
      </c>
      <c r="L83" s="397">
        <f t="shared" si="24"/>
        <v>0.11087714285597522</v>
      </c>
      <c r="M83" s="791"/>
      <c r="N83" s="791"/>
    </row>
    <row r="84" spans="1:14" ht="18.75" hidden="1" outlineLevel="1">
      <c r="A84" s="272">
        <f t="shared" si="9"/>
        <v>45950</v>
      </c>
      <c r="B84" s="423">
        <v>8053773.8099999996</v>
      </c>
      <c r="C84" s="424">
        <v>19458.182500000003</v>
      </c>
      <c r="D84" s="359">
        <f t="shared" si="20"/>
        <v>2.4160329007302979E-3</v>
      </c>
      <c r="E84" s="424">
        <v>56650.925300000017</v>
      </c>
      <c r="F84" s="265">
        <f t="shared" si="21"/>
        <v>7.034084472258108E-3</v>
      </c>
      <c r="G84" s="423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6">
        <v>2392.7263000000003</v>
      </c>
      <c r="L84" s="397">
        <f t="shared" si="24"/>
        <v>0.12296761529500506</v>
      </c>
      <c r="M84" s="791"/>
      <c r="N84" s="791"/>
    </row>
    <row r="85" spans="1:14" ht="18.75" hidden="1" outlineLevel="1">
      <c r="A85" s="272">
        <f t="shared" si="9"/>
        <v>45951</v>
      </c>
      <c r="B85" s="423">
        <v>7924086.5899999999</v>
      </c>
      <c r="C85" s="424">
        <v>19129.5249</v>
      </c>
      <c r="D85" s="359">
        <f t="shared" si="20"/>
        <v>2.4140984178720338E-3</v>
      </c>
      <c r="E85" s="424">
        <v>55800.231700000033</v>
      </c>
      <c r="F85" s="265">
        <f t="shared" si="21"/>
        <v>7.0418503213251779E-3</v>
      </c>
      <c r="G85" s="423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6">
        <v>3071.7185999999997</v>
      </c>
      <c r="L85" s="397">
        <f t="shared" si="24"/>
        <v>0.16057474589972695</v>
      </c>
      <c r="M85" s="791">
        <f>SUM(C85:C91)</f>
        <v>116959.87459999998</v>
      </c>
      <c r="N85" s="791">
        <f>SUM(E85:E91)</f>
        <v>337397.90970000002</v>
      </c>
    </row>
    <row r="86" spans="1:14" ht="18.75" hidden="1" outlineLevel="1">
      <c r="A86" s="274">
        <f t="shared" si="9"/>
        <v>45952</v>
      </c>
      <c r="B86" s="423">
        <v>7371808.3499999996</v>
      </c>
      <c r="C86" s="424">
        <v>17778.550499999998</v>
      </c>
      <c r="D86" s="359">
        <f t="shared" si="20"/>
        <v>2.4116946149312195E-3</v>
      </c>
      <c r="E86" s="424">
        <v>51350.229499999987</v>
      </c>
      <c r="F86" s="265">
        <f t="shared" si="21"/>
        <v>6.9657575267810627E-3</v>
      </c>
      <c r="G86" s="423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6">
        <v>3602.6160999999997</v>
      </c>
      <c r="L86" s="397">
        <f t="shared" si="24"/>
        <v>0.20263834782256293</v>
      </c>
      <c r="M86" s="791"/>
      <c r="N86" s="791"/>
    </row>
    <row r="87" spans="1:14" ht="18.75" hidden="1" outlineLevel="1">
      <c r="A87" s="272">
        <f t="shared" si="9"/>
        <v>45953</v>
      </c>
      <c r="B87" s="423">
        <v>5768650.54</v>
      </c>
      <c r="C87" s="424">
        <v>13903.512699999994</v>
      </c>
      <c r="D87" s="359">
        <f t="shared" si="20"/>
        <v>2.4101846009898864E-3</v>
      </c>
      <c r="E87" s="424">
        <v>39760.066400000011</v>
      </c>
      <c r="F87" s="265">
        <f t="shared" si="21"/>
        <v>6.8924380362967892E-3</v>
      </c>
      <c r="G87" s="423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6">
        <v>2545.6025</v>
      </c>
      <c r="L87" s="397">
        <f t="shared" si="24"/>
        <v>0.18309060126941884</v>
      </c>
      <c r="M87" s="791"/>
      <c r="N87" s="791"/>
    </row>
    <row r="88" spans="1:14" ht="18.75" hidden="1" outlineLevel="1">
      <c r="A88" s="272">
        <f t="shared" si="9"/>
        <v>45954</v>
      </c>
      <c r="B88" s="423">
        <v>5491721.6600000001</v>
      </c>
      <c r="C88" s="424">
        <v>13237.791399999995</v>
      </c>
      <c r="D88" s="359">
        <f t="shared" si="20"/>
        <v>2.4104993332819411E-3</v>
      </c>
      <c r="E88" s="424">
        <v>37833.865600000005</v>
      </c>
      <c r="F88" s="265">
        <f t="shared" si="21"/>
        <v>6.8892540340436707E-3</v>
      </c>
      <c r="G88" s="423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6">
        <v>2552.2157000000002</v>
      </c>
      <c r="L88" s="397">
        <f t="shared" si="24"/>
        <v>0.19279769735607113</v>
      </c>
      <c r="M88" s="791"/>
      <c r="N88" s="791"/>
    </row>
    <row r="89" spans="1:14" ht="18.75" hidden="1" outlineLevel="1">
      <c r="A89" s="272">
        <f t="shared" si="9"/>
        <v>45955</v>
      </c>
      <c r="B89" s="423">
        <v>5829561.6500000004</v>
      </c>
      <c r="C89" s="424">
        <v>14059.570999999996</v>
      </c>
      <c r="D89" s="359">
        <f t="shared" si="20"/>
        <v>2.4117715609028676E-3</v>
      </c>
      <c r="E89" s="424">
        <v>40239.846899999975</v>
      </c>
      <c r="F89" s="265">
        <f t="shared" si="21"/>
        <v>6.9027225915005075E-3</v>
      </c>
      <c r="G89" s="423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6">
        <v>2261.4255000000003</v>
      </c>
      <c r="L89" s="397">
        <f t="shared" si="24"/>
        <v>0.16084598171594289</v>
      </c>
      <c r="M89" s="791"/>
      <c r="N89" s="791"/>
    </row>
    <row r="90" spans="1:14" ht="18.75" hidden="1" outlineLevel="1">
      <c r="A90" s="272">
        <f t="shared" si="9"/>
        <v>45956</v>
      </c>
      <c r="B90" s="423">
        <v>8112299.6200000001</v>
      </c>
      <c r="C90" s="424">
        <v>19588.268000000004</v>
      </c>
      <c r="D90" s="359">
        <f t="shared" si="20"/>
        <v>2.4146381319185058E-3</v>
      </c>
      <c r="E90" s="424">
        <v>56786.560799999985</v>
      </c>
      <c r="F90" s="265">
        <f t="shared" si="21"/>
        <v>7.0000571305328567E-3</v>
      </c>
      <c r="G90" s="423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6">
        <v>2946.0472</v>
      </c>
      <c r="L90" s="397">
        <f t="shared" si="24"/>
        <v>0.15039855489010051</v>
      </c>
      <c r="M90" s="791"/>
      <c r="N90" s="791"/>
    </row>
    <row r="91" spans="1:14" ht="18.75" hidden="1" outlineLevel="1">
      <c r="A91" s="272">
        <f t="shared" si="9"/>
        <v>45957</v>
      </c>
      <c r="B91" s="423">
        <v>7975849.5499999998</v>
      </c>
      <c r="C91" s="424">
        <v>19262.6561</v>
      </c>
      <c r="D91" s="359">
        <f t="shared" si="20"/>
        <v>2.4151228003040756E-3</v>
      </c>
      <c r="E91" s="424">
        <v>55627.108799999995</v>
      </c>
      <c r="F91" s="265">
        <f t="shared" si="21"/>
        <v>6.9744430923975986E-3</v>
      </c>
      <c r="G91" s="423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6">
        <v>2963.9376999999999</v>
      </c>
      <c r="L91" s="397">
        <f t="shared" si="24"/>
        <v>0.15386962652570016</v>
      </c>
      <c r="M91" s="791"/>
      <c r="N91" s="791"/>
    </row>
    <row r="92" spans="1:14" ht="18.75" hidden="1" outlineLevel="1">
      <c r="A92" s="272">
        <f t="shared" si="9"/>
        <v>45958</v>
      </c>
      <c r="B92" s="423">
        <v>8366217.1600000001</v>
      </c>
      <c r="C92" s="424">
        <v>20243.753600000007</v>
      </c>
      <c r="D92" s="359">
        <f t="shared" si="20"/>
        <v>2.4197021440930428E-3</v>
      </c>
      <c r="E92" s="424">
        <v>58897.644800000009</v>
      </c>
      <c r="F92" s="265">
        <f t="shared" si="21"/>
        <v>7.0399373663879421E-3</v>
      </c>
      <c r="G92" s="423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6">
        <v>3132.8203999999996</v>
      </c>
      <c r="L92" s="397">
        <f t="shared" si="24"/>
        <v>0.15475491659807589</v>
      </c>
      <c r="M92" s="791">
        <f>SUM(C92:C98)</f>
        <v>121315.06759999999</v>
      </c>
      <c r="N92" s="791">
        <f>SUM(E92:E98)</f>
        <v>347005.49950000003</v>
      </c>
    </row>
    <row r="93" spans="1:14" ht="18.75" hidden="1" outlineLevel="1">
      <c r="A93" s="274">
        <f t="shared" si="9"/>
        <v>45959</v>
      </c>
      <c r="B93" s="423">
        <v>7818037.5599999996</v>
      </c>
      <c r="C93" s="424">
        <v>18907.096399999991</v>
      </c>
      <c r="D93" s="359">
        <f t="shared" si="20"/>
        <v>2.4183941628441079E-3</v>
      </c>
      <c r="E93" s="424">
        <v>54458.920299999991</v>
      </c>
      <c r="F93" s="265">
        <f t="shared" si="21"/>
        <v>6.9658043827561236E-3</v>
      </c>
      <c r="G93" s="423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6">
        <v>2184.9313000000002</v>
      </c>
      <c r="L93" s="397">
        <f t="shared" si="24"/>
        <v>0.1155614407297358</v>
      </c>
      <c r="M93" s="791"/>
      <c r="N93" s="791"/>
    </row>
    <row r="94" spans="1:14" ht="18.75" hidden="1" outlineLevel="1">
      <c r="A94" s="272">
        <f t="shared" si="9"/>
        <v>45960</v>
      </c>
      <c r="B94" s="423">
        <v>6961611.0599999996</v>
      </c>
      <c r="C94" s="424">
        <v>16801.909599999999</v>
      </c>
      <c r="D94" s="359">
        <f t="shared" si="20"/>
        <v>2.4135088063940188E-3</v>
      </c>
      <c r="E94" s="424">
        <v>47298.633000000045</v>
      </c>
      <c r="F94" s="265">
        <f t="shared" si="21"/>
        <v>6.7942079200270702E-3</v>
      </c>
      <c r="G94" s="423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6">
        <v>2070.2055</v>
      </c>
      <c r="L94" s="397">
        <f t="shared" si="24"/>
        <v>0.12321251270153245</v>
      </c>
      <c r="M94" s="791"/>
      <c r="N94" s="791"/>
    </row>
    <row r="95" spans="1:14" ht="18.75" hidden="1" outlineLevel="1">
      <c r="A95" s="272">
        <v>45961</v>
      </c>
      <c r="B95" s="423">
        <v>5667008.7699999996</v>
      </c>
      <c r="C95" s="424">
        <v>13666.705700000002</v>
      </c>
      <c r="D95" s="359">
        <f t="shared" si="20"/>
        <v>2.411626001418735E-3</v>
      </c>
      <c r="E95" s="424">
        <v>38451.122199999969</v>
      </c>
      <c r="F95" s="265">
        <f t="shared" si="21"/>
        <v>6.7850825295264136E-3</v>
      </c>
      <c r="G95" s="423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6">
        <v>2311.4058</v>
      </c>
      <c r="L95" s="397">
        <f t="shared" si="24"/>
        <v>0.1691267706159795</v>
      </c>
      <c r="M95" s="791"/>
      <c r="N95" s="791"/>
    </row>
    <row r="96" spans="1:14" ht="18.75" collapsed="1">
      <c r="A96" s="272">
        <v>45962</v>
      </c>
      <c r="B96" s="423">
        <v>5815672.8300000001</v>
      </c>
      <c r="C96" s="424">
        <v>14035.214599999996</v>
      </c>
      <c r="D96" s="359">
        <f t="shared" si="20"/>
        <v>2.4133432210284764E-3</v>
      </c>
      <c r="E96" s="424">
        <v>39390.465299999953</v>
      </c>
      <c r="F96" s="265">
        <f t="shared" si="21"/>
        <v>6.7731570278171845E-3</v>
      </c>
      <c r="G96" s="423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6">
        <v>2148.1057999999998</v>
      </c>
      <c r="L96" s="397">
        <f t="shared" si="24"/>
        <v>0.15305115462929939</v>
      </c>
      <c r="M96" s="791"/>
      <c r="N96" s="791"/>
    </row>
    <row r="97" spans="1:14" ht="18.75">
      <c r="A97" s="272">
        <v>45963</v>
      </c>
      <c r="B97" s="423">
        <v>7928547.3200000003</v>
      </c>
      <c r="C97" s="424">
        <v>19154.468100000006</v>
      </c>
      <c r="D97" s="359">
        <f t="shared" si="20"/>
        <v>2.4158862054947041E-3</v>
      </c>
      <c r="E97" s="424">
        <v>55864.023700000027</v>
      </c>
      <c r="F97" s="265">
        <f t="shared" si="21"/>
        <v>7.0459343238175971E-3</v>
      </c>
      <c r="G97" s="423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6">
        <v>2585.4429</v>
      </c>
      <c r="L97" s="397">
        <f t="shared" si="24"/>
        <v>0.13497857974975558</v>
      </c>
      <c r="M97" s="791"/>
      <c r="N97" s="791"/>
    </row>
    <row r="98" spans="1:14" ht="18.75">
      <c r="A98" s="272">
        <v>45964</v>
      </c>
      <c r="B98" s="423">
        <v>7665529.8399999999</v>
      </c>
      <c r="C98" s="424">
        <v>18505.919600000005</v>
      </c>
      <c r="D98" s="359">
        <f t="shared" si="20"/>
        <v>2.4141735778566882E-3</v>
      </c>
      <c r="E98" s="424">
        <v>52644.690199999983</v>
      </c>
      <c r="F98" s="265">
        <f t="shared" si="21"/>
        <v>6.867717078771424E-3</v>
      </c>
      <c r="G98" s="423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6">
        <v>3042.0778999999998</v>
      </c>
      <c r="L98" s="397">
        <f t="shared" si="24"/>
        <v>0.16438404390344369</v>
      </c>
      <c r="M98" s="791"/>
      <c r="N98" s="791"/>
    </row>
    <row r="99" spans="1:14" ht="18.75">
      <c r="A99" s="272">
        <f>A98+1</f>
        <v>45965</v>
      </c>
      <c r="B99" s="423">
        <v>7349223.8499999996</v>
      </c>
      <c r="C99" s="424">
        <v>17726.381400000002</v>
      </c>
      <c r="D99" s="359">
        <f t="shared" si="20"/>
        <v>2.4120072761152872E-3</v>
      </c>
      <c r="E99" s="424">
        <v>49845.101099999971</v>
      </c>
      <c r="F99" s="265">
        <f t="shared" si="21"/>
        <v>6.7823626164278525E-3</v>
      </c>
      <c r="G99" s="423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6">
        <v>2865.8031000000001</v>
      </c>
      <c r="L99" s="397">
        <f t="shared" si="24"/>
        <v>0.16166881640039629</v>
      </c>
      <c r="M99" s="791">
        <f>SUM(C99:C105)</f>
        <v>115253.80680000001</v>
      </c>
      <c r="N99" s="791">
        <f>SUM(E99:E105)</f>
        <v>319861.44229999994</v>
      </c>
    </row>
    <row r="100" spans="1:14" ht="18.75">
      <c r="A100" s="274">
        <f t="shared" ref="A100:A126" si="28">A99+1</f>
        <v>45966</v>
      </c>
      <c r="B100" s="423">
        <v>7127957.1100000003</v>
      </c>
      <c r="C100" s="424">
        <v>17180.154900000005</v>
      </c>
      <c r="D100" s="359">
        <f t="shared" si="20"/>
        <v>2.4102494774972073E-3</v>
      </c>
      <c r="E100" s="424">
        <v>48366.523299999986</v>
      </c>
      <c r="F100" s="265">
        <f t="shared" si="21"/>
        <v>6.7854677790001438E-3</v>
      </c>
      <c r="G100" s="423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6">
        <v>2837.8863000000001</v>
      </c>
      <c r="L100" s="397">
        <f t="shared" si="24"/>
        <v>0.16518397630978282</v>
      </c>
      <c r="M100" s="791"/>
      <c r="N100" s="791"/>
    </row>
    <row r="101" spans="1:14" ht="18.75">
      <c r="A101" s="272">
        <f t="shared" si="28"/>
        <v>45967</v>
      </c>
      <c r="B101" s="423">
        <v>6913191.3499999996</v>
      </c>
      <c r="C101" s="424">
        <v>16661.523800000003</v>
      </c>
      <c r="D101" s="359">
        <f t="shared" si="20"/>
        <v>2.4101059780444242E-3</v>
      </c>
      <c r="E101" s="424">
        <v>46619.401600000034</v>
      </c>
      <c r="F101" s="265">
        <f t="shared" si="21"/>
        <v>6.7435427778228703E-3</v>
      </c>
      <c r="G101" s="423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6">
        <v>2481.3402000000001</v>
      </c>
      <c r="L101" s="397">
        <f t="shared" si="24"/>
        <v>0.14892636650676572</v>
      </c>
      <c r="M101" s="791"/>
      <c r="N101" s="791"/>
    </row>
    <row r="102" spans="1:14" ht="18.75">
      <c r="A102" s="272">
        <f t="shared" si="28"/>
        <v>45968</v>
      </c>
      <c r="B102" s="423">
        <v>5603642.5599999996</v>
      </c>
      <c r="C102" s="424">
        <v>13505.911700000002</v>
      </c>
      <c r="D102" s="359">
        <f t="shared" si="20"/>
        <v>2.4102022131832768E-3</v>
      </c>
      <c r="E102" s="424">
        <v>37690.469999999965</v>
      </c>
      <c r="F102" s="265">
        <f t="shared" si="21"/>
        <v>6.7260660537205941E-3</v>
      </c>
      <c r="G102" s="423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6">
        <v>2278.1936999999998</v>
      </c>
      <c r="L102" s="397">
        <f t="shared" si="24"/>
        <v>0.16868122275669842</v>
      </c>
      <c r="M102" s="791"/>
      <c r="N102" s="791"/>
    </row>
    <row r="103" spans="1:14" ht="18.75">
      <c r="A103" s="272">
        <f t="shared" si="28"/>
        <v>45969</v>
      </c>
      <c r="B103" s="423">
        <v>5780178.1100000003</v>
      </c>
      <c r="C103" s="424">
        <v>13919.858100000001</v>
      </c>
      <c r="D103" s="359">
        <f t="shared" si="20"/>
        <v>2.4082057395286736E-3</v>
      </c>
      <c r="E103" s="424">
        <v>37314.859799999969</v>
      </c>
      <c r="F103" s="265">
        <f t="shared" si="21"/>
        <v>6.4556591665304178E-3</v>
      </c>
      <c r="G103" s="423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6">
        <v>2939.1158999999998</v>
      </c>
      <c r="L103" s="397">
        <f t="shared" si="24"/>
        <v>0.21114553603100303</v>
      </c>
      <c r="M103" s="791"/>
      <c r="N103" s="791"/>
    </row>
    <row r="104" spans="1:14" ht="18.75">
      <c r="A104" s="272">
        <f t="shared" si="28"/>
        <v>45970</v>
      </c>
      <c r="B104" s="423">
        <v>7525846.8600000003</v>
      </c>
      <c r="C104" s="424">
        <v>18149.676699999996</v>
      </c>
      <c r="D104" s="359">
        <f t="shared" si="20"/>
        <v>2.411645763942637E-3</v>
      </c>
      <c r="E104" s="424">
        <v>50318.59990000003</v>
      </c>
      <c r="F104" s="265">
        <f t="shared" si="21"/>
        <v>6.6861046784574127E-3</v>
      </c>
      <c r="G104" s="423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6">
        <v>2457.5585000000001</v>
      </c>
      <c r="L104" s="397">
        <f t="shared" si="24"/>
        <v>0.1354050841026827</v>
      </c>
      <c r="M104" s="791"/>
      <c r="N104" s="791"/>
    </row>
    <row r="105" spans="1:14" ht="18.75">
      <c r="A105" s="272">
        <f t="shared" si="28"/>
        <v>45971</v>
      </c>
      <c r="B105" s="423">
        <v>7507764.6299999999</v>
      </c>
      <c r="C105" s="424">
        <v>18110.300199999994</v>
      </c>
      <c r="D105" s="359">
        <f t="shared" si="20"/>
        <v>2.4122093715663001E-3</v>
      </c>
      <c r="E105" s="424">
        <v>49706.486599999982</v>
      </c>
      <c r="F105" s="265">
        <f t="shared" si="21"/>
        <v>6.6206772654246069E-3</v>
      </c>
      <c r="G105" s="423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6">
        <v>2547.1580999999996</v>
      </c>
      <c r="L105" s="397">
        <f t="shared" si="24"/>
        <v>0.14064692864671566</v>
      </c>
      <c r="M105" s="791"/>
      <c r="N105" s="791"/>
    </row>
    <row r="106" spans="1:14" ht="18.75">
      <c r="A106" s="272">
        <f t="shared" si="28"/>
        <v>45972</v>
      </c>
      <c r="B106" s="423"/>
      <c r="C106" s="424"/>
      <c r="D106" s="359" t="e">
        <f t="shared" si="20"/>
        <v>#DIV/0!</v>
      </c>
      <c r="E106" s="424"/>
      <c r="F106" s="265" t="e">
        <f t="shared" si="21"/>
        <v>#DIV/0!</v>
      </c>
      <c r="G106" s="423"/>
      <c r="H106" s="265" t="e">
        <f t="shared" si="22"/>
        <v>#DIV/0!</v>
      </c>
      <c r="I106" s="271"/>
      <c r="J106" s="265" t="e">
        <f t="shared" si="23"/>
        <v>#DIV/0!</v>
      </c>
      <c r="K106" s="396"/>
      <c r="L106" s="397" t="e">
        <f t="shared" si="24"/>
        <v>#DIV/0!</v>
      </c>
      <c r="M106" s="791">
        <f>SUM(C106:C112)</f>
        <v>0</v>
      </c>
      <c r="N106" s="791">
        <f>SUM(E106:E112)</f>
        <v>0</v>
      </c>
    </row>
    <row r="107" spans="1:14" ht="18.75">
      <c r="A107" s="274">
        <f t="shared" si="28"/>
        <v>45973</v>
      </c>
      <c r="B107" s="423"/>
      <c r="C107" s="424"/>
      <c r="D107" s="359" t="e">
        <f t="shared" si="20"/>
        <v>#DIV/0!</v>
      </c>
      <c r="E107" s="424"/>
      <c r="F107" s="265" t="e">
        <f t="shared" si="21"/>
        <v>#DIV/0!</v>
      </c>
      <c r="G107" s="423"/>
      <c r="H107" s="265" t="e">
        <f t="shared" si="22"/>
        <v>#DIV/0!</v>
      </c>
      <c r="I107" s="271"/>
      <c r="J107" s="265" t="e">
        <f t="shared" si="23"/>
        <v>#DIV/0!</v>
      </c>
      <c r="K107" s="396"/>
      <c r="L107" s="397" t="e">
        <f t="shared" si="24"/>
        <v>#DIV/0!</v>
      </c>
      <c r="M107" s="791"/>
      <c r="N107" s="791"/>
    </row>
    <row r="108" spans="1:14" ht="18.75">
      <c r="A108" s="272">
        <f t="shared" si="28"/>
        <v>45974</v>
      </c>
      <c r="B108" s="423"/>
      <c r="C108" s="424"/>
      <c r="D108" s="359" t="e">
        <f t="shared" si="20"/>
        <v>#DIV/0!</v>
      </c>
      <c r="E108" s="424"/>
      <c r="F108" s="265" t="e">
        <f t="shared" si="21"/>
        <v>#DIV/0!</v>
      </c>
      <c r="G108" s="423"/>
      <c r="H108" s="265" t="e">
        <f t="shared" si="22"/>
        <v>#DIV/0!</v>
      </c>
      <c r="I108" s="271"/>
      <c r="J108" s="265" t="e">
        <f t="shared" si="23"/>
        <v>#DIV/0!</v>
      </c>
      <c r="K108" s="396"/>
      <c r="L108" s="397" t="e">
        <f t="shared" si="24"/>
        <v>#DIV/0!</v>
      </c>
      <c r="M108" s="791"/>
      <c r="N108" s="791"/>
    </row>
    <row r="109" spans="1:14" ht="18.75">
      <c r="A109" s="272">
        <f t="shared" si="28"/>
        <v>45975</v>
      </c>
      <c r="B109" s="423"/>
      <c r="C109" s="424"/>
      <c r="D109" s="359" t="e">
        <f t="shared" si="20"/>
        <v>#DIV/0!</v>
      </c>
      <c r="E109" s="424"/>
      <c r="F109" s="265" t="e">
        <f t="shared" si="21"/>
        <v>#DIV/0!</v>
      </c>
      <c r="G109" s="423"/>
      <c r="H109" s="265" t="e">
        <f t="shared" si="22"/>
        <v>#DIV/0!</v>
      </c>
      <c r="I109" s="271"/>
      <c r="J109" s="265" t="e">
        <f t="shared" si="23"/>
        <v>#DIV/0!</v>
      </c>
      <c r="K109" s="396"/>
      <c r="L109" s="397" t="e">
        <f t="shared" si="24"/>
        <v>#DIV/0!</v>
      </c>
      <c r="M109" s="791"/>
      <c r="N109" s="791"/>
    </row>
    <row r="110" spans="1:14" ht="18.75">
      <c r="A110" s="272">
        <f t="shared" si="28"/>
        <v>45976</v>
      </c>
      <c r="B110" s="423"/>
      <c r="C110" s="424"/>
      <c r="D110" s="359" t="e">
        <f t="shared" si="20"/>
        <v>#DIV/0!</v>
      </c>
      <c r="E110" s="424"/>
      <c r="F110" s="265" t="e">
        <f t="shared" si="21"/>
        <v>#DIV/0!</v>
      </c>
      <c r="G110" s="423"/>
      <c r="H110" s="265" t="e">
        <f t="shared" si="22"/>
        <v>#DIV/0!</v>
      </c>
      <c r="I110" s="271"/>
      <c r="J110" s="265" t="e">
        <f t="shared" si="23"/>
        <v>#DIV/0!</v>
      </c>
      <c r="K110" s="396"/>
      <c r="L110" s="397" t="e">
        <f t="shared" si="24"/>
        <v>#DIV/0!</v>
      </c>
      <c r="M110" s="791"/>
      <c r="N110" s="791"/>
    </row>
    <row r="111" spans="1:14" ht="18.75">
      <c r="A111" s="272">
        <f t="shared" si="28"/>
        <v>45977</v>
      </c>
      <c r="B111" s="423"/>
      <c r="C111" s="424"/>
      <c r="D111" s="359" t="e">
        <f t="shared" si="20"/>
        <v>#DIV/0!</v>
      </c>
      <c r="E111" s="424"/>
      <c r="F111" s="265" t="e">
        <f t="shared" si="21"/>
        <v>#DIV/0!</v>
      </c>
      <c r="G111" s="423"/>
      <c r="H111" s="265" t="e">
        <f t="shared" si="22"/>
        <v>#DIV/0!</v>
      </c>
      <c r="I111" s="271"/>
      <c r="J111" s="265" t="e">
        <f t="shared" si="23"/>
        <v>#DIV/0!</v>
      </c>
      <c r="K111" s="396"/>
      <c r="L111" s="397" t="e">
        <f t="shared" si="24"/>
        <v>#DIV/0!</v>
      </c>
      <c r="M111" s="791"/>
      <c r="N111" s="791"/>
    </row>
    <row r="112" spans="1:14" ht="18.75">
      <c r="A112" s="272">
        <f t="shared" si="28"/>
        <v>45978</v>
      </c>
      <c r="B112" s="423"/>
      <c r="C112" s="424"/>
      <c r="D112" s="359" t="e">
        <f t="shared" si="20"/>
        <v>#DIV/0!</v>
      </c>
      <c r="E112" s="424"/>
      <c r="F112" s="265" t="e">
        <f t="shared" si="21"/>
        <v>#DIV/0!</v>
      </c>
      <c r="G112" s="423"/>
      <c r="H112" s="265" t="e">
        <f t="shared" si="22"/>
        <v>#DIV/0!</v>
      </c>
      <c r="I112" s="271"/>
      <c r="J112" s="265" t="e">
        <f t="shared" si="23"/>
        <v>#DIV/0!</v>
      </c>
      <c r="K112" s="396"/>
      <c r="L112" s="397" t="e">
        <f t="shared" si="24"/>
        <v>#DIV/0!</v>
      </c>
      <c r="M112" s="791"/>
      <c r="N112" s="791"/>
    </row>
    <row r="113" spans="1:14" ht="18.75">
      <c r="A113" s="272">
        <f t="shared" si="28"/>
        <v>45979</v>
      </c>
      <c r="B113" s="423"/>
      <c r="C113" s="424"/>
      <c r="D113" s="359" t="e">
        <f t="shared" si="20"/>
        <v>#DIV/0!</v>
      </c>
      <c r="E113" s="424"/>
      <c r="F113" s="265" t="e">
        <f t="shared" si="21"/>
        <v>#DIV/0!</v>
      </c>
      <c r="G113" s="423"/>
      <c r="H113" s="265" t="e">
        <f t="shared" si="22"/>
        <v>#DIV/0!</v>
      </c>
      <c r="I113" s="271"/>
      <c r="J113" s="265" t="e">
        <f t="shared" si="23"/>
        <v>#DIV/0!</v>
      </c>
      <c r="K113" s="396"/>
      <c r="L113" s="397" t="e">
        <f t="shared" si="24"/>
        <v>#DIV/0!</v>
      </c>
      <c r="M113" s="791">
        <f>SUM(C113:C119)</f>
        <v>0</v>
      </c>
      <c r="N113" s="791">
        <f>SUM(E113:E119)</f>
        <v>0</v>
      </c>
    </row>
    <row r="114" spans="1:14" ht="18.75">
      <c r="A114" s="274">
        <f t="shared" si="28"/>
        <v>45980</v>
      </c>
      <c r="B114" s="423"/>
      <c r="C114" s="424"/>
      <c r="D114" s="359" t="e">
        <f t="shared" si="20"/>
        <v>#DIV/0!</v>
      </c>
      <c r="E114" s="424"/>
      <c r="F114" s="265" t="e">
        <f t="shared" si="21"/>
        <v>#DIV/0!</v>
      </c>
      <c r="G114" s="423"/>
      <c r="H114" s="265" t="e">
        <f t="shared" si="22"/>
        <v>#DIV/0!</v>
      </c>
      <c r="I114" s="271"/>
      <c r="J114" s="265" t="e">
        <f t="shared" si="23"/>
        <v>#DIV/0!</v>
      </c>
      <c r="K114" s="396"/>
      <c r="L114" s="397" t="e">
        <f t="shared" si="24"/>
        <v>#DIV/0!</v>
      </c>
      <c r="M114" s="791"/>
      <c r="N114" s="791"/>
    </row>
    <row r="115" spans="1:14" ht="18.75">
      <c r="A115" s="272">
        <f t="shared" si="28"/>
        <v>45981</v>
      </c>
      <c r="B115" s="423"/>
      <c r="C115" s="424"/>
      <c r="D115" s="359" t="e">
        <f t="shared" si="20"/>
        <v>#DIV/0!</v>
      </c>
      <c r="E115" s="424"/>
      <c r="F115" s="265" t="e">
        <f t="shared" si="21"/>
        <v>#DIV/0!</v>
      </c>
      <c r="G115" s="423"/>
      <c r="H115" s="265" t="e">
        <f t="shared" si="22"/>
        <v>#DIV/0!</v>
      </c>
      <c r="I115" s="271"/>
      <c r="J115" s="265" t="e">
        <f t="shared" si="23"/>
        <v>#DIV/0!</v>
      </c>
      <c r="K115" s="396"/>
      <c r="L115" s="397" t="e">
        <f t="shared" si="24"/>
        <v>#DIV/0!</v>
      </c>
      <c r="M115" s="791"/>
      <c r="N115" s="791"/>
    </row>
    <row r="116" spans="1:14" ht="18.75">
      <c r="A116" s="272">
        <f t="shared" si="28"/>
        <v>45982</v>
      </c>
      <c r="B116" s="423"/>
      <c r="C116" s="424"/>
      <c r="D116" s="359" t="e">
        <f t="shared" si="20"/>
        <v>#DIV/0!</v>
      </c>
      <c r="E116" s="424"/>
      <c r="F116" s="265" t="e">
        <f t="shared" si="21"/>
        <v>#DIV/0!</v>
      </c>
      <c r="G116" s="423"/>
      <c r="H116" s="265" t="e">
        <f t="shared" si="22"/>
        <v>#DIV/0!</v>
      </c>
      <c r="I116" s="271"/>
      <c r="J116" s="265" t="e">
        <f t="shared" si="23"/>
        <v>#DIV/0!</v>
      </c>
      <c r="K116" s="396"/>
      <c r="L116" s="397" t="e">
        <f t="shared" si="24"/>
        <v>#DIV/0!</v>
      </c>
      <c r="M116" s="791"/>
      <c r="N116" s="791"/>
    </row>
    <row r="117" spans="1:14" ht="18.75">
      <c r="A117" s="272">
        <f t="shared" si="28"/>
        <v>45983</v>
      </c>
      <c r="B117" s="423"/>
      <c r="C117" s="424"/>
      <c r="D117" s="359" t="e">
        <f t="shared" ref="D117:D125" si="29">C117/B117</f>
        <v>#DIV/0!</v>
      </c>
      <c r="E117" s="424"/>
      <c r="F117" s="265" t="e">
        <f t="shared" ref="F117:F125" si="30">E117/B117</f>
        <v>#DIV/0!</v>
      </c>
      <c r="G117" s="423"/>
      <c r="H117" s="265" t="e">
        <f t="shared" ref="H117:H125" si="31">G117/C117</f>
        <v>#DIV/0!</v>
      </c>
      <c r="I117" s="271"/>
      <c r="J117" s="265" t="e">
        <f t="shared" ref="J117:J125" si="32">I117/E117</f>
        <v>#DIV/0!</v>
      </c>
      <c r="K117" s="396"/>
      <c r="L117" s="397" t="e">
        <f t="shared" si="24"/>
        <v>#DIV/0!</v>
      </c>
      <c r="M117" s="791"/>
      <c r="N117" s="791"/>
    </row>
    <row r="118" spans="1:14" ht="18.75">
      <c r="A118" s="272">
        <f t="shared" si="28"/>
        <v>45984</v>
      </c>
      <c r="B118" s="423"/>
      <c r="C118" s="424"/>
      <c r="D118" s="359" t="e">
        <f t="shared" si="29"/>
        <v>#DIV/0!</v>
      </c>
      <c r="E118" s="424"/>
      <c r="F118" s="265" t="e">
        <f t="shared" si="30"/>
        <v>#DIV/0!</v>
      </c>
      <c r="G118" s="423"/>
      <c r="H118" s="265" t="e">
        <f t="shared" si="31"/>
        <v>#DIV/0!</v>
      </c>
      <c r="I118" s="271"/>
      <c r="J118" s="265" t="e">
        <f t="shared" si="32"/>
        <v>#DIV/0!</v>
      </c>
      <c r="K118" s="396"/>
      <c r="L118" s="397" t="e">
        <f t="shared" si="24"/>
        <v>#DIV/0!</v>
      </c>
      <c r="M118" s="791"/>
      <c r="N118" s="791"/>
    </row>
    <row r="119" spans="1:14" ht="18.75">
      <c r="A119" s="272">
        <f t="shared" si="28"/>
        <v>45985</v>
      </c>
      <c r="B119" s="423"/>
      <c r="C119" s="424"/>
      <c r="D119" s="359" t="e">
        <f t="shared" si="29"/>
        <v>#DIV/0!</v>
      </c>
      <c r="E119" s="424"/>
      <c r="F119" s="265" t="e">
        <f t="shared" si="30"/>
        <v>#DIV/0!</v>
      </c>
      <c r="G119" s="423"/>
      <c r="H119" s="265" t="e">
        <f t="shared" si="31"/>
        <v>#DIV/0!</v>
      </c>
      <c r="I119" s="271"/>
      <c r="J119" s="265" t="e">
        <f t="shared" si="32"/>
        <v>#DIV/0!</v>
      </c>
      <c r="K119" s="396"/>
      <c r="L119" s="397" t="e">
        <f t="shared" si="24"/>
        <v>#DIV/0!</v>
      </c>
      <c r="M119" s="791"/>
      <c r="N119" s="791"/>
    </row>
    <row r="120" spans="1:14" ht="18.75">
      <c r="A120" s="272">
        <f t="shared" si="28"/>
        <v>45986</v>
      </c>
      <c r="B120" s="423"/>
      <c r="C120" s="424"/>
      <c r="D120" s="359" t="e">
        <f t="shared" si="29"/>
        <v>#DIV/0!</v>
      </c>
      <c r="E120" s="424"/>
      <c r="F120" s="265" t="e">
        <f t="shared" si="30"/>
        <v>#DIV/0!</v>
      </c>
      <c r="G120" s="423"/>
      <c r="H120" s="265" t="e">
        <f t="shared" si="31"/>
        <v>#DIV/0!</v>
      </c>
      <c r="I120" s="271"/>
      <c r="J120" s="265" t="e">
        <f t="shared" si="32"/>
        <v>#DIV/0!</v>
      </c>
      <c r="K120" s="396"/>
      <c r="L120" s="397" t="e">
        <f t="shared" si="24"/>
        <v>#DIV/0!</v>
      </c>
      <c r="M120" s="791">
        <f>SUM(C120:C126)</f>
        <v>0</v>
      </c>
      <c r="N120" s="791">
        <f>SUM(E120:E126)</f>
        <v>0</v>
      </c>
    </row>
    <row r="121" spans="1:14" ht="18.75">
      <c r="A121" s="274">
        <f t="shared" si="28"/>
        <v>45987</v>
      </c>
      <c r="B121" s="423"/>
      <c r="C121" s="424"/>
      <c r="D121" s="359" t="e">
        <f t="shared" si="29"/>
        <v>#DIV/0!</v>
      </c>
      <c r="E121" s="424"/>
      <c r="F121" s="265" t="e">
        <f t="shared" si="30"/>
        <v>#DIV/0!</v>
      </c>
      <c r="G121" s="423"/>
      <c r="H121" s="265" t="e">
        <f t="shared" si="31"/>
        <v>#DIV/0!</v>
      </c>
      <c r="I121" s="271"/>
      <c r="J121" s="265" t="e">
        <f t="shared" si="32"/>
        <v>#DIV/0!</v>
      </c>
      <c r="K121" s="396"/>
      <c r="L121" s="397" t="e">
        <f t="shared" si="24"/>
        <v>#DIV/0!</v>
      </c>
      <c r="M121" s="791"/>
      <c r="N121" s="791"/>
    </row>
    <row r="122" spans="1:14" ht="18.75">
      <c r="A122" s="272">
        <f t="shared" si="28"/>
        <v>45988</v>
      </c>
      <c r="B122" s="423"/>
      <c r="C122" s="424"/>
      <c r="D122" s="359" t="e">
        <f>C122/B122</f>
        <v>#DIV/0!</v>
      </c>
      <c r="E122" s="424"/>
      <c r="F122" s="265" t="e">
        <f t="shared" si="30"/>
        <v>#DIV/0!</v>
      </c>
      <c r="G122" s="423"/>
      <c r="H122" s="265" t="e">
        <f t="shared" si="31"/>
        <v>#DIV/0!</v>
      </c>
      <c r="I122" s="271"/>
      <c r="J122" s="265" t="e">
        <f t="shared" si="32"/>
        <v>#DIV/0!</v>
      </c>
      <c r="K122" s="396"/>
      <c r="L122" s="397" t="e">
        <f t="shared" si="24"/>
        <v>#DIV/0!</v>
      </c>
      <c r="M122" s="791"/>
      <c r="N122" s="791"/>
    </row>
    <row r="123" spans="1:14" ht="18.75">
      <c r="A123" s="272">
        <f t="shared" si="28"/>
        <v>45989</v>
      </c>
      <c r="B123" s="423"/>
      <c r="C123" s="424"/>
      <c r="D123" s="359" t="e">
        <f>C123/B123</f>
        <v>#DIV/0!</v>
      </c>
      <c r="E123" s="424"/>
      <c r="F123" s="265" t="e">
        <f t="shared" si="30"/>
        <v>#DIV/0!</v>
      </c>
      <c r="G123" s="423"/>
      <c r="H123" s="265" t="e">
        <f t="shared" si="31"/>
        <v>#DIV/0!</v>
      </c>
      <c r="I123" s="271"/>
      <c r="J123" s="265" t="e">
        <f t="shared" si="32"/>
        <v>#DIV/0!</v>
      </c>
      <c r="K123" s="396"/>
      <c r="L123" s="397" t="e">
        <f t="shared" si="24"/>
        <v>#DIV/0!</v>
      </c>
      <c r="M123" s="791"/>
      <c r="N123" s="791"/>
    </row>
    <row r="124" spans="1:14" ht="18.75">
      <c r="A124" s="272">
        <f t="shared" si="28"/>
        <v>45990</v>
      </c>
      <c r="B124" s="423"/>
      <c r="C124" s="424"/>
      <c r="D124" s="359" t="e">
        <f>C124/B124</f>
        <v>#DIV/0!</v>
      </c>
      <c r="E124" s="424"/>
      <c r="F124" s="265" t="e">
        <f t="shared" si="30"/>
        <v>#DIV/0!</v>
      </c>
      <c r="G124" s="423"/>
      <c r="H124" s="265" t="e">
        <f t="shared" si="31"/>
        <v>#DIV/0!</v>
      </c>
      <c r="I124" s="271"/>
      <c r="J124" s="265" t="e">
        <f t="shared" si="32"/>
        <v>#DIV/0!</v>
      </c>
      <c r="K124" s="396"/>
      <c r="L124" s="397" t="e">
        <f>K124/C124</f>
        <v>#DIV/0!</v>
      </c>
      <c r="M124" s="791"/>
      <c r="N124" s="791"/>
    </row>
    <row r="125" spans="1:14" ht="18.75">
      <c r="A125" s="272">
        <f t="shared" si="28"/>
        <v>45991</v>
      </c>
      <c r="B125" s="423"/>
      <c r="C125" s="424"/>
      <c r="D125" s="359" t="e">
        <f t="shared" si="29"/>
        <v>#DIV/0!</v>
      </c>
      <c r="E125" s="424"/>
      <c r="F125" s="265" t="e">
        <f t="shared" si="30"/>
        <v>#DIV/0!</v>
      </c>
      <c r="G125" s="423"/>
      <c r="H125" s="265" t="e">
        <f t="shared" si="31"/>
        <v>#DIV/0!</v>
      </c>
      <c r="I125" s="271"/>
      <c r="J125" s="265" t="e">
        <f t="shared" si="32"/>
        <v>#DIV/0!</v>
      </c>
      <c r="K125" s="396"/>
      <c r="L125" s="397" t="e">
        <f>K125/C125</f>
        <v>#DIV/0!</v>
      </c>
      <c r="M125" s="791"/>
      <c r="N125" s="791"/>
    </row>
    <row r="126" spans="1:14" ht="18.75">
      <c r="A126" s="272">
        <f t="shared" si="28"/>
        <v>45992</v>
      </c>
      <c r="B126" s="423"/>
      <c r="C126" s="424"/>
      <c r="D126" s="359" t="e">
        <f t="shared" ref="D126" si="33">C126/B126</f>
        <v>#DIV/0!</v>
      </c>
      <c r="E126" s="424"/>
      <c r="F126" s="265" t="e">
        <f t="shared" ref="F126" si="34">E126/B126</f>
        <v>#DIV/0!</v>
      </c>
      <c r="G126" s="423"/>
      <c r="H126" s="265" t="e">
        <f t="shared" ref="H126" si="35">G126/C126</f>
        <v>#DIV/0!</v>
      </c>
      <c r="I126" s="271"/>
      <c r="J126" s="265" t="e">
        <f t="shared" ref="J126" si="36">I126/E126</f>
        <v>#DIV/0!</v>
      </c>
      <c r="K126" s="396"/>
      <c r="L126" s="397" t="e">
        <f t="shared" ref="L126" si="37">K126/C126</f>
        <v>#DIV/0!</v>
      </c>
      <c r="M126" s="791"/>
      <c r="N126" s="791"/>
    </row>
    <row r="127" spans="1:14" ht="15" customHeight="1"/>
    <row r="129" spans="1:12" ht="18.75">
      <c r="A129" s="272" t="s">
        <v>694</v>
      </c>
      <c r="B129" s="426">
        <f>SUM(B96:B125)</f>
        <v>69217554.460000008</v>
      </c>
      <c r="C129" s="426">
        <f>SUM(C96:C125)</f>
        <v>166949.40910000002</v>
      </c>
      <c r="D129" s="427">
        <f>C129/B129</f>
        <v>2.4119518582020705E-3</v>
      </c>
      <c r="E129" s="428">
        <f>SUM(E96:E125)</f>
        <v>467760.62149999995</v>
      </c>
      <c r="F129" s="429">
        <f t="shared" ref="F129" si="38">E129/B129</f>
        <v>6.7578322457247922E-3</v>
      </c>
      <c r="G129" s="426">
        <f>SUM(G96:G125)</f>
        <v>37219.836800000005</v>
      </c>
      <c r="H129" s="430">
        <f>G129/C129</f>
        <v>0.22294081183423609</v>
      </c>
      <c r="I129" s="431">
        <f>SUM(I96:I125)</f>
        <v>180043.54369999992</v>
      </c>
      <c r="J129" s="430">
        <f>I129/E129</f>
        <v>0.38490530289326619</v>
      </c>
      <c r="K129" s="432">
        <f>SUM(K96:K125)</f>
        <v>26182.682400000002</v>
      </c>
      <c r="L129" s="433">
        <f>K129/C129</f>
        <v>0.15683003935831241</v>
      </c>
    </row>
  </sheetData>
  <mergeCells count="48">
    <mergeCell ref="M99:M105"/>
    <mergeCell ref="N99:N105"/>
    <mergeCell ref="M106:M112"/>
    <mergeCell ref="N106:N112"/>
    <mergeCell ref="M113:M119"/>
    <mergeCell ref="N113:N119"/>
    <mergeCell ref="M120:M126"/>
    <mergeCell ref="N120:N126"/>
    <mergeCell ref="M8:M14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71:M77"/>
    <mergeCell ref="N71:N77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85:M91"/>
    <mergeCell ref="N85:N91"/>
    <mergeCell ref="M92:M98"/>
    <mergeCell ref="N92:N98"/>
    <mergeCell ref="M78:M84"/>
    <mergeCell ref="N78:N84"/>
  </mergeCells>
  <phoneticPr fontId="13" type="noConversion"/>
  <conditionalFormatting sqref="A71:A126">
    <cfRule type="timePeriod" dxfId="6" priority="8" timePeriod="yesterday">
      <formula>FLOOR(A71,1)=TODAY()-1</formula>
    </cfRule>
  </conditionalFormatting>
  <conditionalFormatting sqref="D4:D126">
    <cfRule type="cellIs" dxfId="5" priority="11" operator="greaterThan">
      <formula>0.0025</formula>
    </cfRule>
  </conditionalFormatting>
  <conditionalFormatting sqref="D129">
    <cfRule type="cellIs" dxfId="4" priority="7" operator="greaterThan">
      <formula>0.0025</formula>
    </cfRule>
  </conditionalFormatting>
  <conditionalFormatting sqref="H129 J129 H99:J126">
    <cfRule type="cellIs" dxfId="3" priority="6" operator="greaterThan">
      <formula>0.16</formula>
    </cfRule>
  </conditionalFormatting>
  <conditionalFormatting sqref="H4:J98">
    <cfRule type="cellIs" dxfId="2" priority="9" operator="greaterThan">
      <formula>0.16</formula>
    </cfRule>
  </conditionalFormatting>
  <conditionalFormatting sqref="L4:L126">
    <cfRule type="cellIs" dxfId="1" priority="10" operator="greaterThan">
      <formula>0.15</formula>
    </cfRule>
  </conditionalFormatting>
  <conditionalFormatting sqref="L129">
    <cfRule type="cellIs" dxfId="0" priority="5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E124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X137" sqref="D137:X14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07" t="s">
        <v>268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09" t="s">
        <v>256</v>
      </c>
      <c r="C3" s="810"/>
      <c r="D3" s="815" t="s">
        <v>173</v>
      </c>
      <c r="E3" s="816"/>
      <c r="F3" s="817"/>
      <c r="G3" s="815" t="s">
        <v>187</v>
      </c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17"/>
      <c r="T3" s="818" t="s">
        <v>174</v>
      </c>
      <c r="U3" s="818" t="s">
        <v>257</v>
      </c>
      <c r="V3" s="818" t="s">
        <v>269</v>
      </c>
      <c r="W3" s="818" t="s">
        <v>258</v>
      </c>
      <c r="X3" s="821" t="s">
        <v>175</v>
      </c>
      <c r="Z3" s="806" t="s">
        <v>259</v>
      </c>
      <c r="AA3" s="806"/>
      <c r="AB3" s="806"/>
      <c r="AC3" s="806"/>
      <c r="AD3" s="806"/>
      <c r="AE3" s="806"/>
      <c r="AF3" s="806"/>
      <c r="AG3" s="806"/>
      <c r="AH3" s="806"/>
    </row>
    <row r="4" spans="2:35" ht="17.100000000000001" customHeight="1">
      <c r="B4" s="811"/>
      <c r="C4" s="812"/>
      <c r="D4" s="824" t="s">
        <v>172</v>
      </c>
      <c r="E4" s="815" t="s">
        <v>176</v>
      </c>
      <c r="F4" s="817"/>
      <c r="G4" s="815" t="s">
        <v>188</v>
      </c>
      <c r="H4" s="816"/>
      <c r="I4" s="816"/>
      <c r="J4" s="816"/>
      <c r="K4" s="816"/>
      <c r="L4" s="816"/>
      <c r="M4" s="816"/>
      <c r="N4" s="817"/>
      <c r="O4" s="815" t="s">
        <v>177</v>
      </c>
      <c r="P4" s="816"/>
      <c r="Q4" s="816"/>
      <c r="R4" s="816"/>
      <c r="S4" s="817"/>
      <c r="T4" s="819"/>
      <c r="U4" s="819"/>
      <c r="V4" s="819"/>
      <c r="W4" s="819"/>
      <c r="X4" s="822"/>
      <c r="Z4" s="806"/>
      <c r="AA4" s="806"/>
      <c r="AB4" s="806"/>
      <c r="AC4" s="806"/>
      <c r="AD4" s="806"/>
      <c r="AE4" s="806"/>
      <c r="AF4" s="806"/>
      <c r="AG4" s="806"/>
      <c r="AH4" s="806"/>
    </row>
    <row r="5" spans="2:35" ht="17.100000000000001" customHeight="1">
      <c r="B5" s="811"/>
      <c r="C5" s="812"/>
      <c r="D5" s="829"/>
      <c r="E5" s="824" t="s">
        <v>178</v>
      </c>
      <c r="F5" s="821" t="s">
        <v>260</v>
      </c>
      <c r="G5" s="826" t="s">
        <v>189</v>
      </c>
      <c r="H5" s="827"/>
      <c r="I5" s="827"/>
      <c r="J5" s="827"/>
      <c r="K5" s="827"/>
      <c r="L5" s="827"/>
      <c r="M5" s="827"/>
      <c r="N5" s="828"/>
      <c r="O5" s="826" t="s">
        <v>171</v>
      </c>
      <c r="P5" s="828"/>
      <c r="Q5" s="826" t="s">
        <v>179</v>
      </c>
      <c r="R5" s="827"/>
      <c r="S5" s="828"/>
      <c r="T5" s="819"/>
      <c r="U5" s="819"/>
      <c r="V5" s="819"/>
      <c r="W5" s="819"/>
      <c r="X5" s="822"/>
      <c r="Z5" s="806"/>
      <c r="AA5" s="806"/>
      <c r="AB5" s="806"/>
      <c r="AC5" s="806"/>
      <c r="AD5" s="806"/>
      <c r="AE5" s="806"/>
      <c r="AF5" s="806"/>
      <c r="AG5" s="806"/>
      <c r="AH5" s="806"/>
    </row>
    <row r="6" spans="2:35" ht="38.450000000000003" customHeight="1">
      <c r="B6" s="813"/>
      <c r="C6" s="814"/>
      <c r="D6" s="825"/>
      <c r="E6" s="825"/>
      <c r="F6" s="823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20"/>
      <c r="U6" s="820"/>
      <c r="V6" s="820"/>
      <c r="W6" s="820"/>
      <c r="X6" s="823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00">
        <v>45958</v>
      </c>
      <c r="C7" s="803" t="str">
        <f t="shared" ref="C7" si="0">CHOOSE(WEEKDAY(B7,2),"一","二","三","四","五","六","日")</f>
        <v>二</v>
      </c>
      <c r="D7" s="161">
        <v>1</v>
      </c>
      <c r="E7" s="152" t="s">
        <v>362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576</v>
      </c>
      <c r="U7" s="152" t="s">
        <v>220</v>
      </c>
      <c r="V7" s="152" t="s">
        <v>527</v>
      </c>
      <c r="W7" s="158">
        <v>1</v>
      </c>
      <c r="X7" s="158" t="s">
        <v>370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01"/>
      <c r="C8" s="804"/>
      <c r="D8" s="161">
        <v>2</v>
      </c>
      <c r="E8" s="152" t="s">
        <v>701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576</v>
      </c>
      <c r="U8" s="152" t="s">
        <v>367</v>
      </c>
      <c r="V8" s="152" t="s">
        <v>662</v>
      </c>
      <c r="W8" s="158">
        <v>1</v>
      </c>
      <c r="X8" s="158" t="s">
        <v>703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801"/>
      <c r="C9" s="804"/>
      <c r="D9" s="161">
        <v>3</v>
      </c>
      <c r="E9" s="152" t="s">
        <v>715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576</v>
      </c>
      <c r="U9" s="152" t="s">
        <v>219</v>
      </c>
      <c r="V9" s="152"/>
      <c r="W9" s="158">
        <v>1</v>
      </c>
      <c r="X9" s="158" t="s">
        <v>716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01"/>
      <c r="C10" s="804"/>
      <c r="D10" s="161">
        <v>4</v>
      </c>
      <c r="E10" s="152" t="s">
        <v>364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576</v>
      </c>
      <c r="U10" s="152" t="s">
        <v>219</v>
      </c>
      <c r="V10" s="152" t="s">
        <v>383</v>
      </c>
      <c r="W10" s="158">
        <v>1</v>
      </c>
      <c r="X10" s="158" t="s">
        <v>371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5</v>
      </c>
      <c r="AD10" s="263">
        <f t="shared" ref="AD10:AH10" si="6">SUMIF($U$77:$U$156,TRIM(AD6),$W$77:$W$156)</f>
        <v>56</v>
      </c>
      <c r="AE10" s="263">
        <f t="shared" si="6"/>
        <v>2</v>
      </c>
      <c r="AF10" s="263">
        <f t="shared" si="6"/>
        <v>7</v>
      </c>
      <c r="AG10" s="263">
        <f t="shared" si="6"/>
        <v>0</v>
      </c>
      <c r="AH10" s="263">
        <f t="shared" si="6"/>
        <v>0</v>
      </c>
    </row>
    <row r="11" spans="2:35">
      <c r="B11" s="801"/>
      <c r="C11" s="804"/>
      <c r="D11" s="161">
        <v>5</v>
      </c>
      <c r="E11" s="152" t="s">
        <v>691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576</v>
      </c>
      <c r="U11" s="152" t="s">
        <v>656</v>
      </c>
      <c r="V11" s="152"/>
      <c r="W11" s="158">
        <v>1</v>
      </c>
      <c r="X11" s="158" t="s">
        <v>689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1743.7499999999998</v>
      </c>
      <c r="AD11" s="178">
        <f t="shared" ref="AD11:AH11" si="7">SUMIF($U$77:$U$156,TRIM(AD6),$F$77:$F$156)</f>
        <v>20711.53000000001</v>
      </c>
      <c r="AE11" s="178">
        <f t="shared" si="7"/>
        <v>581.04</v>
      </c>
      <c r="AF11" s="178">
        <f t="shared" si="7"/>
        <v>3136.35</v>
      </c>
      <c r="AG11" s="178">
        <f t="shared" si="7"/>
        <v>0</v>
      </c>
      <c r="AH11" s="178">
        <f t="shared" si="7"/>
        <v>0</v>
      </c>
    </row>
    <row r="12" spans="2:35">
      <c r="B12" s="801"/>
      <c r="C12" s="804"/>
      <c r="D12" s="161">
        <v>6</v>
      </c>
      <c r="E12" s="152" t="s">
        <v>692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576</v>
      </c>
      <c r="U12" s="152" t="s">
        <v>656</v>
      </c>
      <c r="V12" s="152"/>
      <c r="W12" s="158">
        <v>1</v>
      </c>
      <c r="X12" s="158" t="s">
        <v>689</v>
      </c>
      <c r="Z12" s="176"/>
      <c r="AA12" s="177"/>
      <c r="AB12" s="177"/>
      <c r="AC12" s="176"/>
      <c r="AD12" s="176"/>
      <c r="AE12" s="176"/>
      <c r="AF12" s="176"/>
      <c r="AG12" s="176"/>
      <c r="AH12" s="176"/>
    </row>
    <row r="13" spans="2:35">
      <c r="B13" s="801"/>
      <c r="C13" s="804"/>
      <c r="D13" s="161">
        <v>7</v>
      </c>
      <c r="E13" s="152" t="s">
        <v>525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576</v>
      </c>
      <c r="U13" s="152" t="s">
        <v>656</v>
      </c>
      <c r="V13" s="152"/>
      <c r="W13" s="158">
        <v>1</v>
      </c>
      <c r="X13" s="158" t="s">
        <v>371</v>
      </c>
      <c r="Y13" s="155" t="s">
        <v>355</v>
      </c>
      <c r="Z13" s="177">
        <f>SUM(W147:W216)</f>
        <v>0</v>
      </c>
      <c r="AA13" s="176">
        <f>SUMIF($U$147:$U$216,TRIM(AA6),$W$147:$W$216)</f>
        <v>0</v>
      </c>
      <c r="AB13" s="176">
        <f t="shared" ref="AB13:AH13" si="8">SUMIF($U$147:$U$216,TRIM(AB6),$W$147:$W$216)</f>
        <v>0</v>
      </c>
      <c r="AC13" s="176">
        <f t="shared" si="8"/>
        <v>0</v>
      </c>
      <c r="AD13" s="176">
        <f>SUMIF($U$147:$U$216,TRIM(AD6),$W$147:$W$216)</f>
        <v>0</v>
      </c>
      <c r="AE13" s="176">
        <f t="shared" si="8"/>
        <v>0</v>
      </c>
      <c r="AF13" s="176">
        <f t="shared" si="8"/>
        <v>0</v>
      </c>
      <c r="AG13" s="176">
        <f t="shared" si="8"/>
        <v>0</v>
      </c>
      <c r="AH13" s="176">
        <f t="shared" si="8"/>
        <v>0</v>
      </c>
    </row>
    <row r="14" spans="2:35">
      <c r="B14" s="801"/>
      <c r="C14" s="804"/>
      <c r="D14" s="161">
        <v>8</v>
      </c>
      <c r="E14" s="152" t="s">
        <v>432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576</v>
      </c>
      <c r="U14" s="152" t="s">
        <v>656</v>
      </c>
      <c r="V14" s="152"/>
      <c r="W14" s="158">
        <v>1</v>
      </c>
      <c r="X14" s="158" t="s">
        <v>415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9">SUMIF($U$157:$U$226,TRIM(AB6),$F$157:$F$226)</f>
        <v>0</v>
      </c>
      <c r="AC14" s="178">
        <f t="shared" si="9"/>
        <v>0</v>
      </c>
      <c r="AD14" s="178">
        <f t="shared" si="9"/>
        <v>0</v>
      </c>
      <c r="AE14" s="178">
        <f t="shared" si="9"/>
        <v>0</v>
      </c>
      <c r="AF14" s="178">
        <f t="shared" si="9"/>
        <v>0</v>
      </c>
      <c r="AG14" s="178">
        <f t="shared" si="9"/>
        <v>0</v>
      </c>
      <c r="AH14" s="178">
        <f t="shared" si="9"/>
        <v>0</v>
      </c>
    </row>
    <row r="15" spans="2:35">
      <c r="B15" s="801"/>
      <c r="C15" s="804"/>
      <c r="D15" s="161">
        <v>9</v>
      </c>
      <c r="E15" s="152" t="s">
        <v>586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576</v>
      </c>
      <c r="U15" s="152" t="s">
        <v>656</v>
      </c>
      <c r="V15" s="152"/>
      <c r="W15" s="158">
        <v>1</v>
      </c>
      <c r="X15" s="158" t="s">
        <v>371</v>
      </c>
      <c r="Y15" s="155"/>
      <c r="Z15" s="176"/>
      <c r="AA15" s="177"/>
      <c r="AB15" s="177"/>
      <c r="AC15" s="176"/>
      <c r="AD15" s="176"/>
      <c r="AE15" s="176"/>
      <c r="AF15" s="176"/>
      <c r="AG15" s="176"/>
      <c r="AH15" s="176"/>
    </row>
    <row r="16" spans="2:35">
      <c r="B16" s="802"/>
      <c r="C16" s="805"/>
      <c r="D16" s="161">
        <v>10</v>
      </c>
      <c r="E16" s="152" t="s">
        <v>431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576</v>
      </c>
      <c r="U16" s="152" t="s">
        <v>656</v>
      </c>
      <c r="V16" s="152"/>
      <c r="W16" s="158">
        <v>1</v>
      </c>
      <c r="X16" s="158" t="s">
        <v>415</v>
      </c>
      <c r="Y16" s="155" t="s">
        <v>356</v>
      </c>
      <c r="Z16" s="177">
        <f>SUM(W217:W286)</f>
        <v>0</v>
      </c>
      <c r="AA16" s="176">
        <f>SUMIF($U$217:$U$286,TRIM(AA6),$W$217:$W$286)</f>
        <v>0</v>
      </c>
      <c r="AB16" s="176">
        <f t="shared" ref="AB16:AH16" si="10">SUMIF($U$217:$U$286,TRIM(AB6),$W$217:$W$286)</f>
        <v>0</v>
      </c>
      <c r="AC16" s="176">
        <f t="shared" si="10"/>
        <v>0</v>
      </c>
      <c r="AD16" s="176">
        <f t="shared" si="10"/>
        <v>0</v>
      </c>
      <c r="AE16" s="176">
        <f t="shared" si="10"/>
        <v>0</v>
      </c>
      <c r="AF16" s="176">
        <f t="shared" si="10"/>
        <v>0</v>
      </c>
      <c r="AG16" s="176">
        <f t="shared" si="10"/>
        <v>0</v>
      </c>
      <c r="AH16" s="176">
        <f t="shared" si="10"/>
        <v>0</v>
      </c>
    </row>
    <row r="17" spans="2:34">
      <c r="B17" s="800">
        <f t="shared" ref="B17" si="11">B7+1</f>
        <v>45959</v>
      </c>
      <c r="C17" s="803" t="str">
        <f t="shared" ref="C17" si="12">CHOOSE(WEEKDAY(B17,2),"一","二","三","四","五","六","日")</f>
        <v>三</v>
      </c>
      <c r="D17" s="161">
        <v>1</v>
      </c>
      <c r="E17" s="152" t="s">
        <v>362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576</v>
      </c>
      <c r="U17" s="152" t="s">
        <v>220</v>
      </c>
      <c r="V17" s="152" t="s">
        <v>527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3">SUMIF($U$217:$U$286,TRIM(AB6),$F$217:$F$286)</f>
        <v>0</v>
      </c>
      <c r="AC17" s="178">
        <f t="shared" si="13"/>
        <v>0</v>
      </c>
      <c r="AD17" s="178">
        <f t="shared" si="13"/>
        <v>0</v>
      </c>
      <c r="AE17" s="178">
        <f t="shared" si="13"/>
        <v>0</v>
      </c>
      <c r="AF17" s="178">
        <f t="shared" si="13"/>
        <v>0</v>
      </c>
      <c r="AG17" s="178">
        <f t="shared" si="13"/>
        <v>0</v>
      </c>
      <c r="AH17" s="178">
        <f t="shared" si="13"/>
        <v>0</v>
      </c>
    </row>
    <row r="18" spans="2:34">
      <c r="B18" s="801"/>
      <c r="C18" s="804"/>
      <c r="D18" s="161">
        <v>2</v>
      </c>
      <c r="E18" s="152" t="s">
        <v>720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576</v>
      </c>
      <c r="U18" s="152" t="s">
        <v>656</v>
      </c>
      <c r="V18" s="152"/>
      <c r="W18" s="158">
        <v>1</v>
      </c>
      <c r="X18" s="158" t="s">
        <v>716</v>
      </c>
      <c r="Y18" s="155"/>
      <c r="Z18" s="176"/>
      <c r="AA18" s="177"/>
      <c r="AB18" s="177"/>
      <c r="AC18" s="176"/>
      <c r="AD18" s="176"/>
      <c r="AE18" s="176"/>
      <c r="AF18" s="176"/>
      <c r="AG18" s="176"/>
      <c r="AH18" s="176"/>
    </row>
    <row r="19" spans="2:34">
      <c r="B19" s="801"/>
      <c r="C19" s="804"/>
      <c r="D19" s="161">
        <v>3</v>
      </c>
      <c r="E19" s="152" t="s">
        <v>526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576</v>
      </c>
      <c r="U19" s="152" t="s">
        <v>656</v>
      </c>
      <c r="V19" s="152"/>
      <c r="W19" s="158">
        <v>1</v>
      </c>
      <c r="X19" s="158" t="s">
        <v>417</v>
      </c>
      <c r="Y19" s="155" t="s">
        <v>357</v>
      </c>
      <c r="Z19" s="177">
        <f>SUM(W287:W357)</f>
        <v>0</v>
      </c>
      <c r="AA19" s="176">
        <f>SUMIF($U$287:$U$356,TRIM(AA6),$W$287:$W$356)</f>
        <v>0</v>
      </c>
      <c r="AB19" s="176">
        <f t="shared" ref="AB19:AH19" si="14">SUMIF($U$287:$U$356,TRIM(AB6),$W$287:$W$356)</f>
        <v>0</v>
      </c>
      <c r="AC19" s="176">
        <f t="shared" si="14"/>
        <v>0</v>
      </c>
      <c r="AD19" s="176">
        <f t="shared" si="14"/>
        <v>0</v>
      </c>
      <c r="AE19" s="176">
        <f t="shared" si="14"/>
        <v>0</v>
      </c>
      <c r="AF19" s="176">
        <f t="shared" si="14"/>
        <v>0</v>
      </c>
      <c r="AG19" s="176">
        <f t="shared" si="14"/>
        <v>0</v>
      </c>
      <c r="AH19" s="176">
        <f t="shared" si="14"/>
        <v>0</v>
      </c>
    </row>
    <row r="20" spans="2:34">
      <c r="B20" s="801"/>
      <c r="C20" s="804"/>
      <c r="D20" s="161">
        <v>4</v>
      </c>
      <c r="E20" s="152" t="s">
        <v>721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576</v>
      </c>
      <c r="U20" s="152" t="s">
        <v>656</v>
      </c>
      <c r="V20" s="152"/>
      <c r="W20" s="158">
        <v>1</v>
      </c>
      <c r="X20" s="158" t="s">
        <v>719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5">SUMIF($U$287:$U$356,TRIM(AB6),$F$287:$F$356)</f>
        <v>0</v>
      </c>
      <c r="AC20" s="178">
        <f t="shared" si="15"/>
        <v>0</v>
      </c>
      <c r="AD20" s="178">
        <f t="shared" si="15"/>
        <v>0</v>
      </c>
      <c r="AE20" s="178">
        <f t="shared" si="15"/>
        <v>0</v>
      </c>
      <c r="AF20" s="178">
        <f t="shared" si="15"/>
        <v>0</v>
      </c>
      <c r="AG20" s="178">
        <f t="shared" si="15"/>
        <v>0</v>
      </c>
      <c r="AH20" s="178">
        <f t="shared" si="15"/>
        <v>0</v>
      </c>
    </row>
    <row r="21" spans="2:34">
      <c r="B21" s="801"/>
      <c r="C21" s="804"/>
      <c r="D21" s="161">
        <v>5</v>
      </c>
      <c r="E21" s="152" t="s">
        <v>715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576</v>
      </c>
      <c r="U21" s="152" t="s">
        <v>219</v>
      </c>
      <c r="V21" s="152"/>
      <c r="W21" s="158">
        <v>1</v>
      </c>
      <c r="X21" s="158" t="s">
        <v>716</v>
      </c>
      <c r="Y21" s="155"/>
      <c r="Z21" s="176"/>
      <c r="AA21" s="177"/>
      <c r="AB21" s="177"/>
      <c r="AC21" s="176"/>
      <c r="AD21" s="176"/>
      <c r="AE21" s="176"/>
      <c r="AF21" s="176"/>
      <c r="AG21" s="176"/>
      <c r="AH21" s="176"/>
    </row>
    <row r="22" spans="2:34">
      <c r="B22" s="801"/>
      <c r="C22" s="804"/>
      <c r="D22" s="161">
        <v>6</v>
      </c>
      <c r="E22" s="152" t="s">
        <v>431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576</v>
      </c>
      <c r="U22" s="152" t="s">
        <v>656</v>
      </c>
      <c r="V22" s="152"/>
      <c r="W22" s="158">
        <v>1</v>
      </c>
      <c r="X22" s="158" t="s">
        <v>415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1"/>
      <c r="C23" s="804"/>
      <c r="D23" s="161">
        <v>7</v>
      </c>
      <c r="E23" s="152" t="s">
        <v>692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576</v>
      </c>
      <c r="U23" s="152" t="s">
        <v>656</v>
      </c>
      <c r="V23" s="152"/>
      <c r="W23" s="158">
        <v>1</v>
      </c>
      <c r="X23" s="158" t="s">
        <v>689</v>
      </c>
      <c r="Y23" s="181" t="s">
        <v>361</v>
      </c>
      <c r="Z23" s="176">
        <f>SUM(W7:W9656)</f>
        <v>140</v>
      </c>
      <c r="AA23" s="177">
        <f>SUMIF($U$7:$U$9656,TRIM(AA6),$W$7:$W$9656)</f>
        <v>0</v>
      </c>
      <c r="AB23" s="177">
        <f t="shared" ref="AB23:AH23" si="16">SUMIF($U$7:$U$9656,TRIM(AB6),$W$7:$W$9656)</f>
        <v>0</v>
      </c>
      <c r="AC23" s="176">
        <f t="shared" si="16"/>
        <v>8</v>
      </c>
      <c r="AD23" s="176">
        <f t="shared" si="16"/>
        <v>111</v>
      </c>
      <c r="AE23" s="176">
        <f t="shared" si="16"/>
        <v>7</v>
      </c>
      <c r="AF23" s="176">
        <f t="shared" si="16"/>
        <v>14</v>
      </c>
      <c r="AG23" s="176">
        <f t="shared" si="16"/>
        <v>0</v>
      </c>
      <c r="AH23" s="176">
        <f t="shared" si="16"/>
        <v>0</v>
      </c>
    </row>
    <row r="24" spans="2:34">
      <c r="B24" s="801"/>
      <c r="C24" s="804"/>
      <c r="D24" s="161">
        <v>8</v>
      </c>
      <c r="E24" s="152" t="s">
        <v>691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576</v>
      </c>
      <c r="U24" s="152" t="s">
        <v>656</v>
      </c>
      <c r="V24" s="152"/>
      <c r="W24" s="158">
        <v>1</v>
      </c>
      <c r="X24" s="158" t="s">
        <v>689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17">SUMIF($U$7:$U$9656,TRIM(AB6),$F$7:$F$9656)</f>
        <v>0</v>
      </c>
      <c r="AC24" s="178">
        <f>SUMIF($U$7:$U$9656,TRIM(AC6),$F$7:$F$9656)</f>
        <v>2901.5999999999995</v>
      </c>
      <c r="AD24" s="178">
        <f t="shared" si="17"/>
        <v>41056.181000000004</v>
      </c>
      <c r="AE24" s="178">
        <f t="shared" si="17"/>
        <v>2600.6721000000002</v>
      </c>
      <c r="AF24" s="178">
        <f t="shared" si="17"/>
        <v>7462.3499999999985</v>
      </c>
      <c r="AG24" s="178">
        <f t="shared" si="17"/>
        <v>0</v>
      </c>
      <c r="AH24" s="178">
        <f t="shared" si="17"/>
        <v>0</v>
      </c>
    </row>
    <row r="25" spans="2:34">
      <c r="B25" s="801"/>
      <c r="C25" s="804"/>
      <c r="D25" s="161">
        <v>9</v>
      </c>
      <c r="E25" s="152" t="s">
        <v>688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576</v>
      </c>
      <c r="U25" s="152" t="s">
        <v>656</v>
      </c>
      <c r="V25" s="152"/>
      <c r="W25" s="158">
        <v>1</v>
      </c>
      <c r="X25" s="158" t="s">
        <v>375</v>
      </c>
    </row>
    <row r="26" spans="2:34">
      <c r="B26" s="802"/>
      <c r="C26" s="805"/>
      <c r="D26" s="161">
        <v>10</v>
      </c>
      <c r="E26" s="152" t="s">
        <v>617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576</v>
      </c>
      <c r="U26" s="152" t="s">
        <v>656</v>
      </c>
      <c r="V26" s="152"/>
      <c r="W26" s="158">
        <v>1</v>
      </c>
      <c r="X26" s="158" t="s">
        <v>584</v>
      </c>
    </row>
    <row r="27" spans="2:34">
      <c r="B27" s="800">
        <f t="shared" ref="B27:B57" si="18">B17+1</f>
        <v>45960</v>
      </c>
      <c r="C27" s="803" t="str">
        <f t="shared" ref="C27" si="19">CHOOSE(WEEKDAY(B27,2),"一","二","三","四","五","六","日")</f>
        <v>四</v>
      </c>
      <c r="D27" s="161">
        <v>1</v>
      </c>
      <c r="E27" s="152" t="s">
        <v>720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576</v>
      </c>
      <c r="U27" s="152" t="s">
        <v>656</v>
      </c>
      <c r="V27" s="152"/>
      <c r="W27" s="158">
        <v>1</v>
      </c>
      <c r="X27" s="158" t="s">
        <v>716</v>
      </c>
    </row>
    <row r="28" spans="2:34">
      <c r="B28" s="801"/>
      <c r="C28" s="804"/>
      <c r="D28" s="161">
        <v>2</v>
      </c>
      <c r="E28" s="152" t="s">
        <v>680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576</v>
      </c>
      <c r="U28" s="152" t="s">
        <v>656</v>
      </c>
      <c r="V28" s="152"/>
      <c r="W28" s="158">
        <v>1</v>
      </c>
      <c r="X28" s="158" t="s">
        <v>671</v>
      </c>
    </row>
    <row r="29" spans="2:34">
      <c r="B29" s="801"/>
      <c r="C29" s="804"/>
      <c r="D29" s="161">
        <v>3</v>
      </c>
      <c r="E29" s="152" t="s">
        <v>721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576</v>
      </c>
      <c r="U29" s="152" t="s">
        <v>656</v>
      </c>
      <c r="V29" s="152"/>
      <c r="W29" s="158">
        <v>1</v>
      </c>
      <c r="X29" s="158" t="s">
        <v>719</v>
      </c>
    </row>
    <row r="30" spans="2:34">
      <c r="B30" s="801"/>
      <c r="C30" s="804"/>
      <c r="D30" s="161">
        <v>4</v>
      </c>
      <c r="E30" s="152" t="s">
        <v>362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576</v>
      </c>
      <c r="U30" s="152" t="s">
        <v>220</v>
      </c>
      <c r="V30" s="152" t="s">
        <v>527</v>
      </c>
      <c r="W30" s="158">
        <v>1</v>
      </c>
      <c r="X30" s="158" t="s">
        <v>370</v>
      </c>
    </row>
    <row r="31" spans="2:34">
      <c r="B31" s="801"/>
      <c r="C31" s="804"/>
      <c r="D31" s="161">
        <v>5</v>
      </c>
      <c r="E31" s="152" t="s">
        <v>715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576</v>
      </c>
      <c r="U31" s="152" t="s">
        <v>219</v>
      </c>
      <c r="V31" s="152"/>
      <c r="W31" s="158">
        <v>1</v>
      </c>
      <c r="X31" s="158" t="s">
        <v>716</v>
      </c>
    </row>
    <row r="32" spans="2:34">
      <c r="B32" s="801"/>
      <c r="C32" s="804"/>
      <c r="D32" s="161">
        <v>6</v>
      </c>
      <c r="E32" s="152" t="s">
        <v>679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576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01"/>
      <c r="C33" s="804"/>
      <c r="D33" s="161">
        <v>7</v>
      </c>
      <c r="E33" s="152" t="s">
        <v>691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576</v>
      </c>
      <c r="U33" s="152" t="s">
        <v>656</v>
      </c>
      <c r="V33" s="152"/>
      <c r="W33" s="158">
        <v>1</v>
      </c>
      <c r="X33" s="158" t="s">
        <v>689</v>
      </c>
    </row>
    <row r="34" spans="2:24">
      <c r="B34" s="801"/>
      <c r="C34" s="804"/>
      <c r="D34" s="161">
        <v>8</v>
      </c>
      <c r="E34" s="152" t="s">
        <v>701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576</v>
      </c>
      <c r="U34" s="152" t="s">
        <v>367</v>
      </c>
      <c r="V34" s="152" t="s">
        <v>662</v>
      </c>
      <c r="W34" s="158">
        <v>1</v>
      </c>
      <c r="X34" s="158" t="s">
        <v>703</v>
      </c>
    </row>
    <row r="35" spans="2:24">
      <c r="B35" s="801"/>
      <c r="C35" s="804"/>
      <c r="D35" s="161">
        <v>9</v>
      </c>
      <c r="E35" s="152" t="s">
        <v>582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576</v>
      </c>
      <c r="U35" s="152" t="s">
        <v>656</v>
      </c>
      <c r="V35" s="152"/>
      <c r="W35" s="158">
        <v>1</v>
      </c>
      <c r="X35" s="158" t="s">
        <v>371</v>
      </c>
    </row>
    <row r="36" spans="2:24">
      <c r="B36" s="802"/>
      <c r="C36" s="805"/>
      <c r="D36" s="161">
        <v>10</v>
      </c>
      <c r="E36" s="152" t="s">
        <v>722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576</v>
      </c>
      <c r="U36" s="152" t="s">
        <v>656</v>
      </c>
      <c r="V36" s="152"/>
      <c r="W36" s="158">
        <v>1</v>
      </c>
      <c r="X36" s="158" t="s">
        <v>371</v>
      </c>
    </row>
    <row r="37" spans="2:24">
      <c r="B37" s="800">
        <f t="shared" si="18"/>
        <v>45961</v>
      </c>
      <c r="C37" s="803" t="str">
        <f t="shared" ref="C37" si="20">CHOOSE(WEEKDAY(B37,2),"一","二","三","四","五","六","日")</f>
        <v>五</v>
      </c>
      <c r="D37" s="161">
        <v>1</v>
      </c>
      <c r="E37" s="152" t="s">
        <v>704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576</v>
      </c>
      <c r="U37" s="152" t="s">
        <v>656</v>
      </c>
      <c r="V37" s="152"/>
      <c r="W37" s="158">
        <v>1</v>
      </c>
      <c r="X37" s="158" t="s">
        <v>703</v>
      </c>
    </row>
    <row r="38" spans="2:24">
      <c r="B38" s="801"/>
      <c r="C38" s="804"/>
      <c r="D38" s="161">
        <v>2</v>
      </c>
      <c r="E38" s="152" t="s">
        <v>582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576</v>
      </c>
      <c r="U38" s="152" t="s">
        <v>656</v>
      </c>
      <c r="V38" s="152"/>
      <c r="W38" s="158">
        <v>1</v>
      </c>
      <c r="X38" s="158" t="s">
        <v>371</v>
      </c>
    </row>
    <row r="39" spans="2:24">
      <c r="B39" s="801"/>
      <c r="C39" s="804"/>
      <c r="D39" s="161">
        <v>3</v>
      </c>
      <c r="E39" s="152" t="s">
        <v>362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576</v>
      </c>
      <c r="U39" s="152" t="s">
        <v>220</v>
      </c>
      <c r="V39" s="152" t="s">
        <v>527</v>
      </c>
      <c r="W39" s="158">
        <v>1</v>
      </c>
      <c r="X39" s="158" t="s">
        <v>370</v>
      </c>
    </row>
    <row r="40" spans="2:24">
      <c r="B40" s="801"/>
      <c r="C40" s="804"/>
      <c r="D40" s="161">
        <v>4</v>
      </c>
      <c r="E40" s="152" t="s">
        <v>649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576</v>
      </c>
      <c r="U40" s="152" t="s">
        <v>656</v>
      </c>
      <c r="V40" s="152"/>
      <c r="W40" s="158">
        <v>1</v>
      </c>
      <c r="X40" s="158" t="s">
        <v>415</v>
      </c>
    </row>
    <row r="41" spans="2:24">
      <c r="B41" s="801"/>
      <c r="C41" s="804"/>
      <c r="D41" s="161">
        <v>5</v>
      </c>
      <c r="E41" s="152" t="s">
        <v>720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576</v>
      </c>
      <c r="U41" s="152" t="s">
        <v>656</v>
      </c>
      <c r="V41" s="152"/>
      <c r="W41" s="158">
        <v>1</v>
      </c>
      <c r="X41" s="158" t="s">
        <v>716</v>
      </c>
    </row>
    <row r="42" spans="2:24">
      <c r="B42" s="801"/>
      <c r="C42" s="804"/>
      <c r="D42" s="161">
        <v>6</v>
      </c>
      <c r="E42" s="152" t="s">
        <v>432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576</v>
      </c>
      <c r="U42" s="152" t="s">
        <v>656</v>
      </c>
      <c r="V42" s="152"/>
      <c r="W42" s="158">
        <v>1</v>
      </c>
      <c r="X42" s="158" t="s">
        <v>415</v>
      </c>
    </row>
    <row r="43" spans="2:24">
      <c r="B43" s="801"/>
      <c r="C43" s="804"/>
      <c r="D43" s="161">
        <v>7</v>
      </c>
      <c r="E43" s="152" t="s">
        <v>721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576</v>
      </c>
      <c r="U43" s="152" t="s">
        <v>656</v>
      </c>
      <c r="V43" s="152"/>
      <c r="W43" s="158">
        <v>1</v>
      </c>
      <c r="X43" s="158" t="s">
        <v>719</v>
      </c>
    </row>
    <row r="44" spans="2:24">
      <c r="B44" s="801"/>
      <c r="C44" s="804"/>
      <c r="D44" s="161">
        <v>8</v>
      </c>
      <c r="E44" s="152" t="s">
        <v>723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576</v>
      </c>
      <c r="U44" s="152" t="s">
        <v>656</v>
      </c>
      <c r="V44" s="152"/>
      <c r="W44" s="158">
        <v>1</v>
      </c>
      <c r="X44" s="158" t="s">
        <v>371</v>
      </c>
    </row>
    <row r="45" spans="2:24">
      <c r="B45" s="801"/>
      <c r="C45" s="804"/>
      <c r="D45" s="161">
        <v>9</v>
      </c>
      <c r="E45" s="152" t="s">
        <v>433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576</v>
      </c>
      <c r="U45" s="152" t="s">
        <v>656</v>
      </c>
      <c r="V45" s="152"/>
      <c r="W45" s="158">
        <v>1</v>
      </c>
      <c r="X45" s="158" t="s">
        <v>437</v>
      </c>
    </row>
    <row r="46" spans="2:24">
      <c r="B46" s="802"/>
      <c r="C46" s="805"/>
      <c r="D46" s="161">
        <v>10</v>
      </c>
      <c r="E46" s="152" t="s">
        <v>691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576</v>
      </c>
      <c r="U46" s="152" t="s">
        <v>656</v>
      </c>
      <c r="V46" s="152"/>
      <c r="W46" s="158">
        <v>1</v>
      </c>
      <c r="X46" s="158" t="s">
        <v>689</v>
      </c>
    </row>
    <row r="47" spans="2:24">
      <c r="B47" s="800">
        <f t="shared" si="18"/>
        <v>45962</v>
      </c>
      <c r="C47" s="803" t="str">
        <f t="shared" ref="C47" si="21">CHOOSE(WEEKDAY(B47,2),"一","二","三","四","五","六","日")</f>
        <v>六</v>
      </c>
      <c r="D47" s="161">
        <v>1</v>
      </c>
      <c r="E47" s="152" t="s">
        <v>720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576</v>
      </c>
      <c r="U47" s="152" t="s">
        <v>656</v>
      </c>
      <c r="V47" s="152"/>
      <c r="W47" s="158">
        <v>1</v>
      </c>
      <c r="X47" s="158" t="s">
        <v>716</v>
      </c>
    </row>
    <row r="48" spans="2:24">
      <c r="B48" s="801"/>
      <c r="C48" s="804"/>
      <c r="D48" s="161">
        <v>2</v>
      </c>
      <c r="E48" s="152" t="s">
        <v>729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576</v>
      </c>
      <c r="U48" s="152" t="s">
        <v>656</v>
      </c>
      <c r="V48" s="152"/>
      <c r="W48" s="158">
        <v>1</v>
      </c>
      <c r="X48" s="158" t="s">
        <v>719</v>
      </c>
    </row>
    <row r="49" spans="2:24">
      <c r="B49" s="801"/>
      <c r="C49" s="804"/>
      <c r="D49" s="161">
        <v>3</v>
      </c>
      <c r="E49" s="152" t="s">
        <v>362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576</v>
      </c>
      <c r="U49" s="152" t="s">
        <v>220</v>
      </c>
      <c r="V49" s="152" t="s">
        <v>527</v>
      </c>
      <c r="W49" s="158">
        <v>1</v>
      </c>
      <c r="X49" s="158" t="s">
        <v>370</v>
      </c>
    </row>
    <row r="50" spans="2:24">
      <c r="B50" s="801"/>
      <c r="C50" s="804"/>
      <c r="D50" s="161">
        <v>4</v>
      </c>
      <c r="E50" s="152" t="s">
        <v>701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576</v>
      </c>
      <c r="U50" s="152" t="s">
        <v>367</v>
      </c>
      <c r="V50" s="152" t="s">
        <v>662</v>
      </c>
      <c r="W50" s="158">
        <v>1</v>
      </c>
      <c r="X50" s="158" t="s">
        <v>703</v>
      </c>
    </row>
    <row r="51" spans="2:24">
      <c r="B51" s="801"/>
      <c r="C51" s="804"/>
      <c r="D51" s="161">
        <v>5</v>
      </c>
      <c r="E51" s="152" t="s">
        <v>432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576</v>
      </c>
      <c r="U51" s="152" t="s">
        <v>656</v>
      </c>
      <c r="V51" s="152"/>
      <c r="W51" s="158">
        <v>1</v>
      </c>
      <c r="X51" s="158" t="s">
        <v>415</v>
      </c>
    </row>
    <row r="52" spans="2:24">
      <c r="B52" s="801"/>
      <c r="C52" s="804"/>
      <c r="D52" s="161">
        <v>6</v>
      </c>
      <c r="E52" s="152" t="s">
        <v>691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576</v>
      </c>
      <c r="U52" s="152" t="s">
        <v>656</v>
      </c>
      <c r="V52" s="152"/>
      <c r="W52" s="158">
        <v>1</v>
      </c>
      <c r="X52" s="158" t="s">
        <v>689</v>
      </c>
    </row>
    <row r="53" spans="2:24">
      <c r="B53" s="801"/>
      <c r="C53" s="804"/>
      <c r="D53" s="161">
        <v>7</v>
      </c>
      <c r="E53" s="152" t="s">
        <v>434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576</v>
      </c>
      <c r="U53" s="152" t="s">
        <v>656</v>
      </c>
      <c r="V53" s="152"/>
      <c r="W53" s="158">
        <v>1</v>
      </c>
      <c r="X53" s="158" t="s">
        <v>438</v>
      </c>
    </row>
    <row r="54" spans="2:24">
      <c r="B54" s="801"/>
      <c r="C54" s="804"/>
      <c r="D54" s="161">
        <v>8</v>
      </c>
      <c r="E54" s="152" t="s">
        <v>661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576</v>
      </c>
      <c r="U54" s="152" t="s">
        <v>656</v>
      </c>
      <c r="V54" s="152"/>
      <c r="W54" s="158">
        <v>1</v>
      </c>
      <c r="X54" s="158" t="s">
        <v>663</v>
      </c>
    </row>
    <row r="55" spans="2:24">
      <c r="B55" s="801"/>
      <c r="C55" s="804"/>
      <c r="D55" s="161">
        <v>9</v>
      </c>
      <c r="E55" s="152" t="s">
        <v>582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576</v>
      </c>
      <c r="U55" s="152" t="s">
        <v>656</v>
      </c>
      <c r="V55" s="152"/>
      <c r="W55" s="158">
        <v>1</v>
      </c>
      <c r="X55" s="158" t="s">
        <v>371</v>
      </c>
    </row>
    <row r="56" spans="2:24">
      <c r="B56" s="802"/>
      <c r="C56" s="805"/>
      <c r="D56" s="161">
        <v>10</v>
      </c>
      <c r="E56" s="152" t="s">
        <v>681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576</v>
      </c>
      <c r="U56" s="152" t="s">
        <v>656</v>
      </c>
      <c r="V56" s="152"/>
      <c r="W56" s="158">
        <v>1</v>
      </c>
      <c r="X56" s="158" t="s">
        <v>671</v>
      </c>
    </row>
    <row r="57" spans="2:24">
      <c r="B57" s="800">
        <f t="shared" si="18"/>
        <v>45963</v>
      </c>
      <c r="C57" s="803" t="str">
        <f t="shared" ref="C57" si="22">CHOOSE(WEEKDAY(B57,2),"一","二","三","四","五","六","日")</f>
        <v>日</v>
      </c>
      <c r="D57" s="161">
        <v>1</v>
      </c>
      <c r="E57" s="152" t="s">
        <v>720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576</v>
      </c>
      <c r="U57" s="152" t="s">
        <v>656</v>
      </c>
      <c r="V57" s="152"/>
      <c r="W57" s="158">
        <v>1</v>
      </c>
      <c r="X57" s="158" t="s">
        <v>716</v>
      </c>
    </row>
    <row r="58" spans="2:24">
      <c r="B58" s="801"/>
      <c r="C58" s="804"/>
      <c r="D58" s="161">
        <v>2</v>
      </c>
      <c r="E58" s="152" t="s">
        <v>362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576</v>
      </c>
      <c r="U58" s="152" t="s">
        <v>220</v>
      </c>
      <c r="V58" s="152" t="s">
        <v>527</v>
      </c>
      <c r="W58" s="158">
        <v>1</v>
      </c>
      <c r="X58" s="158" t="s">
        <v>370</v>
      </c>
    </row>
    <row r="59" spans="2:24">
      <c r="B59" s="801"/>
      <c r="C59" s="804"/>
      <c r="D59" s="161">
        <v>3</v>
      </c>
      <c r="E59" s="152" t="s">
        <v>435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576</v>
      </c>
      <c r="U59" s="152" t="s">
        <v>219</v>
      </c>
      <c r="V59" s="152"/>
      <c r="W59" s="158">
        <v>1</v>
      </c>
      <c r="X59" s="158" t="s">
        <v>414</v>
      </c>
    </row>
    <row r="60" spans="2:24">
      <c r="B60" s="801"/>
      <c r="C60" s="804"/>
      <c r="D60" s="161">
        <v>4</v>
      </c>
      <c r="E60" s="152" t="s">
        <v>729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576</v>
      </c>
      <c r="U60" s="152" t="s">
        <v>656</v>
      </c>
      <c r="V60" s="152"/>
      <c r="W60" s="158">
        <v>1</v>
      </c>
      <c r="X60" s="158" t="s">
        <v>719</v>
      </c>
    </row>
    <row r="61" spans="2:24">
      <c r="B61" s="801"/>
      <c r="C61" s="804"/>
      <c r="D61" s="161">
        <v>5</v>
      </c>
      <c r="E61" s="152" t="s">
        <v>432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576</v>
      </c>
      <c r="U61" s="152" t="s">
        <v>656</v>
      </c>
      <c r="V61" s="152"/>
      <c r="W61" s="158">
        <v>1</v>
      </c>
      <c r="X61" s="158" t="s">
        <v>415</v>
      </c>
    </row>
    <row r="62" spans="2:24">
      <c r="B62" s="801"/>
      <c r="C62" s="804"/>
      <c r="D62" s="161">
        <v>6</v>
      </c>
      <c r="E62" s="152" t="s">
        <v>431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576</v>
      </c>
      <c r="U62" s="152" t="s">
        <v>656</v>
      </c>
      <c r="V62" s="152"/>
      <c r="W62" s="158">
        <v>1</v>
      </c>
      <c r="X62" s="158" t="s">
        <v>415</v>
      </c>
    </row>
    <row r="63" spans="2:24">
      <c r="B63" s="801"/>
      <c r="C63" s="804"/>
      <c r="D63" s="161">
        <v>7</v>
      </c>
      <c r="E63" s="152" t="s">
        <v>687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576</v>
      </c>
      <c r="U63" s="152" t="s">
        <v>656</v>
      </c>
      <c r="V63" s="152"/>
      <c r="W63" s="158">
        <v>1</v>
      </c>
      <c r="X63" s="158" t="s">
        <v>689</v>
      </c>
    </row>
    <row r="64" spans="2:24">
      <c r="B64" s="801"/>
      <c r="C64" s="804"/>
      <c r="D64" s="161">
        <v>8</v>
      </c>
      <c r="E64" s="152" t="s">
        <v>363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576</v>
      </c>
      <c r="U64" s="152" t="s">
        <v>656</v>
      </c>
      <c r="V64" s="152"/>
      <c r="W64" s="158">
        <v>1</v>
      </c>
      <c r="X64" s="158" t="s">
        <v>375</v>
      </c>
    </row>
    <row r="65" spans="2:24">
      <c r="B65" s="801"/>
      <c r="C65" s="804"/>
      <c r="D65" s="161">
        <v>9</v>
      </c>
      <c r="E65" s="152" t="s">
        <v>582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576</v>
      </c>
      <c r="U65" s="152" t="s">
        <v>656</v>
      </c>
      <c r="V65" s="152"/>
      <c r="W65" s="158">
        <v>1</v>
      </c>
      <c r="X65" s="158" t="s">
        <v>371</v>
      </c>
    </row>
    <row r="66" spans="2:24">
      <c r="B66" s="802"/>
      <c r="C66" s="805"/>
      <c r="D66" s="161">
        <v>10</v>
      </c>
      <c r="E66" s="152" t="s">
        <v>434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576</v>
      </c>
      <c r="U66" s="152" t="s">
        <v>656</v>
      </c>
      <c r="V66" s="152"/>
      <c r="W66" s="158">
        <v>1</v>
      </c>
      <c r="X66" s="158" t="s">
        <v>438</v>
      </c>
    </row>
    <row r="67" spans="2:24">
      <c r="B67" s="800">
        <f t="shared" ref="B67:B107" si="23">B57+1</f>
        <v>45964</v>
      </c>
      <c r="C67" s="803" t="str">
        <f t="shared" ref="C67" si="24">CHOOSE(WEEKDAY(B67,2),"一","二","三","四","五","六","日")</f>
        <v>一</v>
      </c>
      <c r="D67" s="161">
        <v>1</v>
      </c>
      <c r="E67" s="152" t="s">
        <v>362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576</v>
      </c>
      <c r="U67" s="152" t="s">
        <v>220</v>
      </c>
      <c r="V67" s="152" t="s">
        <v>527</v>
      </c>
      <c r="W67" s="158">
        <v>1</v>
      </c>
      <c r="X67" s="158" t="s">
        <v>370</v>
      </c>
    </row>
    <row r="68" spans="2:24">
      <c r="B68" s="801"/>
      <c r="C68" s="804"/>
      <c r="D68" s="161">
        <v>2</v>
      </c>
      <c r="E68" s="152" t="s">
        <v>586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576</v>
      </c>
      <c r="U68" s="152" t="s">
        <v>656</v>
      </c>
      <c r="V68" s="152"/>
      <c r="W68" s="158">
        <v>1</v>
      </c>
      <c r="X68" s="158" t="s">
        <v>371</v>
      </c>
    </row>
    <row r="69" spans="2:24">
      <c r="B69" s="801"/>
      <c r="C69" s="804"/>
      <c r="D69" s="161">
        <v>3</v>
      </c>
      <c r="E69" s="152" t="s">
        <v>525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576</v>
      </c>
      <c r="U69" s="152" t="s">
        <v>656</v>
      </c>
      <c r="V69" s="152"/>
      <c r="W69" s="158">
        <v>1</v>
      </c>
      <c r="X69" s="158" t="s">
        <v>371</v>
      </c>
    </row>
    <row r="70" spans="2:24">
      <c r="B70" s="801"/>
      <c r="C70" s="804"/>
      <c r="D70" s="161">
        <v>4</v>
      </c>
      <c r="E70" s="152" t="s">
        <v>434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576</v>
      </c>
      <c r="U70" s="152" t="s">
        <v>656</v>
      </c>
      <c r="V70" s="152"/>
      <c r="W70" s="158">
        <v>1</v>
      </c>
      <c r="X70" s="158" t="s">
        <v>438</v>
      </c>
    </row>
    <row r="71" spans="2:24">
      <c r="B71" s="801"/>
      <c r="C71" s="804"/>
      <c r="D71" s="161">
        <v>5</v>
      </c>
      <c r="E71" s="152" t="s">
        <v>729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25">H71/G71</f>
        <v>1.0353338529488176</v>
      </c>
      <c r="J71" s="152">
        <v>0</v>
      </c>
      <c r="K71" s="162">
        <f t="shared" ref="K71:K134" si="26">J71/G71</f>
        <v>0</v>
      </c>
      <c r="L71" s="153">
        <v>239.47</v>
      </c>
      <c r="M71" s="163">
        <f t="shared" ref="M71:M134" si="27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576</v>
      </c>
      <c r="U71" s="152" t="s">
        <v>656</v>
      </c>
      <c r="V71" s="152"/>
      <c r="W71" s="158">
        <v>1</v>
      </c>
      <c r="X71" s="158" t="s">
        <v>719</v>
      </c>
    </row>
    <row r="72" spans="2:24">
      <c r="B72" s="801"/>
      <c r="C72" s="804"/>
      <c r="D72" s="161">
        <v>6</v>
      </c>
      <c r="E72" s="152" t="s">
        <v>687</v>
      </c>
      <c r="F72" s="153">
        <v>291.37600000000003</v>
      </c>
      <c r="G72" s="152">
        <v>33.08</v>
      </c>
      <c r="H72" s="152">
        <v>34.68</v>
      </c>
      <c r="I72" s="162">
        <f t="shared" si="25"/>
        <v>1.0483675937122128</v>
      </c>
      <c r="J72" s="152">
        <v>0</v>
      </c>
      <c r="K72" s="162">
        <f t="shared" si="26"/>
        <v>0</v>
      </c>
      <c r="L72" s="153">
        <v>182.11</v>
      </c>
      <c r="M72" s="163">
        <f t="shared" si="27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576</v>
      </c>
      <c r="U72" s="152" t="s">
        <v>656</v>
      </c>
      <c r="V72" s="152"/>
      <c r="W72" s="158">
        <v>1</v>
      </c>
      <c r="X72" s="158" t="s">
        <v>689</v>
      </c>
    </row>
    <row r="73" spans="2:24">
      <c r="B73" s="801"/>
      <c r="C73" s="804"/>
      <c r="D73" s="161">
        <v>7</v>
      </c>
      <c r="E73" s="152" t="s">
        <v>693</v>
      </c>
      <c r="F73" s="153">
        <v>285.2</v>
      </c>
      <c r="G73" s="152">
        <v>9132</v>
      </c>
      <c r="H73" s="152">
        <v>9380</v>
      </c>
      <c r="I73" s="162">
        <f t="shared" si="25"/>
        <v>1.0271572492334646</v>
      </c>
      <c r="J73" s="152">
        <v>0</v>
      </c>
      <c r="K73" s="162">
        <f t="shared" si="26"/>
        <v>0</v>
      </c>
      <c r="L73" s="153">
        <v>1.1499999999999999</v>
      </c>
      <c r="M73" s="163">
        <f t="shared" si="27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576</v>
      </c>
      <c r="U73" s="152" t="s">
        <v>656</v>
      </c>
      <c r="V73" s="152"/>
      <c r="W73" s="158">
        <v>1</v>
      </c>
      <c r="X73" s="158" t="s">
        <v>672</v>
      </c>
    </row>
    <row r="74" spans="2:24">
      <c r="B74" s="801"/>
      <c r="C74" s="804"/>
      <c r="D74" s="161">
        <v>8</v>
      </c>
      <c r="E74" s="152" t="s">
        <v>649</v>
      </c>
      <c r="F74" s="153">
        <v>279.89019999999999</v>
      </c>
      <c r="G74" s="152">
        <v>131.43</v>
      </c>
      <c r="H74" s="152">
        <v>134.53</v>
      </c>
      <c r="I74" s="162">
        <f t="shared" si="25"/>
        <v>1.0235867001445635</v>
      </c>
      <c r="J74" s="152">
        <v>0</v>
      </c>
      <c r="K74" s="162">
        <f t="shared" si="26"/>
        <v>0</v>
      </c>
      <c r="L74" s="153">
        <v>128.38999999999999</v>
      </c>
      <c r="M74" s="163">
        <f t="shared" si="27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576</v>
      </c>
      <c r="U74" s="152" t="s">
        <v>656</v>
      </c>
      <c r="V74" s="152"/>
      <c r="W74" s="158">
        <v>1</v>
      </c>
      <c r="X74" s="158" t="s">
        <v>415</v>
      </c>
    </row>
    <row r="75" spans="2:24">
      <c r="B75" s="801"/>
      <c r="C75" s="804"/>
      <c r="D75" s="161">
        <v>9</v>
      </c>
      <c r="E75" s="152" t="s">
        <v>704</v>
      </c>
      <c r="F75" s="153">
        <v>274.25299999999999</v>
      </c>
      <c r="G75" s="152">
        <v>777</v>
      </c>
      <c r="H75" s="152">
        <v>768.6</v>
      </c>
      <c r="I75" s="162">
        <f t="shared" si="25"/>
        <v>0.98918918918918919</v>
      </c>
      <c r="J75" s="152">
        <v>45</v>
      </c>
      <c r="K75" s="162">
        <f t="shared" si="26"/>
        <v>5.7915057915057917E-2</v>
      </c>
      <c r="L75" s="153">
        <v>94.57</v>
      </c>
      <c r="M75" s="163">
        <f t="shared" si="27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576</v>
      </c>
      <c r="U75" s="152" t="s">
        <v>656</v>
      </c>
      <c r="V75" s="152"/>
      <c r="W75" s="158">
        <v>1</v>
      </c>
      <c r="X75" s="158" t="s">
        <v>703</v>
      </c>
    </row>
    <row r="76" spans="2:24">
      <c r="B76" s="802"/>
      <c r="C76" s="805"/>
      <c r="D76" s="161">
        <v>10</v>
      </c>
      <c r="E76" s="152" t="s">
        <v>732</v>
      </c>
      <c r="F76" s="153">
        <v>274.02679999999998</v>
      </c>
      <c r="G76" s="152">
        <v>23.62</v>
      </c>
      <c r="H76" s="152">
        <v>24.78</v>
      </c>
      <c r="I76" s="162">
        <f t="shared" si="25"/>
        <v>1.0491109229466553</v>
      </c>
      <c r="J76" s="152">
        <v>0</v>
      </c>
      <c r="K76" s="162">
        <f t="shared" si="26"/>
        <v>0</v>
      </c>
      <c r="L76" s="153">
        <v>236.23</v>
      </c>
      <c r="M76" s="163">
        <f t="shared" si="27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576</v>
      </c>
      <c r="U76" s="152" t="s">
        <v>656</v>
      </c>
      <c r="V76" s="152"/>
      <c r="W76" s="158">
        <v>1</v>
      </c>
      <c r="X76" s="158" t="s">
        <v>583</v>
      </c>
    </row>
    <row r="77" spans="2:24">
      <c r="B77" s="800">
        <f t="shared" si="23"/>
        <v>45965</v>
      </c>
      <c r="C77" s="803" t="str">
        <f t="shared" ref="C77" si="28">CHOOSE(WEEKDAY(B77,2),"一","二","三","四","五","六","日")</f>
        <v>二</v>
      </c>
      <c r="D77" s="161">
        <v>1</v>
      </c>
      <c r="E77" s="152" t="s">
        <v>650</v>
      </c>
      <c r="F77" s="153">
        <v>691.7</v>
      </c>
      <c r="G77" s="152">
        <v>42.98</v>
      </c>
      <c r="H77" s="152">
        <v>41</v>
      </c>
      <c r="I77" s="162">
        <f t="shared" si="25"/>
        <v>0.95393206142391818</v>
      </c>
      <c r="J77" s="152">
        <v>4</v>
      </c>
      <c r="K77" s="162">
        <f t="shared" si="26"/>
        <v>9.3066542577943237E-2</v>
      </c>
      <c r="L77" s="153">
        <v>345.85</v>
      </c>
      <c r="M77" s="163">
        <f t="shared" si="27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576</v>
      </c>
      <c r="U77" s="152" t="s">
        <v>656</v>
      </c>
      <c r="V77" s="152"/>
      <c r="W77" s="158">
        <v>1</v>
      </c>
      <c r="X77" s="158" t="s">
        <v>642</v>
      </c>
    </row>
    <row r="78" spans="2:24">
      <c r="B78" s="801"/>
      <c r="C78" s="804"/>
      <c r="D78" s="161">
        <v>2</v>
      </c>
      <c r="E78" s="152" t="s">
        <v>362</v>
      </c>
      <c r="F78" s="153">
        <v>556.19999999999993</v>
      </c>
      <c r="G78" s="152">
        <v>3626</v>
      </c>
      <c r="H78" s="152">
        <v>3662</v>
      </c>
      <c r="I78" s="162">
        <f t="shared" si="25"/>
        <v>1.0099282956425815</v>
      </c>
      <c r="J78" s="152">
        <v>0</v>
      </c>
      <c r="K78" s="162">
        <f t="shared" si="26"/>
        <v>0</v>
      </c>
      <c r="L78" s="153">
        <v>15.45</v>
      </c>
      <c r="M78" s="163">
        <f t="shared" si="27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576</v>
      </c>
      <c r="U78" s="152" t="s">
        <v>220</v>
      </c>
      <c r="V78" s="152" t="s">
        <v>527</v>
      </c>
      <c r="W78" s="158">
        <v>1</v>
      </c>
      <c r="X78" s="158" t="s">
        <v>370</v>
      </c>
    </row>
    <row r="79" spans="2:24">
      <c r="B79" s="801"/>
      <c r="C79" s="804"/>
      <c r="D79" s="161">
        <v>3</v>
      </c>
      <c r="E79" s="152" t="s">
        <v>701</v>
      </c>
      <c r="F79" s="153">
        <v>544.04999999999995</v>
      </c>
      <c r="G79" s="152">
        <v>4710</v>
      </c>
      <c r="H79" s="152">
        <v>4676</v>
      </c>
      <c r="I79" s="162">
        <f t="shared" si="25"/>
        <v>0.99278131634819533</v>
      </c>
      <c r="J79" s="152">
        <v>73</v>
      </c>
      <c r="K79" s="162">
        <f t="shared" si="26"/>
        <v>1.5498938428874735E-2</v>
      </c>
      <c r="L79" s="153">
        <v>13.95</v>
      </c>
      <c r="M79" s="163">
        <f t="shared" si="27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576</v>
      </c>
      <c r="U79" s="152" t="s">
        <v>367</v>
      </c>
      <c r="V79" s="152" t="s">
        <v>662</v>
      </c>
      <c r="W79" s="158">
        <v>1</v>
      </c>
      <c r="X79" s="158" t="s">
        <v>703</v>
      </c>
    </row>
    <row r="80" spans="2:24">
      <c r="B80" s="801"/>
      <c r="C80" s="804"/>
      <c r="D80" s="161">
        <v>4</v>
      </c>
      <c r="E80" s="152" t="s">
        <v>681</v>
      </c>
      <c r="F80" s="153">
        <v>356.55900000000003</v>
      </c>
      <c r="G80" s="152">
        <v>49.74</v>
      </c>
      <c r="H80" s="152">
        <v>52.11</v>
      </c>
      <c r="I80" s="162">
        <f t="shared" si="25"/>
        <v>1.0476477683956573</v>
      </c>
      <c r="J80" s="152">
        <v>0</v>
      </c>
      <c r="K80" s="162">
        <f t="shared" si="26"/>
        <v>0</v>
      </c>
      <c r="L80" s="153">
        <v>169.79</v>
      </c>
      <c r="M80" s="163">
        <f t="shared" si="27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576</v>
      </c>
      <c r="U80" s="152" t="s">
        <v>656</v>
      </c>
      <c r="V80" s="152"/>
      <c r="W80" s="158">
        <v>1</v>
      </c>
      <c r="X80" s="158" t="s">
        <v>671</v>
      </c>
    </row>
    <row r="81" spans="2:24">
      <c r="B81" s="801"/>
      <c r="C81" s="804"/>
      <c r="D81" s="161">
        <v>5</v>
      </c>
      <c r="E81" s="152" t="s">
        <v>691</v>
      </c>
      <c r="F81" s="153">
        <v>348.67560000000003</v>
      </c>
      <c r="G81" s="152">
        <v>38.04</v>
      </c>
      <c r="H81" s="152">
        <v>39.9</v>
      </c>
      <c r="I81" s="162">
        <f t="shared" si="25"/>
        <v>1.0488958990536277</v>
      </c>
      <c r="J81" s="152">
        <v>0</v>
      </c>
      <c r="K81" s="162">
        <f t="shared" si="26"/>
        <v>0</v>
      </c>
      <c r="L81" s="153">
        <v>187.46</v>
      </c>
      <c r="M81" s="163">
        <f t="shared" si="27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576</v>
      </c>
      <c r="U81" s="152" t="s">
        <v>656</v>
      </c>
      <c r="V81" s="152"/>
      <c r="W81" s="158">
        <v>1</v>
      </c>
      <c r="X81" s="158" t="s">
        <v>689</v>
      </c>
    </row>
    <row r="82" spans="2:24">
      <c r="B82" s="801"/>
      <c r="C82" s="804"/>
      <c r="D82" s="161">
        <v>6</v>
      </c>
      <c r="E82" s="152" t="s">
        <v>431</v>
      </c>
      <c r="F82" s="153">
        <v>345.262</v>
      </c>
      <c r="G82" s="152">
        <v>50.67</v>
      </c>
      <c r="H82" s="152">
        <v>50.5</v>
      </c>
      <c r="I82" s="162">
        <f t="shared" si="25"/>
        <v>0.99664495756858096</v>
      </c>
      <c r="J82" s="152">
        <v>2.0499999999999998</v>
      </c>
      <c r="K82" s="162">
        <f t="shared" si="26"/>
        <v>4.0457864614170114E-2</v>
      </c>
      <c r="L82" s="153">
        <v>183.65</v>
      </c>
      <c r="M82" s="163">
        <f t="shared" si="27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576</v>
      </c>
      <c r="U82" s="152" t="s">
        <v>656</v>
      </c>
      <c r="V82" s="152"/>
      <c r="W82" s="158">
        <v>1</v>
      </c>
      <c r="X82" s="158" t="s">
        <v>415</v>
      </c>
    </row>
    <row r="83" spans="2:24">
      <c r="B83" s="801"/>
      <c r="C83" s="804"/>
      <c r="D83" s="161">
        <v>7</v>
      </c>
      <c r="E83" s="152" t="s">
        <v>582</v>
      </c>
      <c r="F83" s="153">
        <v>336.26310000000001</v>
      </c>
      <c r="G83" s="152">
        <v>297.38</v>
      </c>
      <c r="H83" s="152">
        <v>299.51</v>
      </c>
      <c r="I83" s="162">
        <f t="shared" si="25"/>
        <v>1.0071625529625394</v>
      </c>
      <c r="J83" s="152">
        <v>0</v>
      </c>
      <c r="K83" s="162">
        <f t="shared" si="26"/>
        <v>0</v>
      </c>
      <c r="L83" s="153">
        <v>157.87</v>
      </c>
      <c r="M83" s="163">
        <f t="shared" si="27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576</v>
      </c>
      <c r="U83" s="152" t="s">
        <v>656</v>
      </c>
      <c r="V83" s="152"/>
      <c r="W83" s="158">
        <v>1</v>
      </c>
      <c r="X83" s="158" t="s">
        <v>371</v>
      </c>
    </row>
    <row r="84" spans="2:24">
      <c r="B84" s="801"/>
      <c r="C84" s="804"/>
      <c r="D84" s="161">
        <v>8</v>
      </c>
      <c r="E84" s="152" t="s">
        <v>723</v>
      </c>
      <c r="F84" s="153">
        <v>314.952</v>
      </c>
      <c r="G84" s="152">
        <v>123.22</v>
      </c>
      <c r="H84" s="152">
        <v>122.92</v>
      </c>
      <c r="I84" s="162">
        <f t="shared" si="25"/>
        <v>0.99756533030352212</v>
      </c>
      <c r="J84" s="152">
        <v>3.6</v>
      </c>
      <c r="K84" s="162">
        <f t="shared" si="26"/>
        <v>2.9216036357734135E-2</v>
      </c>
      <c r="L84" s="153">
        <v>95.44</v>
      </c>
      <c r="M84" s="163">
        <f t="shared" si="27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576</v>
      </c>
      <c r="U84" s="152" t="s">
        <v>656</v>
      </c>
      <c r="V84" s="152"/>
      <c r="W84" s="158">
        <v>1</v>
      </c>
      <c r="X84" s="158" t="s">
        <v>371</v>
      </c>
    </row>
    <row r="85" spans="2:24">
      <c r="B85" s="801"/>
      <c r="C85" s="804"/>
      <c r="D85" s="161">
        <v>9</v>
      </c>
      <c r="E85" s="152" t="s">
        <v>617</v>
      </c>
      <c r="F85" s="153">
        <v>314.41919999999999</v>
      </c>
      <c r="G85" s="152">
        <v>124.81</v>
      </c>
      <c r="H85" s="152">
        <v>120.27</v>
      </c>
      <c r="I85" s="162">
        <f t="shared" si="25"/>
        <v>0.96362470955852897</v>
      </c>
      <c r="J85" s="152">
        <v>7.1</v>
      </c>
      <c r="K85" s="162">
        <f t="shared" si="26"/>
        <v>5.6886467430494345E-2</v>
      </c>
      <c r="L85" s="153">
        <v>122.82</v>
      </c>
      <c r="M85" s="163">
        <f t="shared" si="27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576</v>
      </c>
      <c r="U85" s="152" t="s">
        <v>656</v>
      </c>
      <c r="V85" s="152"/>
      <c r="W85" s="158">
        <v>1</v>
      </c>
      <c r="X85" s="158" t="s">
        <v>584</v>
      </c>
    </row>
    <row r="86" spans="2:24">
      <c r="B86" s="802"/>
      <c r="C86" s="805"/>
      <c r="D86" s="161">
        <v>10</v>
      </c>
      <c r="E86" s="152" t="s">
        <v>363</v>
      </c>
      <c r="F86" s="153">
        <v>300.34039999999999</v>
      </c>
      <c r="G86" s="152">
        <v>121.37</v>
      </c>
      <c r="H86" s="152">
        <v>124.39</v>
      </c>
      <c r="I86" s="162">
        <f t="shared" si="25"/>
        <v>1.0248825904259702</v>
      </c>
      <c r="J86" s="152">
        <v>0</v>
      </c>
      <c r="K86" s="162">
        <f t="shared" si="26"/>
        <v>0</v>
      </c>
      <c r="L86" s="153">
        <v>141.66999999999999</v>
      </c>
      <c r="M86" s="163">
        <f t="shared" si="27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576</v>
      </c>
      <c r="U86" s="152" t="s">
        <v>656</v>
      </c>
      <c r="V86" s="152"/>
      <c r="W86" s="158">
        <v>1</v>
      </c>
      <c r="X86" s="158" t="s">
        <v>375</v>
      </c>
    </row>
    <row r="87" spans="2:24">
      <c r="B87" s="800">
        <f t="shared" si="23"/>
        <v>45966</v>
      </c>
      <c r="C87" s="803" t="str">
        <f t="shared" ref="C87" si="29">CHOOSE(WEEKDAY(B87,2),"一","二","三","四","五","六","日")</f>
        <v>三</v>
      </c>
      <c r="D87" s="161">
        <v>1</v>
      </c>
      <c r="E87" s="152" t="s">
        <v>661</v>
      </c>
      <c r="F87" s="153">
        <v>389.02499999999998</v>
      </c>
      <c r="G87" s="152">
        <v>503.52</v>
      </c>
      <c r="H87" s="152">
        <v>479.09999999999997</v>
      </c>
      <c r="I87" s="162">
        <f t="shared" si="25"/>
        <v>0.95150142993326969</v>
      </c>
      <c r="J87" s="152">
        <v>31.92</v>
      </c>
      <c r="K87" s="162">
        <f t="shared" si="26"/>
        <v>6.3393708293612974E-2</v>
      </c>
      <c r="L87" s="153">
        <v>51.87</v>
      </c>
      <c r="M87" s="163">
        <f t="shared" si="27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576</v>
      </c>
      <c r="U87" s="152" t="s">
        <v>656</v>
      </c>
      <c r="V87" s="152"/>
      <c r="W87" s="158">
        <v>1</v>
      </c>
      <c r="X87" s="158" t="s">
        <v>663</v>
      </c>
    </row>
    <row r="88" spans="2:24">
      <c r="B88" s="801"/>
      <c r="C88" s="804"/>
      <c r="D88" s="161">
        <v>2</v>
      </c>
      <c r="E88" s="152" t="s">
        <v>681</v>
      </c>
      <c r="F88" s="153">
        <v>348.06949999999995</v>
      </c>
      <c r="G88" s="152">
        <v>42.18</v>
      </c>
      <c r="H88" s="152">
        <v>44.23</v>
      </c>
      <c r="I88" s="162">
        <f t="shared" si="25"/>
        <v>1.0486012328117591</v>
      </c>
      <c r="J88" s="152">
        <v>0</v>
      </c>
      <c r="K88" s="162">
        <f t="shared" si="26"/>
        <v>0</v>
      </c>
      <c r="L88" s="153">
        <v>169.79</v>
      </c>
      <c r="M88" s="163">
        <f t="shared" si="27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576</v>
      </c>
      <c r="U88" s="152" t="s">
        <v>656</v>
      </c>
      <c r="V88" s="152"/>
      <c r="W88" s="158">
        <v>1</v>
      </c>
      <c r="X88" s="158" t="s">
        <v>671</v>
      </c>
    </row>
    <row r="89" spans="2:24">
      <c r="B89" s="801"/>
      <c r="C89" s="804"/>
      <c r="D89" s="161">
        <v>3</v>
      </c>
      <c r="E89" s="152" t="s">
        <v>362</v>
      </c>
      <c r="F89" s="153">
        <v>339.9</v>
      </c>
      <c r="G89" s="152">
        <v>3600</v>
      </c>
      <c r="H89" s="152">
        <v>3622</v>
      </c>
      <c r="I89" s="162">
        <f t="shared" si="25"/>
        <v>1.0061111111111112</v>
      </c>
      <c r="J89" s="152">
        <v>0</v>
      </c>
      <c r="K89" s="162">
        <f t="shared" si="26"/>
        <v>0</v>
      </c>
      <c r="L89" s="153">
        <v>15.45</v>
      </c>
      <c r="M89" s="163">
        <f t="shared" si="27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576</v>
      </c>
      <c r="U89" s="152" t="s">
        <v>220</v>
      </c>
      <c r="V89" s="152" t="s">
        <v>527</v>
      </c>
      <c r="W89" s="158">
        <v>1</v>
      </c>
      <c r="X89" s="158" t="s">
        <v>370</v>
      </c>
    </row>
    <row r="90" spans="2:24">
      <c r="B90" s="801"/>
      <c r="C90" s="804"/>
      <c r="D90" s="161">
        <v>4</v>
      </c>
      <c r="E90" s="152" t="s">
        <v>691</v>
      </c>
      <c r="F90" s="153">
        <v>339.30260000000004</v>
      </c>
      <c r="G90" s="152">
        <v>37.97</v>
      </c>
      <c r="H90" s="152">
        <v>39.779999999999994</v>
      </c>
      <c r="I90" s="162">
        <f t="shared" si="25"/>
        <v>1.0476692125362126</v>
      </c>
      <c r="J90" s="152">
        <v>0</v>
      </c>
      <c r="K90" s="162">
        <f t="shared" si="26"/>
        <v>0</v>
      </c>
      <c r="L90" s="153">
        <v>187.46</v>
      </c>
      <c r="M90" s="163">
        <f t="shared" si="27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576</v>
      </c>
      <c r="U90" s="152" t="s">
        <v>656</v>
      </c>
      <c r="V90" s="152"/>
      <c r="W90" s="158">
        <v>1</v>
      </c>
      <c r="X90" s="158" t="s">
        <v>689</v>
      </c>
    </row>
    <row r="91" spans="2:24">
      <c r="B91" s="801"/>
      <c r="C91" s="804"/>
      <c r="D91" s="161">
        <v>5</v>
      </c>
      <c r="E91" s="152" t="s">
        <v>525</v>
      </c>
      <c r="F91" s="153">
        <v>330.45180000000005</v>
      </c>
      <c r="G91" s="152">
        <v>28.41</v>
      </c>
      <c r="H91" s="152">
        <v>29.740000000000002</v>
      </c>
      <c r="I91" s="162">
        <f t="shared" si="25"/>
        <v>1.0468145019359381</v>
      </c>
      <c r="J91" s="152">
        <v>0</v>
      </c>
      <c r="K91" s="162">
        <f t="shared" si="26"/>
        <v>0</v>
      </c>
      <c r="L91" s="153">
        <v>248.46</v>
      </c>
      <c r="M91" s="163">
        <f t="shared" si="27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576</v>
      </c>
      <c r="U91" s="152" t="s">
        <v>656</v>
      </c>
      <c r="V91" s="152"/>
      <c r="W91" s="158">
        <v>1</v>
      </c>
      <c r="X91" s="158" t="s">
        <v>371</v>
      </c>
    </row>
    <row r="92" spans="2:24">
      <c r="B92" s="801"/>
      <c r="C92" s="804"/>
      <c r="D92" s="161">
        <v>6</v>
      </c>
      <c r="E92" s="152" t="s">
        <v>715</v>
      </c>
      <c r="F92" s="153">
        <v>328.18</v>
      </c>
      <c r="G92" s="152">
        <v>13544</v>
      </c>
      <c r="H92" s="152">
        <v>13716</v>
      </c>
      <c r="I92" s="162">
        <f t="shared" si="25"/>
        <v>1.0126993502658004</v>
      </c>
      <c r="J92" s="152">
        <v>0</v>
      </c>
      <c r="K92" s="162">
        <f t="shared" si="26"/>
        <v>0</v>
      </c>
      <c r="L92" s="153">
        <v>2.69</v>
      </c>
      <c r="M92" s="163">
        <f t="shared" si="27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576</v>
      </c>
      <c r="U92" s="152" t="s">
        <v>219</v>
      </c>
      <c r="V92" s="152"/>
      <c r="W92" s="158">
        <v>1</v>
      </c>
      <c r="X92" s="158" t="s">
        <v>716</v>
      </c>
    </row>
    <row r="93" spans="2:24">
      <c r="B93" s="801"/>
      <c r="C93" s="804"/>
      <c r="D93" s="161">
        <v>7</v>
      </c>
      <c r="E93" s="152" t="s">
        <v>582</v>
      </c>
      <c r="F93" s="153">
        <v>307.84649999999999</v>
      </c>
      <c r="G93" s="152">
        <v>279.95</v>
      </c>
      <c r="H93" s="152">
        <v>281.89999999999998</v>
      </c>
      <c r="I93" s="162">
        <f t="shared" si="25"/>
        <v>1.0069655295588498</v>
      </c>
      <c r="J93" s="152">
        <v>0</v>
      </c>
      <c r="K93" s="162">
        <f t="shared" si="26"/>
        <v>0</v>
      </c>
      <c r="L93" s="153">
        <v>157.87</v>
      </c>
      <c r="M93" s="163">
        <f t="shared" si="27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576</v>
      </c>
      <c r="U93" s="152" t="s">
        <v>656</v>
      </c>
      <c r="V93" s="152"/>
      <c r="W93" s="158">
        <v>1</v>
      </c>
      <c r="X93" s="158" t="s">
        <v>371</v>
      </c>
    </row>
    <row r="94" spans="2:24">
      <c r="B94" s="801"/>
      <c r="C94" s="804"/>
      <c r="D94" s="161">
        <v>8</v>
      </c>
      <c r="E94" s="152" t="s">
        <v>701</v>
      </c>
      <c r="F94" s="153">
        <v>306.89999999999998</v>
      </c>
      <c r="G94" s="152">
        <v>4365</v>
      </c>
      <c r="H94" s="152">
        <v>4387</v>
      </c>
      <c r="I94" s="162">
        <f t="shared" si="25"/>
        <v>1.0050400916380298</v>
      </c>
      <c r="J94" s="152">
        <v>0</v>
      </c>
      <c r="K94" s="162">
        <f t="shared" si="26"/>
        <v>0</v>
      </c>
      <c r="L94" s="153">
        <v>13.95</v>
      </c>
      <c r="M94" s="163">
        <f t="shared" si="27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576</v>
      </c>
      <c r="U94" s="152" t="s">
        <v>367</v>
      </c>
      <c r="V94" s="152" t="s">
        <v>662</v>
      </c>
      <c r="W94" s="158">
        <v>1</v>
      </c>
      <c r="X94" s="158" t="s">
        <v>703</v>
      </c>
    </row>
    <row r="95" spans="2:24">
      <c r="B95" s="801"/>
      <c r="C95" s="804"/>
      <c r="D95" s="161">
        <v>9</v>
      </c>
      <c r="E95" s="152" t="s">
        <v>678</v>
      </c>
      <c r="F95" s="153">
        <v>303.3261</v>
      </c>
      <c r="G95" s="152">
        <v>136.85</v>
      </c>
      <c r="H95" s="152">
        <v>122.14</v>
      </c>
      <c r="I95" s="162">
        <f t="shared" si="25"/>
        <v>0.89251004749725982</v>
      </c>
      <c r="J95" s="152">
        <v>17.5</v>
      </c>
      <c r="K95" s="162">
        <f t="shared" si="26"/>
        <v>0.12787723785166241</v>
      </c>
      <c r="L95" s="153">
        <v>160.49</v>
      </c>
      <c r="M95" s="163">
        <f t="shared" si="27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576</v>
      </c>
      <c r="U95" s="152" t="s">
        <v>656</v>
      </c>
      <c r="V95" s="152"/>
      <c r="W95" s="158">
        <v>1</v>
      </c>
      <c r="X95" s="158" t="s">
        <v>667</v>
      </c>
    </row>
    <row r="96" spans="2:24">
      <c r="B96" s="802"/>
      <c r="C96" s="805"/>
      <c r="D96" s="161">
        <v>10</v>
      </c>
      <c r="E96" s="152" t="s">
        <v>720</v>
      </c>
      <c r="F96" s="153">
        <v>294.20820000000003</v>
      </c>
      <c r="G96" s="152">
        <v>77.88</v>
      </c>
      <c r="H96" s="152">
        <v>79.069999999999993</v>
      </c>
      <c r="I96" s="162">
        <f t="shared" si="25"/>
        <v>1.0152799178222907</v>
      </c>
      <c r="J96" s="152">
        <v>2.5299999999999998</v>
      </c>
      <c r="K96" s="162">
        <f t="shared" si="26"/>
        <v>3.2485875706214688E-2</v>
      </c>
      <c r="L96" s="153">
        <v>181.61</v>
      </c>
      <c r="M96" s="163">
        <f t="shared" si="27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576</v>
      </c>
      <c r="U96" s="152" t="s">
        <v>656</v>
      </c>
      <c r="V96" s="152"/>
      <c r="W96" s="158">
        <v>1</v>
      </c>
      <c r="X96" s="158" t="s">
        <v>716</v>
      </c>
    </row>
    <row r="97" spans="2:24">
      <c r="B97" s="800">
        <f t="shared" si="23"/>
        <v>45967</v>
      </c>
      <c r="C97" s="803" t="str">
        <f t="shared" ref="C97" si="30">CHOOSE(WEEKDAY(B97,2),"一","二","三","四","五","六","日")</f>
        <v>四</v>
      </c>
      <c r="D97" s="161">
        <v>1</v>
      </c>
      <c r="E97" s="152" t="s">
        <v>617</v>
      </c>
      <c r="F97" s="153">
        <v>564.97199999999998</v>
      </c>
      <c r="G97" s="152">
        <v>107.85</v>
      </c>
      <c r="H97" s="152">
        <v>112.45</v>
      </c>
      <c r="I97" s="162">
        <f t="shared" si="25"/>
        <v>1.0426518312471025</v>
      </c>
      <c r="J97" s="152">
        <v>0</v>
      </c>
      <c r="K97" s="162">
        <f t="shared" si="26"/>
        <v>0</v>
      </c>
      <c r="L97" s="153">
        <v>122.82</v>
      </c>
      <c r="M97" s="163">
        <f t="shared" si="27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576</v>
      </c>
      <c r="U97" s="152" t="s">
        <v>656</v>
      </c>
      <c r="V97" s="152"/>
      <c r="W97" s="158">
        <v>1</v>
      </c>
      <c r="X97" s="158" t="s">
        <v>584</v>
      </c>
    </row>
    <row r="98" spans="2:24">
      <c r="B98" s="801"/>
      <c r="C98" s="804"/>
      <c r="D98" s="161">
        <v>2</v>
      </c>
      <c r="E98" s="152" t="s">
        <v>692</v>
      </c>
      <c r="F98" s="153">
        <v>533.32380000000001</v>
      </c>
      <c r="G98" s="152">
        <v>88.2</v>
      </c>
      <c r="H98" s="152">
        <v>88.39</v>
      </c>
      <c r="I98" s="162">
        <f t="shared" si="25"/>
        <v>1.0021541950113377</v>
      </c>
      <c r="J98" s="152">
        <v>4</v>
      </c>
      <c r="K98" s="162">
        <f t="shared" si="26"/>
        <v>4.5351473922902494E-2</v>
      </c>
      <c r="L98" s="153">
        <v>139.97999999999999</v>
      </c>
      <c r="M98" s="163">
        <f t="shared" si="27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576</v>
      </c>
      <c r="U98" s="152" t="s">
        <v>656</v>
      </c>
      <c r="V98" s="152"/>
      <c r="W98" s="158">
        <v>1</v>
      </c>
      <c r="X98" s="158" t="s">
        <v>689</v>
      </c>
    </row>
    <row r="99" spans="2:24">
      <c r="B99" s="801"/>
      <c r="C99" s="804"/>
      <c r="D99" s="161">
        <v>3</v>
      </c>
      <c r="E99" s="152" t="s">
        <v>362</v>
      </c>
      <c r="F99" s="153">
        <v>386.25</v>
      </c>
      <c r="G99" s="152">
        <v>3477</v>
      </c>
      <c r="H99" s="152">
        <v>3502</v>
      </c>
      <c r="I99" s="162">
        <f t="shared" si="25"/>
        <v>1.0071901064135749</v>
      </c>
      <c r="J99" s="152">
        <v>0</v>
      </c>
      <c r="K99" s="162">
        <f t="shared" si="26"/>
        <v>0</v>
      </c>
      <c r="L99" s="153">
        <v>15.45</v>
      </c>
      <c r="M99" s="163">
        <f t="shared" si="27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576</v>
      </c>
      <c r="U99" s="152" t="s">
        <v>220</v>
      </c>
      <c r="V99" s="152" t="s">
        <v>527</v>
      </c>
      <c r="W99" s="158">
        <v>1</v>
      </c>
      <c r="X99" s="158" t="s">
        <v>370</v>
      </c>
    </row>
    <row r="100" spans="2:24">
      <c r="B100" s="801"/>
      <c r="C100" s="804"/>
      <c r="D100" s="161">
        <v>4</v>
      </c>
      <c r="E100" s="152" t="s">
        <v>525</v>
      </c>
      <c r="F100" s="153">
        <v>367.7208</v>
      </c>
      <c r="G100" s="152">
        <v>30.21</v>
      </c>
      <c r="H100" s="152">
        <v>31.69</v>
      </c>
      <c r="I100" s="162">
        <f t="shared" si="25"/>
        <v>1.048990400529626</v>
      </c>
      <c r="J100" s="152">
        <v>0</v>
      </c>
      <c r="K100" s="162">
        <f t="shared" si="26"/>
        <v>0</v>
      </c>
      <c r="L100" s="153">
        <v>248.46</v>
      </c>
      <c r="M100" s="163">
        <f t="shared" si="27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576</v>
      </c>
      <c r="U100" s="152" t="s">
        <v>656</v>
      </c>
      <c r="V100" s="152"/>
      <c r="W100" s="158">
        <v>1</v>
      </c>
      <c r="X100" s="158" t="s">
        <v>371</v>
      </c>
    </row>
    <row r="101" spans="2:24">
      <c r="B101" s="801"/>
      <c r="C101" s="804"/>
      <c r="D101" s="161">
        <v>5</v>
      </c>
      <c r="E101" s="152" t="s">
        <v>720</v>
      </c>
      <c r="F101" s="153">
        <v>348.69120000000004</v>
      </c>
      <c r="G101" s="152">
        <v>85.97</v>
      </c>
      <c r="H101" s="152">
        <v>87.89</v>
      </c>
      <c r="I101" s="162">
        <f t="shared" si="25"/>
        <v>1.0223333721065488</v>
      </c>
      <c r="J101" s="152">
        <v>0</v>
      </c>
      <c r="K101" s="162">
        <f t="shared" si="26"/>
        <v>0</v>
      </c>
      <c r="L101" s="153">
        <v>181.61</v>
      </c>
      <c r="M101" s="163">
        <f t="shared" si="27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576</v>
      </c>
      <c r="U101" s="152" t="s">
        <v>656</v>
      </c>
      <c r="V101" s="152"/>
      <c r="W101" s="158">
        <v>1</v>
      </c>
      <c r="X101" s="158" t="s">
        <v>716</v>
      </c>
    </row>
    <row r="102" spans="2:24">
      <c r="B102" s="801"/>
      <c r="C102" s="804"/>
      <c r="D102" s="161">
        <v>6</v>
      </c>
      <c r="E102" s="152" t="s">
        <v>366</v>
      </c>
      <c r="F102" s="153">
        <v>312.47899999999998</v>
      </c>
      <c r="G102" s="152">
        <v>273.14</v>
      </c>
      <c r="H102" s="152">
        <v>273.60000000000002</v>
      </c>
      <c r="I102" s="162">
        <f t="shared" si="25"/>
        <v>1.0016841180347076</v>
      </c>
      <c r="J102" s="152">
        <v>12</v>
      </c>
      <c r="K102" s="162">
        <f t="shared" si="26"/>
        <v>4.3933513948890682E-2</v>
      </c>
      <c r="L102" s="153">
        <v>70.22</v>
      </c>
      <c r="M102" s="163">
        <f t="shared" si="27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576</v>
      </c>
      <c r="U102" s="152" t="s">
        <v>656</v>
      </c>
      <c r="V102" s="152"/>
      <c r="W102" s="158">
        <v>1</v>
      </c>
      <c r="X102" s="158" t="s">
        <v>379</v>
      </c>
    </row>
    <row r="103" spans="2:24">
      <c r="B103" s="801"/>
      <c r="C103" s="804"/>
      <c r="D103" s="161">
        <v>7</v>
      </c>
      <c r="E103" s="152" t="s">
        <v>693</v>
      </c>
      <c r="F103" s="153">
        <v>295.54999999999995</v>
      </c>
      <c r="G103" s="152">
        <v>7674</v>
      </c>
      <c r="H103" s="152">
        <v>7931</v>
      </c>
      <c r="I103" s="162">
        <f t="shared" si="25"/>
        <v>1.0334897054990879</v>
      </c>
      <c r="J103" s="152">
        <v>0</v>
      </c>
      <c r="K103" s="162">
        <f t="shared" si="26"/>
        <v>0</v>
      </c>
      <c r="L103" s="153">
        <v>1.1499999999999999</v>
      </c>
      <c r="M103" s="163">
        <f t="shared" si="27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576</v>
      </c>
      <c r="U103" s="152" t="s">
        <v>656</v>
      </c>
      <c r="V103" s="152"/>
      <c r="W103" s="158">
        <v>1</v>
      </c>
      <c r="X103" s="158" t="s">
        <v>672</v>
      </c>
    </row>
    <row r="104" spans="2:24">
      <c r="B104" s="801"/>
      <c r="C104" s="804"/>
      <c r="D104" s="161">
        <v>8</v>
      </c>
      <c r="E104" s="152" t="s">
        <v>691</v>
      </c>
      <c r="F104" s="153">
        <v>294.31220000000002</v>
      </c>
      <c r="G104" s="152">
        <v>33.81</v>
      </c>
      <c r="H104" s="152">
        <v>33.4</v>
      </c>
      <c r="I104" s="162">
        <f t="shared" si="25"/>
        <v>0.9878734102336586</v>
      </c>
      <c r="J104" s="152">
        <v>1.98</v>
      </c>
      <c r="K104" s="162">
        <f t="shared" si="26"/>
        <v>5.8562555456965391E-2</v>
      </c>
      <c r="L104" s="153">
        <v>187.46</v>
      </c>
      <c r="M104" s="163">
        <f t="shared" si="27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576</v>
      </c>
      <c r="U104" s="152" t="s">
        <v>656</v>
      </c>
      <c r="V104" s="152"/>
      <c r="W104" s="158">
        <v>1</v>
      </c>
      <c r="X104" s="158" t="s">
        <v>689</v>
      </c>
    </row>
    <row r="105" spans="2:24">
      <c r="B105" s="801"/>
      <c r="C105" s="804"/>
      <c r="D105" s="161">
        <v>9</v>
      </c>
      <c r="E105" s="152" t="s">
        <v>701</v>
      </c>
      <c r="F105" s="153">
        <v>292.95</v>
      </c>
      <c r="G105" s="152">
        <v>4049</v>
      </c>
      <c r="H105" s="152">
        <v>4037</v>
      </c>
      <c r="I105" s="162">
        <f t="shared" si="25"/>
        <v>0.9970363052605582</v>
      </c>
      <c r="J105" s="152">
        <v>33</v>
      </c>
      <c r="K105" s="162">
        <f t="shared" si="26"/>
        <v>8.1501605334650534E-3</v>
      </c>
      <c r="L105" s="153">
        <v>13.95</v>
      </c>
      <c r="M105" s="163">
        <f t="shared" si="27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576</v>
      </c>
      <c r="U105" s="152" t="s">
        <v>367</v>
      </c>
      <c r="V105" s="152" t="s">
        <v>662</v>
      </c>
      <c r="W105" s="158">
        <v>1</v>
      </c>
      <c r="X105" s="158" t="s">
        <v>703</v>
      </c>
    </row>
    <row r="106" spans="2:24">
      <c r="B106" s="802"/>
      <c r="C106" s="805"/>
      <c r="D106" s="161">
        <v>10</v>
      </c>
      <c r="E106" s="152" t="s">
        <v>363</v>
      </c>
      <c r="F106" s="153">
        <v>290.42349999999993</v>
      </c>
      <c r="G106" s="152">
        <v>88.58</v>
      </c>
      <c r="H106" s="152">
        <v>90.92</v>
      </c>
      <c r="I106" s="162">
        <f t="shared" si="25"/>
        <v>1.0264167983743508</v>
      </c>
      <c r="J106" s="152">
        <v>0</v>
      </c>
      <c r="K106" s="162">
        <f t="shared" si="26"/>
        <v>0</v>
      </c>
      <c r="L106" s="153">
        <v>141.66999999999999</v>
      </c>
      <c r="M106" s="163">
        <f t="shared" si="27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576</v>
      </c>
      <c r="U106" s="152" t="s">
        <v>656</v>
      </c>
      <c r="V106" s="152"/>
      <c r="W106" s="158">
        <v>1</v>
      </c>
      <c r="X106" s="158" t="s">
        <v>375</v>
      </c>
    </row>
    <row r="107" spans="2:24">
      <c r="B107" s="800">
        <f t="shared" si="23"/>
        <v>45968</v>
      </c>
      <c r="C107" s="803" t="str">
        <f t="shared" ref="C107" si="31">CHOOSE(WEEKDAY(B107,2),"一","二","三","四","五","六","日")</f>
        <v>五</v>
      </c>
      <c r="D107" s="161">
        <v>1</v>
      </c>
      <c r="E107" s="152" t="s">
        <v>362</v>
      </c>
      <c r="F107" s="153">
        <v>463.5</v>
      </c>
      <c r="G107" s="152">
        <v>2623</v>
      </c>
      <c r="H107" s="152">
        <v>2603</v>
      </c>
      <c r="I107" s="162">
        <f t="shared" si="25"/>
        <v>0.99237514296606943</v>
      </c>
      <c r="J107" s="152">
        <v>50</v>
      </c>
      <c r="K107" s="162">
        <f t="shared" si="26"/>
        <v>1.9062142584826535E-2</v>
      </c>
      <c r="L107" s="153">
        <v>15.45</v>
      </c>
      <c r="M107" s="163">
        <f t="shared" si="27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576</v>
      </c>
      <c r="U107" s="152" t="s">
        <v>220</v>
      </c>
      <c r="V107" s="152" t="s">
        <v>527</v>
      </c>
      <c r="W107" s="158">
        <v>1</v>
      </c>
      <c r="X107" s="158" t="s">
        <v>370</v>
      </c>
    </row>
    <row r="108" spans="2:24">
      <c r="B108" s="801"/>
      <c r="C108" s="804"/>
      <c r="D108" s="161">
        <v>2</v>
      </c>
      <c r="E108" s="152" t="s">
        <v>677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25"/>
        <v>1.046453407510431</v>
      </c>
      <c r="J108" s="152">
        <v>0</v>
      </c>
      <c r="K108" s="162">
        <f t="shared" si="26"/>
        <v>0</v>
      </c>
      <c r="L108" s="153">
        <v>210.74</v>
      </c>
      <c r="M108" s="163">
        <f t="shared" si="27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576</v>
      </c>
      <c r="U108" s="152" t="s">
        <v>656</v>
      </c>
      <c r="V108" s="152"/>
      <c r="W108" s="158">
        <v>1</v>
      </c>
      <c r="X108" s="158" t="s">
        <v>663</v>
      </c>
    </row>
    <row r="109" spans="2:24">
      <c r="B109" s="801"/>
      <c r="C109" s="804"/>
      <c r="D109" s="161">
        <v>3</v>
      </c>
      <c r="E109" s="152" t="s">
        <v>582</v>
      </c>
      <c r="F109" s="153">
        <v>323.63349999999997</v>
      </c>
      <c r="G109" s="152">
        <v>185.37</v>
      </c>
      <c r="H109" s="152">
        <v>184.76</v>
      </c>
      <c r="I109" s="162">
        <f t="shared" si="25"/>
        <v>0.99670928413443372</v>
      </c>
      <c r="J109" s="152">
        <v>2.8</v>
      </c>
      <c r="K109" s="162">
        <f t="shared" si="26"/>
        <v>1.5104925284566003E-2</v>
      </c>
      <c r="L109" s="153">
        <v>157.87</v>
      </c>
      <c r="M109" s="163">
        <f t="shared" si="27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576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01"/>
      <c r="C110" s="804"/>
      <c r="D110" s="161">
        <v>4</v>
      </c>
      <c r="E110" s="152" t="s">
        <v>678</v>
      </c>
      <c r="F110" s="153">
        <v>322.5849</v>
      </c>
      <c r="G110" s="152">
        <v>94.39</v>
      </c>
      <c r="H110" s="152">
        <v>79.55</v>
      </c>
      <c r="I110" s="162">
        <f t="shared" si="25"/>
        <v>0.84277995550376095</v>
      </c>
      <c r="J110" s="152">
        <v>16.850000000000001</v>
      </c>
      <c r="K110" s="162">
        <f t="shared" si="26"/>
        <v>0.17851467316453015</v>
      </c>
      <c r="L110" s="153">
        <v>160.49</v>
      </c>
      <c r="M110" s="163">
        <f t="shared" si="27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576</v>
      </c>
      <c r="U110" s="152" t="s">
        <v>656</v>
      </c>
      <c r="V110" s="152"/>
      <c r="W110" s="158">
        <v>1</v>
      </c>
      <c r="X110" s="158" t="s">
        <v>667</v>
      </c>
    </row>
    <row r="111" spans="2:24">
      <c r="B111" s="801"/>
      <c r="C111" s="804"/>
      <c r="D111" s="161">
        <v>5</v>
      </c>
      <c r="E111" s="152" t="s">
        <v>431</v>
      </c>
      <c r="F111" s="153">
        <v>319.55099999999999</v>
      </c>
      <c r="G111" s="152">
        <v>37.96</v>
      </c>
      <c r="H111" s="152">
        <v>39.700000000000003</v>
      </c>
      <c r="I111" s="162">
        <f t="shared" si="25"/>
        <v>1.0458377239199157</v>
      </c>
      <c r="J111" s="152">
        <v>0</v>
      </c>
      <c r="K111" s="162">
        <f t="shared" si="26"/>
        <v>0</v>
      </c>
      <c r="L111" s="153">
        <v>183.65</v>
      </c>
      <c r="M111" s="163">
        <f t="shared" si="27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576</v>
      </c>
      <c r="U111" s="152" t="s">
        <v>656</v>
      </c>
      <c r="V111" s="152"/>
      <c r="W111" s="158">
        <v>1</v>
      </c>
      <c r="X111" s="158" t="s">
        <v>415</v>
      </c>
    </row>
    <row r="112" spans="2:24">
      <c r="B112" s="801"/>
      <c r="C112" s="804"/>
      <c r="D112" s="161">
        <v>6</v>
      </c>
      <c r="E112" s="152" t="s">
        <v>720</v>
      </c>
      <c r="F112" s="153">
        <v>316.00140000000005</v>
      </c>
      <c r="G112" s="152">
        <v>73.09</v>
      </c>
      <c r="H112" s="152">
        <v>74.84</v>
      </c>
      <c r="I112" s="162">
        <f t="shared" si="25"/>
        <v>1.0239430838692023</v>
      </c>
      <c r="J112" s="152">
        <v>0</v>
      </c>
      <c r="K112" s="162">
        <f t="shared" si="26"/>
        <v>0</v>
      </c>
      <c r="L112" s="153">
        <v>181.61</v>
      </c>
      <c r="M112" s="163">
        <f t="shared" si="27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576</v>
      </c>
      <c r="U112" s="152" t="s">
        <v>656</v>
      </c>
      <c r="V112" s="152"/>
      <c r="W112" s="158">
        <v>1</v>
      </c>
      <c r="X112" s="158" t="s">
        <v>716</v>
      </c>
    </row>
    <row r="113" spans="2:25">
      <c r="B113" s="801"/>
      <c r="C113" s="804"/>
      <c r="D113" s="161">
        <v>7</v>
      </c>
      <c r="E113" s="152" t="s">
        <v>363</v>
      </c>
      <c r="F113" s="153">
        <v>314.50740000000002</v>
      </c>
      <c r="G113" s="152">
        <v>87.02</v>
      </c>
      <c r="H113" s="152">
        <v>89.24</v>
      </c>
      <c r="I113" s="162">
        <f t="shared" si="25"/>
        <v>1.0255113766950126</v>
      </c>
      <c r="J113" s="152">
        <v>0</v>
      </c>
      <c r="K113" s="162">
        <f t="shared" si="26"/>
        <v>0</v>
      </c>
      <c r="L113" s="153">
        <v>141.66999999999999</v>
      </c>
      <c r="M113" s="163">
        <f t="shared" si="27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576</v>
      </c>
      <c r="U113" s="152" t="s">
        <v>656</v>
      </c>
      <c r="V113" s="152"/>
      <c r="W113" s="158">
        <v>1</v>
      </c>
      <c r="X113" s="158" t="s">
        <v>375</v>
      </c>
    </row>
    <row r="114" spans="2:25">
      <c r="B114" s="801"/>
      <c r="C114" s="804"/>
      <c r="D114" s="161">
        <v>8</v>
      </c>
      <c r="E114" s="152" t="s">
        <v>525</v>
      </c>
      <c r="F114" s="153">
        <v>305.60579999999999</v>
      </c>
      <c r="G114" s="152">
        <v>26.31</v>
      </c>
      <c r="H114" s="152">
        <v>27.54</v>
      </c>
      <c r="I114" s="162">
        <f t="shared" si="25"/>
        <v>1.0467502850627137</v>
      </c>
      <c r="J114" s="152">
        <v>0</v>
      </c>
      <c r="K114" s="162">
        <f t="shared" si="26"/>
        <v>0</v>
      </c>
      <c r="L114" s="153">
        <v>248.46</v>
      </c>
      <c r="M114" s="163">
        <f t="shared" si="27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576</v>
      </c>
      <c r="U114" s="152" t="s">
        <v>656</v>
      </c>
      <c r="V114" s="152"/>
      <c r="W114" s="158">
        <v>1</v>
      </c>
      <c r="X114" s="158" t="s">
        <v>371</v>
      </c>
    </row>
    <row r="115" spans="2:25">
      <c r="B115" s="801"/>
      <c r="C115" s="804"/>
      <c r="D115" s="161">
        <v>9</v>
      </c>
      <c r="E115" s="152" t="s">
        <v>432</v>
      </c>
      <c r="F115" s="153">
        <v>302.16479999999996</v>
      </c>
      <c r="G115" s="152">
        <v>30.66</v>
      </c>
      <c r="H115" s="152">
        <v>31.85</v>
      </c>
      <c r="I115" s="162">
        <f t="shared" si="25"/>
        <v>1.0388127853881279</v>
      </c>
      <c r="J115" s="152">
        <v>0</v>
      </c>
      <c r="K115" s="162">
        <f t="shared" si="26"/>
        <v>0</v>
      </c>
      <c r="L115" s="153">
        <v>253.92</v>
      </c>
      <c r="M115" s="163">
        <f t="shared" si="27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576</v>
      </c>
      <c r="U115" s="152" t="s">
        <v>656</v>
      </c>
      <c r="V115" s="152"/>
      <c r="W115" s="158">
        <v>1</v>
      </c>
      <c r="X115" s="158" t="s">
        <v>415</v>
      </c>
    </row>
    <row r="116" spans="2:25">
      <c r="B116" s="802"/>
      <c r="C116" s="805"/>
      <c r="D116" s="161">
        <v>10</v>
      </c>
      <c r="E116" s="152" t="s">
        <v>617</v>
      </c>
      <c r="F116" s="153">
        <v>300.90899999999999</v>
      </c>
      <c r="G116" s="152">
        <v>87.78</v>
      </c>
      <c r="H116" s="152">
        <v>91.85</v>
      </c>
      <c r="I116" s="162">
        <f t="shared" si="25"/>
        <v>1.0463659147869673</v>
      </c>
      <c r="J116" s="152">
        <v>0</v>
      </c>
      <c r="K116" s="162">
        <f t="shared" si="26"/>
        <v>0</v>
      </c>
      <c r="L116" s="153">
        <v>122.82</v>
      </c>
      <c r="M116" s="163">
        <f t="shared" si="27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576</v>
      </c>
      <c r="U116" s="152" t="s">
        <v>656</v>
      </c>
      <c r="V116" s="152"/>
      <c r="W116" s="158">
        <v>1</v>
      </c>
      <c r="X116" s="158" t="s">
        <v>584</v>
      </c>
    </row>
    <row r="117" spans="2:25">
      <c r="B117" s="800">
        <f t="shared" ref="B117" si="32">B107+1</f>
        <v>45969</v>
      </c>
      <c r="C117" s="803" t="str">
        <f t="shared" ref="C117" si="33">CHOOSE(WEEKDAY(B117,2),"一","二","三","四","五","六","日")</f>
        <v>六</v>
      </c>
      <c r="D117" s="161">
        <v>1</v>
      </c>
      <c r="E117" s="152" t="s">
        <v>720</v>
      </c>
      <c r="F117" s="153">
        <v>544.83000000000004</v>
      </c>
      <c r="G117" s="152">
        <v>69.81</v>
      </c>
      <c r="H117" s="152">
        <v>72.81</v>
      </c>
      <c r="I117" s="162">
        <f t="shared" si="25"/>
        <v>1.0429737859905457</v>
      </c>
      <c r="J117" s="152">
        <v>0</v>
      </c>
      <c r="K117" s="162">
        <f t="shared" si="26"/>
        <v>0</v>
      </c>
      <c r="L117" s="153">
        <v>181.61</v>
      </c>
      <c r="M117" s="163">
        <f t="shared" si="27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576</v>
      </c>
      <c r="U117" s="152" t="s">
        <v>656</v>
      </c>
      <c r="V117" s="152"/>
      <c r="W117" s="158">
        <v>1</v>
      </c>
      <c r="X117" s="158" t="s">
        <v>716</v>
      </c>
    </row>
    <row r="118" spans="2:25">
      <c r="B118" s="801"/>
      <c r="C118" s="804"/>
      <c r="D118" s="161">
        <v>2</v>
      </c>
      <c r="E118" s="152" t="s">
        <v>582</v>
      </c>
      <c r="F118" s="153">
        <v>345.7353</v>
      </c>
      <c r="G118" s="152">
        <v>196.94</v>
      </c>
      <c r="H118" s="152">
        <v>200.03</v>
      </c>
      <c r="I118" s="162">
        <f t="shared" si="25"/>
        <v>1.0156900578856505</v>
      </c>
      <c r="J118" s="152">
        <v>0</v>
      </c>
      <c r="K118" s="162">
        <f t="shared" si="26"/>
        <v>0</v>
      </c>
      <c r="L118" s="153">
        <v>157.87</v>
      </c>
      <c r="M118" s="163">
        <f t="shared" si="27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576</v>
      </c>
      <c r="U118" s="152" t="s">
        <v>656</v>
      </c>
      <c r="V118" s="152"/>
      <c r="W118" s="158">
        <v>1</v>
      </c>
      <c r="X118" s="158" t="s">
        <v>371</v>
      </c>
    </row>
    <row r="119" spans="2:25">
      <c r="B119" s="801"/>
      <c r="C119" s="804"/>
      <c r="D119" s="161">
        <v>3</v>
      </c>
      <c r="E119" s="152" t="s">
        <v>362</v>
      </c>
      <c r="F119" s="153">
        <v>339.9</v>
      </c>
      <c r="G119" s="152">
        <v>2522</v>
      </c>
      <c r="H119" s="152">
        <v>2544</v>
      </c>
      <c r="I119" s="162">
        <f t="shared" si="25"/>
        <v>1.0087232355273592</v>
      </c>
      <c r="J119" s="152">
        <v>0</v>
      </c>
      <c r="K119" s="162">
        <f t="shared" si="26"/>
        <v>0</v>
      </c>
      <c r="L119" s="153">
        <v>15.45</v>
      </c>
      <c r="M119" s="163">
        <f t="shared" si="27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576</v>
      </c>
      <c r="U119" s="152" t="s">
        <v>220</v>
      </c>
      <c r="V119" s="152" t="s">
        <v>527</v>
      </c>
      <c r="W119" s="158">
        <v>1</v>
      </c>
      <c r="X119" s="158" t="s">
        <v>370</v>
      </c>
    </row>
    <row r="120" spans="2:25">
      <c r="B120" s="801"/>
      <c r="C120" s="804"/>
      <c r="D120" s="161">
        <v>4</v>
      </c>
      <c r="E120" s="152" t="s">
        <v>723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25"/>
        <v>1.0312066574202496</v>
      </c>
      <c r="J120" s="152">
        <v>0</v>
      </c>
      <c r="K120" s="162">
        <f t="shared" si="26"/>
        <v>0</v>
      </c>
      <c r="L120" s="153">
        <v>95.44</v>
      </c>
      <c r="M120" s="163">
        <f t="shared" si="27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576</v>
      </c>
      <c r="U120" s="152" t="s">
        <v>656</v>
      </c>
      <c r="V120" s="152"/>
      <c r="W120" s="158">
        <v>1</v>
      </c>
      <c r="X120" s="158" t="s">
        <v>371</v>
      </c>
    </row>
    <row r="121" spans="2:25">
      <c r="B121" s="801"/>
      <c r="C121" s="804"/>
      <c r="D121" s="161">
        <v>5</v>
      </c>
      <c r="E121" s="152" t="s">
        <v>363</v>
      </c>
      <c r="F121" s="153">
        <v>325.84099999999995</v>
      </c>
      <c r="G121" s="152">
        <v>95.28</v>
      </c>
      <c r="H121" s="152">
        <v>97.58</v>
      </c>
      <c r="I121" s="162">
        <f t="shared" si="25"/>
        <v>1.0241393786733837</v>
      </c>
      <c r="J121" s="152">
        <v>0</v>
      </c>
      <c r="K121" s="162">
        <f t="shared" si="26"/>
        <v>0</v>
      </c>
      <c r="L121" s="153">
        <v>141.66999999999999</v>
      </c>
      <c r="M121" s="163">
        <f t="shared" si="27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576</v>
      </c>
      <c r="U121" s="152" t="s">
        <v>656</v>
      </c>
      <c r="V121" s="152"/>
      <c r="W121" s="158">
        <v>1</v>
      </c>
      <c r="X121" s="158" t="s">
        <v>375</v>
      </c>
    </row>
    <row r="122" spans="2:25">
      <c r="B122" s="801"/>
      <c r="C122" s="804"/>
      <c r="D122" s="161">
        <v>6</v>
      </c>
      <c r="E122" s="152" t="s">
        <v>722</v>
      </c>
      <c r="F122" s="153">
        <v>307.11759999999998</v>
      </c>
      <c r="G122" s="152">
        <v>28.56</v>
      </c>
      <c r="H122" s="152">
        <v>29.96</v>
      </c>
      <c r="I122" s="162">
        <f t="shared" si="25"/>
        <v>1.0490196078431373</v>
      </c>
      <c r="J122" s="152">
        <v>0</v>
      </c>
      <c r="K122" s="162">
        <f t="shared" si="26"/>
        <v>0</v>
      </c>
      <c r="L122" s="153">
        <v>216.28</v>
      </c>
      <c r="M122" s="163">
        <f t="shared" si="27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576</v>
      </c>
      <c r="U122" s="152" t="s">
        <v>656</v>
      </c>
      <c r="V122" s="152"/>
      <c r="W122" s="158">
        <v>1</v>
      </c>
      <c r="X122" s="158" t="s">
        <v>371</v>
      </c>
    </row>
    <row r="123" spans="2:25">
      <c r="B123" s="801"/>
      <c r="C123" s="804"/>
      <c r="D123" s="161">
        <v>7</v>
      </c>
      <c r="E123" s="152" t="s">
        <v>617</v>
      </c>
      <c r="F123" s="153">
        <v>294.76799999999997</v>
      </c>
      <c r="G123" s="152">
        <v>92.96</v>
      </c>
      <c r="H123" s="152">
        <v>91.13</v>
      </c>
      <c r="I123" s="162">
        <f t="shared" si="25"/>
        <v>0.98031411359724618</v>
      </c>
      <c r="J123" s="152">
        <v>4.2300000000000004</v>
      </c>
      <c r="K123" s="162">
        <f t="shared" si="26"/>
        <v>4.5503442340791747E-2</v>
      </c>
      <c r="L123" s="153">
        <v>122.82</v>
      </c>
      <c r="M123" s="163">
        <f t="shared" si="27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576</v>
      </c>
      <c r="U123" s="152" t="s">
        <v>656</v>
      </c>
      <c r="V123" s="152"/>
      <c r="W123" s="158">
        <v>1</v>
      </c>
      <c r="X123" s="158" t="s">
        <v>584</v>
      </c>
    </row>
    <row r="124" spans="2:25">
      <c r="B124" s="801"/>
      <c r="C124" s="804"/>
      <c r="D124" s="161">
        <v>8</v>
      </c>
      <c r="E124" s="152" t="s">
        <v>431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25"/>
        <v>0.99440772750381279</v>
      </c>
      <c r="J124" s="152">
        <v>1.78</v>
      </c>
      <c r="K124" s="162">
        <f t="shared" si="26"/>
        <v>4.5246568378240974E-2</v>
      </c>
      <c r="L124" s="153">
        <v>183.65</v>
      </c>
      <c r="M124" s="163">
        <f t="shared" si="27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576</v>
      </c>
      <c r="U124" s="152" t="s">
        <v>656</v>
      </c>
      <c r="V124" s="152"/>
      <c r="W124" s="158">
        <v>1</v>
      </c>
      <c r="X124" s="158" t="s">
        <v>415</v>
      </c>
    </row>
    <row r="125" spans="2:25">
      <c r="B125" s="801"/>
      <c r="C125" s="804"/>
      <c r="D125" s="161">
        <v>9</v>
      </c>
      <c r="E125" s="152" t="s">
        <v>757</v>
      </c>
      <c r="F125" s="153">
        <v>281.75839999999999</v>
      </c>
      <c r="G125" s="152">
        <v>23.46</v>
      </c>
      <c r="H125" s="152">
        <v>24.58</v>
      </c>
      <c r="I125" s="162">
        <f t="shared" si="25"/>
        <v>1.0477408354646205</v>
      </c>
      <c r="J125" s="152">
        <v>0</v>
      </c>
      <c r="K125" s="162">
        <f t="shared" si="26"/>
        <v>0</v>
      </c>
      <c r="L125" s="153">
        <v>251.57</v>
      </c>
      <c r="M125" s="163">
        <f t="shared" si="27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576</v>
      </c>
      <c r="U125" s="152" t="s">
        <v>656</v>
      </c>
      <c r="V125" s="152"/>
      <c r="W125" s="158">
        <v>1</v>
      </c>
      <c r="X125" s="158" t="s">
        <v>380</v>
      </c>
    </row>
    <row r="126" spans="2:25">
      <c r="B126" s="802"/>
      <c r="C126" s="805"/>
      <c r="D126" s="161">
        <v>10</v>
      </c>
      <c r="E126" s="152" t="s">
        <v>586</v>
      </c>
      <c r="F126" s="153">
        <v>280.91200000000003</v>
      </c>
      <c r="G126" s="152">
        <v>126.26</v>
      </c>
      <c r="H126" s="152">
        <v>128.19999999999999</v>
      </c>
      <c r="I126" s="162">
        <f t="shared" si="25"/>
        <v>1.0153651195944875</v>
      </c>
      <c r="J126" s="152">
        <v>0</v>
      </c>
      <c r="K126" s="162">
        <f t="shared" si="26"/>
        <v>0</v>
      </c>
      <c r="L126" s="153">
        <v>144.80000000000001</v>
      </c>
      <c r="M126" s="163">
        <f t="shared" si="27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576</v>
      </c>
      <c r="U126" s="152" t="s">
        <v>656</v>
      </c>
      <c r="V126" s="152"/>
      <c r="W126" s="158">
        <v>1</v>
      </c>
      <c r="X126" s="158" t="s">
        <v>371</v>
      </c>
    </row>
    <row r="127" spans="2:25">
      <c r="B127" s="800">
        <f t="shared" ref="B127:B167" si="34">B117+1</f>
        <v>45970</v>
      </c>
      <c r="C127" s="803" t="str">
        <f t="shared" ref="C127" si="35">CHOOSE(WEEKDAY(B127,2),"一","二","三","四","五","六","日")</f>
        <v>日</v>
      </c>
      <c r="D127" s="161">
        <v>1</v>
      </c>
      <c r="E127" s="152" t="s">
        <v>617</v>
      </c>
      <c r="F127" s="153">
        <v>736.92</v>
      </c>
      <c r="G127" s="152">
        <v>138.16</v>
      </c>
      <c r="H127" s="152">
        <v>144.16</v>
      </c>
      <c r="I127" s="162">
        <f t="shared" si="25"/>
        <v>1.0434279096699479</v>
      </c>
      <c r="J127" s="152">
        <v>0</v>
      </c>
      <c r="K127" s="162">
        <f t="shared" si="26"/>
        <v>0</v>
      </c>
      <c r="L127" s="153">
        <v>122.82</v>
      </c>
      <c r="M127" s="163">
        <f t="shared" si="27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576</v>
      </c>
      <c r="U127" s="152" t="s">
        <v>656</v>
      </c>
      <c r="V127" s="152"/>
      <c r="W127" s="158">
        <v>1</v>
      </c>
      <c r="X127" s="158" t="s">
        <v>584</v>
      </c>
    </row>
    <row r="128" spans="2:25">
      <c r="B128" s="801"/>
      <c r="C128" s="804"/>
      <c r="D128" s="161">
        <v>2</v>
      </c>
      <c r="E128" s="152" t="s">
        <v>720</v>
      </c>
      <c r="F128" s="153">
        <v>726.44</v>
      </c>
      <c r="G128" s="152">
        <v>98.21</v>
      </c>
      <c r="H128" s="152">
        <v>102.4</v>
      </c>
      <c r="I128" s="162">
        <f t="shared" si="25"/>
        <v>1.0426636798696671</v>
      </c>
      <c r="J128" s="152">
        <v>0</v>
      </c>
      <c r="K128" s="162">
        <f t="shared" si="26"/>
        <v>0</v>
      </c>
      <c r="L128" s="153">
        <v>181.61</v>
      </c>
      <c r="M128" s="163">
        <f t="shared" si="27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576</v>
      </c>
      <c r="U128" s="152" t="s">
        <v>656</v>
      </c>
      <c r="V128" s="152"/>
      <c r="W128" s="158">
        <v>1</v>
      </c>
      <c r="X128" s="158" t="s">
        <v>716</v>
      </c>
      <c r="Y128" s="155" t="s">
        <v>255</v>
      </c>
    </row>
    <row r="129" spans="2:25">
      <c r="B129" s="801"/>
      <c r="C129" s="804"/>
      <c r="D129" s="161">
        <v>3</v>
      </c>
      <c r="E129" s="152" t="s">
        <v>362</v>
      </c>
      <c r="F129" s="153">
        <v>648.9</v>
      </c>
      <c r="G129" s="152">
        <v>3738</v>
      </c>
      <c r="H129" s="152">
        <v>3735</v>
      </c>
      <c r="I129" s="162">
        <f t="shared" si="25"/>
        <v>0.9991974317817014</v>
      </c>
      <c r="J129" s="152">
        <v>45</v>
      </c>
      <c r="K129" s="162">
        <f t="shared" si="26"/>
        <v>1.2038523274478331E-2</v>
      </c>
      <c r="L129" s="153">
        <v>15.45</v>
      </c>
      <c r="M129" s="163">
        <f t="shared" si="27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576</v>
      </c>
      <c r="U129" s="152" t="s">
        <v>220</v>
      </c>
      <c r="V129" s="152" t="s">
        <v>527</v>
      </c>
      <c r="W129" s="158">
        <v>1</v>
      </c>
      <c r="X129" s="158" t="s">
        <v>370</v>
      </c>
      <c r="Y129" s="157" t="s">
        <v>263</v>
      </c>
    </row>
    <row r="130" spans="2:25">
      <c r="B130" s="801"/>
      <c r="C130" s="804"/>
      <c r="D130" s="161">
        <v>4</v>
      </c>
      <c r="E130" s="152" t="s">
        <v>692</v>
      </c>
      <c r="F130" s="153">
        <v>559.91999999999996</v>
      </c>
      <c r="G130" s="152">
        <v>109.98</v>
      </c>
      <c r="H130" s="152">
        <v>115.06</v>
      </c>
      <c r="I130" s="162">
        <f t="shared" si="25"/>
        <v>1.0461902164029824</v>
      </c>
      <c r="J130" s="152">
        <v>0</v>
      </c>
      <c r="K130" s="162">
        <f t="shared" si="26"/>
        <v>0</v>
      </c>
      <c r="L130" s="153">
        <v>139.97999999999999</v>
      </c>
      <c r="M130" s="163">
        <f t="shared" si="27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576</v>
      </c>
      <c r="U130" s="152" t="s">
        <v>656</v>
      </c>
      <c r="V130" s="152"/>
      <c r="W130" s="158">
        <v>1</v>
      </c>
      <c r="X130" s="158" t="s">
        <v>689</v>
      </c>
    </row>
    <row r="131" spans="2:25">
      <c r="B131" s="801"/>
      <c r="C131" s="804"/>
      <c r="D131" s="161">
        <v>5</v>
      </c>
      <c r="E131" s="152" t="s">
        <v>650</v>
      </c>
      <c r="F131" s="153">
        <v>553.36</v>
      </c>
      <c r="G131" s="152">
        <v>42.97</v>
      </c>
      <c r="H131" s="152">
        <v>39.85</v>
      </c>
      <c r="I131" s="162">
        <f t="shared" si="25"/>
        <v>0.9273912031649989</v>
      </c>
      <c r="J131" s="152">
        <v>4.9000000000000004</v>
      </c>
      <c r="K131" s="162">
        <f t="shared" si="26"/>
        <v>0.11403304631138005</v>
      </c>
      <c r="L131" s="153">
        <v>345.85</v>
      </c>
      <c r="M131" s="163">
        <f t="shared" si="27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576</v>
      </c>
      <c r="U131" s="152" t="s">
        <v>656</v>
      </c>
      <c r="V131" s="152"/>
      <c r="W131" s="158">
        <v>1</v>
      </c>
      <c r="X131" s="158" t="s">
        <v>642</v>
      </c>
    </row>
    <row r="132" spans="2:25">
      <c r="B132" s="801"/>
      <c r="C132" s="804"/>
      <c r="D132" s="161">
        <v>6</v>
      </c>
      <c r="E132" s="152" t="s">
        <v>677</v>
      </c>
      <c r="F132" s="153">
        <v>421.48</v>
      </c>
      <c r="G132" s="152">
        <v>45.3</v>
      </c>
      <c r="H132" s="152">
        <v>47.3</v>
      </c>
      <c r="I132" s="162">
        <f t="shared" si="25"/>
        <v>1.0441501103752759</v>
      </c>
      <c r="J132" s="152">
        <v>0</v>
      </c>
      <c r="K132" s="162">
        <f t="shared" si="26"/>
        <v>0</v>
      </c>
      <c r="L132" s="153">
        <v>210.74</v>
      </c>
      <c r="M132" s="163">
        <f t="shared" si="27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576</v>
      </c>
      <c r="U132" s="152" t="s">
        <v>656</v>
      </c>
      <c r="V132" s="152"/>
      <c r="W132" s="158">
        <v>1</v>
      </c>
      <c r="X132" s="158" t="s">
        <v>663</v>
      </c>
    </row>
    <row r="133" spans="2:25">
      <c r="B133" s="801"/>
      <c r="C133" s="804"/>
      <c r="D133" s="161">
        <v>7</v>
      </c>
      <c r="E133" s="152" t="s">
        <v>729</v>
      </c>
      <c r="F133" s="153">
        <v>359.20499999999998</v>
      </c>
      <c r="G133" s="152">
        <v>36.69</v>
      </c>
      <c r="H133" s="152">
        <v>38.19</v>
      </c>
      <c r="I133" s="162">
        <f t="shared" si="25"/>
        <v>1.0408830744071955</v>
      </c>
      <c r="J133" s="152">
        <v>0</v>
      </c>
      <c r="K133" s="162">
        <f t="shared" si="26"/>
        <v>0</v>
      </c>
      <c r="L133" s="153">
        <v>239.47</v>
      </c>
      <c r="M133" s="163">
        <f t="shared" si="27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576</v>
      </c>
      <c r="U133" s="152" t="s">
        <v>656</v>
      </c>
      <c r="V133" s="152"/>
      <c r="W133" s="158">
        <v>1</v>
      </c>
      <c r="X133" s="158" t="s">
        <v>719</v>
      </c>
    </row>
    <row r="134" spans="2:25">
      <c r="B134" s="801"/>
      <c r="C134" s="804"/>
      <c r="D134" s="161">
        <v>8</v>
      </c>
      <c r="E134" s="152" t="s">
        <v>701</v>
      </c>
      <c r="F134" s="153">
        <v>348.75</v>
      </c>
      <c r="G134" s="152">
        <v>4869</v>
      </c>
      <c r="H134" s="152">
        <v>4829</v>
      </c>
      <c r="I134" s="162">
        <f t="shared" si="25"/>
        <v>0.99178476073115629</v>
      </c>
      <c r="J134" s="152">
        <v>65</v>
      </c>
      <c r="K134" s="162">
        <f t="shared" si="26"/>
        <v>1.3349763811871021E-2</v>
      </c>
      <c r="L134" s="153">
        <v>13.95</v>
      </c>
      <c r="M134" s="163">
        <f t="shared" si="27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576</v>
      </c>
      <c r="U134" s="152" t="s">
        <v>367</v>
      </c>
      <c r="V134" s="152" t="s">
        <v>662</v>
      </c>
      <c r="W134" s="158">
        <v>1</v>
      </c>
      <c r="X134" s="158" t="s">
        <v>703</v>
      </c>
    </row>
    <row r="135" spans="2:25">
      <c r="B135" s="801"/>
      <c r="C135" s="804"/>
      <c r="D135" s="161">
        <v>9</v>
      </c>
      <c r="E135" s="152" t="s">
        <v>723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36">H135/G135</f>
        <v>1.0220242514229152</v>
      </c>
      <c r="J135" s="152">
        <v>0</v>
      </c>
      <c r="K135" s="162">
        <f t="shared" ref="K135:K198" si="37">J135/G135</f>
        <v>0</v>
      </c>
      <c r="L135" s="153">
        <v>95.44</v>
      </c>
      <c r="M135" s="163">
        <f t="shared" ref="M135:M198" si="38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576</v>
      </c>
      <c r="U135" s="152" t="s">
        <v>656</v>
      </c>
      <c r="V135" s="152"/>
      <c r="W135" s="158">
        <v>1</v>
      </c>
      <c r="X135" s="158" t="s">
        <v>371</v>
      </c>
    </row>
    <row r="136" spans="2:25">
      <c r="B136" s="802"/>
      <c r="C136" s="805"/>
      <c r="D136" s="161">
        <v>10</v>
      </c>
      <c r="E136" s="152" t="s">
        <v>582</v>
      </c>
      <c r="F136" s="153">
        <v>334.68440000000004</v>
      </c>
      <c r="G136" s="152">
        <v>321.31</v>
      </c>
      <c r="H136" s="152">
        <v>320.32</v>
      </c>
      <c r="I136" s="162">
        <f t="shared" si="36"/>
        <v>0.99691886340294422</v>
      </c>
      <c r="J136" s="152">
        <v>3.11</v>
      </c>
      <c r="K136" s="162">
        <f t="shared" si="37"/>
        <v>9.6791260776197437E-3</v>
      </c>
      <c r="L136" s="153">
        <v>181.61</v>
      </c>
      <c r="M136" s="163">
        <f t="shared" si="38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576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00">
        <f t="shared" si="34"/>
        <v>45971</v>
      </c>
      <c r="C137" s="803" t="str">
        <f t="shared" ref="C137" si="39">CHOOSE(WEEKDAY(B137,2),"一","二","三","四","五","六","日")</f>
        <v>一</v>
      </c>
      <c r="D137" s="161">
        <v>1</v>
      </c>
      <c r="E137" s="152" t="s">
        <v>720</v>
      </c>
      <c r="F137" s="153">
        <v>552.09440000000006</v>
      </c>
      <c r="G137" s="152">
        <v>94.48</v>
      </c>
      <c r="H137" s="152">
        <v>97.94</v>
      </c>
      <c r="I137" s="162">
        <f t="shared" si="36"/>
        <v>1.0366215071972904</v>
      </c>
      <c r="J137" s="152">
        <v>0</v>
      </c>
      <c r="K137" s="162">
        <f t="shared" si="37"/>
        <v>0</v>
      </c>
      <c r="L137" s="153">
        <v>181.61</v>
      </c>
      <c r="M137" s="163">
        <f t="shared" si="38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576</v>
      </c>
      <c r="U137" s="152" t="s">
        <v>656</v>
      </c>
      <c r="V137" s="152"/>
      <c r="W137" s="158">
        <v>1</v>
      </c>
      <c r="X137" s="158" t="s">
        <v>716</v>
      </c>
    </row>
    <row r="138" spans="2:25">
      <c r="B138" s="801"/>
      <c r="C138" s="804"/>
      <c r="D138" s="161">
        <v>2</v>
      </c>
      <c r="E138" s="152" t="s">
        <v>362</v>
      </c>
      <c r="F138" s="153">
        <v>401.7</v>
      </c>
      <c r="G138" s="152">
        <v>3674</v>
      </c>
      <c r="H138" s="152">
        <v>3700</v>
      </c>
      <c r="I138" s="162">
        <f t="shared" si="36"/>
        <v>1.0070767555797495</v>
      </c>
      <c r="J138" s="152">
        <v>0</v>
      </c>
      <c r="K138" s="162">
        <f t="shared" si="37"/>
        <v>0</v>
      </c>
      <c r="L138" s="153">
        <v>15.45</v>
      </c>
      <c r="M138" s="163">
        <f t="shared" si="38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576</v>
      </c>
      <c r="U138" s="152" t="s">
        <v>220</v>
      </c>
      <c r="V138" s="152" t="s">
        <v>527</v>
      </c>
      <c r="W138" s="158">
        <v>1</v>
      </c>
      <c r="X138" s="158" t="s">
        <v>370</v>
      </c>
    </row>
    <row r="139" spans="2:25">
      <c r="B139" s="801"/>
      <c r="C139" s="804"/>
      <c r="D139" s="161">
        <v>3</v>
      </c>
      <c r="E139" s="152" t="s">
        <v>432</v>
      </c>
      <c r="F139" s="153">
        <v>378.3408</v>
      </c>
      <c r="G139" s="152">
        <v>40.82</v>
      </c>
      <c r="H139" s="152">
        <v>42.82</v>
      </c>
      <c r="I139" s="162">
        <f t="shared" si="36"/>
        <v>1.0489955903968642</v>
      </c>
      <c r="J139" s="152">
        <v>0</v>
      </c>
      <c r="K139" s="162">
        <f t="shared" si="37"/>
        <v>0</v>
      </c>
      <c r="L139" s="153">
        <v>253.92</v>
      </c>
      <c r="M139" s="163">
        <f t="shared" si="38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576</v>
      </c>
      <c r="U139" s="152" t="s">
        <v>656</v>
      </c>
      <c r="V139" s="152"/>
      <c r="W139" s="158">
        <v>1</v>
      </c>
      <c r="X139" s="158" t="s">
        <v>415</v>
      </c>
    </row>
    <row r="140" spans="2:25">
      <c r="B140" s="801"/>
      <c r="C140" s="804"/>
      <c r="D140" s="161">
        <v>4</v>
      </c>
      <c r="E140" s="152" t="s">
        <v>650</v>
      </c>
      <c r="F140" s="153">
        <v>356.22550000000001</v>
      </c>
      <c r="G140" s="152">
        <v>42.18</v>
      </c>
      <c r="H140" s="152">
        <v>38.31</v>
      </c>
      <c r="I140" s="162">
        <f t="shared" si="36"/>
        <v>0.90825035561877676</v>
      </c>
      <c r="J140" s="152">
        <v>4.9000000000000004</v>
      </c>
      <c r="K140" s="162">
        <f t="shared" si="37"/>
        <v>0.1161688003793267</v>
      </c>
      <c r="L140" s="153">
        <v>345.85</v>
      </c>
      <c r="M140" s="163">
        <f t="shared" si="38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576</v>
      </c>
      <c r="U140" s="152" t="s">
        <v>656</v>
      </c>
      <c r="V140" s="152"/>
      <c r="W140" s="158">
        <v>1</v>
      </c>
      <c r="X140" s="158" t="s">
        <v>642</v>
      </c>
    </row>
    <row r="141" spans="2:25">
      <c r="B141" s="801"/>
      <c r="C141" s="804"/>
      <c r="D141" s="161">
        <v>5</v>
      </c>
      <c r="E141" s="152" t="s">
        <v>691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36"/>
        <v>1.0438184663536776</v>
      </c>
      <c r="J141" s="152">
        <v>0</v>
      </c>
      <c r="K141" s="162">
        <f t="shared" si="37"/>
        <v>0</v>
      </c>
      <c r="L141" s="153">
        <v>187.46</v>
      </c>
      <c r="M141" s="163">
        <f t="shared" si="38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576</v>
      </c>
      <c r="U141" s="152" t="s">
        <v>656</v>
      </c>
      <c r="V141" s="152"/>
      <c r="W141" s="158">
        <v>1</v>
      </c>
      <c r="X141" s="158" t="s">
        <v>689</v>
      </c>
    </row>
    <row r="142" spans="2:25">
      <c r="B142" s="801"/>
      <c r="C142" s="804"/>
      <c r="D142" s="161">
        <v>6</v>
      </c>
      <c r="E142" s="152" t="s">
        <v>525</v>
      </c>
      <c r="F142" s="153">
        <v>303.12119999999999</v>
      </c>
      <c r="G142" s="152">
        <v>31.91</v>
      </c>
      <c r="H142" s="152">
        <v>33.43</v>
      </c>
      <c r="I142" s="162">
        <f t="shared" si="36"/>
        <v>1.0476339705421498</v>
      </c>
      <c r="J142" s="152">
        <v>0</v>
      </c>
      <c r="K142" s="162">
        <f t="shared" si="37"/>
        <v>0</v>
      </c>
      <c r="L142" s="153">
        <v>248.46</v>
      </c>
      <c r="M142" s="163">
        <f t="shared" si="38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576</v>
      </c>
      <c r="U142" s="152" t="s">
        <v>656</v>
      </c>
      <c r="V142" s="152"/>
      <c r="W142" s="158">
        <v>1</v>
      </c>
      <c r="X142" s="158" t="s">
        <v>371</v>
      </c>
    </row>
    <row r="143" spans="2:25">
      <c r="B143" s="801"/>
      <c r="C143" s="804"/>
      <c r="D143" s="161">
        <v>7</v>
      </c>
      <c r="E143" s="152" t="s">
        <v>431</v>
      </c>
      <c r="F143" s="153">
        <v>301.18599999999998</v>
      </c>
      <c r="G143" s="152">
        <v>50.54</v>
      </c>
      <c r="H143" s="152">
        <v>53.03</v>
      </c>
      <c r="I143" s="162">
        <f t="shared" si="36"/>
        <v>1.0492679066086268</v>
      </c>
      <c r="J143" s="152">
        <v>0</v>
      </c>
      <c r="K143" s="162">
        <f t="shared" si="37"/>
        <v>0</v>
      </c>
      <c r="L143" s="153">
        <v>183.65</v>
      </c>
      <c r="M143" s="163">
        <f t="shared" si="38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576</v>
      </c>
      <c r="U143" s="152" t="s">
        <v>656</v>
      </c>
      <c r="V143" s="152"/>
      <c r="W143" s="158">
        <v>1</v>
      </c>
      <c r="X143" s="158" t="s">
        <v>415</v>
      </c>
    </row>
    <row r="144" spans="2:25">
      <c r="B144" s="801"/>
      <c r="C144" s="804"/>
      <c r="D144" s="161">
        <v>8</v>
      </c>
      <c r="E144" s="152" t="s">
        <v>363</v>
      </c>
      <c r="F144" s="153">
        <v>287.59009999999995</v>
      </c>
      <c r="G144" s="152">
        <v>115.37</v>
      </c>
      <c r="H144" s="152">
        <v>117.39999999999999</v>
      </c>
      <c r="I144" s="162">
        <f t="shared" si="36"/>
        <v>1.0175955621045332</v>
      </c>
      <c r="J144" s="152">
        <v>0</v>
      </c>
      <c r="K144" s="162">
        <f t="shared" si="37"/>
        <v>0</v>
      </c>
      <c r="L144" s="153">
        <v>141.66999999999999</v>
      </c>
      <c r="M144" s="163">
        <f t="shared" si="38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576</v>
      </c>
      <c r="U144" s="152" t="s">
        <v>656</v>
      </c>
      <c r="V144" s="152"/>
      <c r="W144" s="158">
        <v>1</v>
      </c>
      <c r="X144" s="158" t="s">
        <v>375</v>
      </c>
    </row>
    <row r="145" spans="2:24">
      <c r="B145" s="801"/>
      <c r="C145" s="804"/>
      <c r="D145" s="161">
        <v>9</v>
      </c>
      <c r="E145" s="152" t="s">
        <v>715</v>
      </c>
      <c r="F145" s="153">
        <v>252.85999999999999</v>
      </c>
      <c r="G145" s="152">
        <v>16432</v>
      </c>
      <c r="H145" s="152">
        <v>16426</v>
      </c>
      <c r="I145" s="162">
        <f t="shared" si="36"/>
        <v>0.99963485881207403</v>
      </c>
      <c r="J145" s="152">
        <v>100</v>
      </c>
      <c r="K145" s="162">
        <f t="shared" si="37"/>
        <v>6.0856864654333011E-3</v>
      </c>
      <c r="L145" s="153">
        <v>2.69</v>
      </c>
      <c r="M145" s="163">
        <f t="shared" si="38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576</v>
      </c>
      <c r="U145" s="152" t="s">
        <v>219</v>
      </c>
      <c r="V145" s="152"/>
      <c r="W145" s="158">
        <v>1</v>
      </c>
      <c r="X145" s="158" t="s">
        <v>716</v>
      </c>
    </row>
    <row r="146" spans="2:24">
      <c r="B146" s="802"/>
      <c r="C146" s="805"/>
      <c r="D146" s="161">
        <v>10</v>
      </c>
      <c r="E146" s="152" t="s">
        <v>701</v>
      </c>
      <c r="F146" s="153">
        <v>251.1</v>
      </c>
      <c r="G146" s="152">
        <v>4575</v>
      </c>
      <c r="H146" s="152">
        <v>4593</v>
      </c>
      <c r="I146" s="162">
        <f t="shared" si="36"/>
        <v>1.0039344262295082</v>
      </c>
      <c r="J146" s="152">
        <v>0</v>
      </c>
      <c r="K146" s="162">
        <f t="shared" si="37"/>
        <v>0</v>
      </c>
      <c r="L146" s="153">
        <v>13.95</v>
      </c>
      <c r="M146" s="163">
        <f t="shared" si="38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576</v>
      </c>
      <c r="U146" s="152" t="s">
        <v>367</v>
      </c>
      <c r="V146" s="152" t="s">
        <v>662</v>
      </c>
      <c r="W146" s="158">
        <v>1</v>
      </c>
      <c r="X146" s="158" t="s">
        <v>703</v>
      </c>
    </row>
    <row r="147" spans="2:24">
      <c r="B147" s="800">
        <f t="shared" si="34"/>
        <v>45972</v>
      </c>
      <c r="C147" s="803" t="str">
        <f t="shared" ref="C147" si="40">CHOOSE(WEEKDAY(B147,2),"一","二","三","四","五","六","日")</f>
        <v>二</v>
      </c>
      <c r="D147" s="161">
        <v>1</v>
      </c>
      <c r="E147" s="152"/>
      <c r="F147" s="153"/>
      <c r="G147" s="152"/>
      <c r="H147" s="152"/>
      <c r="I147" s="162" t="e">
        <f t="shared" si="36"/>
        <v>#DIV/0!</v>
      </c>
      <c r="J147" s="152"/>
      <c r="K147" s="162" t="e">
        <f t="shared" si="37"/>
        <v>#DIV/0!</v>
      </c>
      <c r="L147" s="153"/>
      <c r="M147" s="163" t="e">
        <f t="shared" si="38"/>
        <v>#DIV/0!</v>
      </c>
      <c r="N147" s="153"/>
      <c r="O147" s="152"/>
      <c r="P147" s="154"/>
      <c r="Q147" s="361"/>
      <c r="R147" s="154"/>
      <c r="S147" s="153"/>
      <c r="T147" s="152"/>
      <c r="U147" s="152"/>
      <c r="V147" s="152"/>
      <c r="W147" s="158"/>
      <c r="X147" s="158"/>
    </row>
    <row r="148" spans="2:24">
      <c r="B148" s="801"/>
      <c r="C148" s="804"/>
      <c r="D148" s="161">
        <v>2</v>
      </c>
      <c r="E148" s="152"/>
      <c r="F148" s="153"/>
      <c r="G148" s="152"/>
      <c r="H148" s="152"/>
      <c r="I148" s="162" t="e">
        <f t="shared" si="36"/>
        <v>#DIV/0!</v>
      </c>
      <c r="J148" s="152"/>
      <c r="K148" s="162" t="e">
        <f t="shared" si="37"/>
        <v>#DIV/0!</v>
      </c>
      <c r="L148" s="153"/>
      <c r="M148" s="163" t="e">
        <f t="shared" si="38"/>
        <v>#DIV/0!</v>
      </c>
      <c r="N148" s="153"/>
      <c r="O148" s="152"/>
      <c r="P148" s="154"/>
      <c r="Q148" s="361"/>
      <c r="R148" s="154"/>
      <c r="S148" s="153"/>
      <c r="T148" s="152"/>
      <c r="U148" s="152"/>
      <c r="V148" s="152"/>
      <c r="W148" s="158"/>
      <c r="X148" s="158"/>
    </row>
    <row r="149" spans="2:24">
      <c r="B149" s="801"/>
      <c r="C149" s="804"/>
      <c r="D149" s="161">
        <v>3</v>
      </c>
      <c r="E149" s="152"/>
      <c r="F149" s="153"/>
      <c r="G149" s="152"/>
      <c r="H149" s="152"/>
      <c r="I149" s="162" t="e">
        <f t="shared" si="36"/>
        <v>#DIV/0!</v>
      </c>
      <c r="J149" s="152"/>
      <c r="K149" s="162" t="e">
        <f t="shared" si="37"/>
        <v>#DIV/0!</v>
      </c>
      <c r="L149" s="153"/>
      <c r="M149" s="163" t="e">
        <f t="shared" si="38"/>
        <v>#DIV/0!</v>
      </c>
      <c r="N149" s="153"/>
      <c r="O149" s="152"/>
      <c r="P149" s="154"/>
      <c r="Q149" s="361"/>
      <c r="R149" s="154"/>
      <c r="S149" s="153"/>
      <c r="T149" s="152"/>
      <c r="U149" s="152"/>
      <c r="V149" s="152"/>
      <c r="W149" s="158"/>
      <c r="X149" s="158"/>
    </row>
    <row r="150" spans="2:24">
      <c r="B150" s="801"/>
      <c r="C150" s="804"/>
      <c r="D150" s="161">
        <v>4</v>
      </c>
      <c r="E150" s="152"/>
      <c r="F150" s="153"/>
      <c r="G150" s="152"/>
      <c r="H150" s="152"/>
      <c r="I150" s="162" t="e">
        <f t="shared" si="36"/>
        <v>#DIV/0!</v>
      </c>
      <c r="J150" s="152"/>
      <c r="K150" s="162" t="e">
        <f t="shared" si="37"/>
        <v>#DIV/0!</v>
      </c>
      <c r="L150" s="153"/>
      <c r="M150" s="163" t="e">
        <f t="shared" si="38"/>
        <v>#DIV/0!</v>
      </c>
      <c r="N150" s="153"/>
      <c r="O150" s="152"/>
      <c r="P150" s="154"/>
      <c r="Q150" s="361"/>
      <c r="R150" s="154"/>
      <c r="S150" s="153"/>
      <c r="T150" s="152"/>
      <c r="U150" s="152"/>
      <c r="V150" s="152"/>
      <c r="W150" s="158"/>
      <c r="X150" s="158"/>
    </row>
    <row r="151" spans="2:24">
      <c r="B151" s="801"/>
      <c r="C151" s="804"/>
      <c r="D151" s="161">
        <v>5</v>
      </c>
      <c r="E151" s="152"/>
      <c r="F151" s="153"/>
      <c r="G151" s="152"/>
      <c r="H151" s="152"/>
      <c r="I151" s="162" t="e">
        <f t="shared" si="36"/>
        <v>#DIV/0!</v>
      </c>
      <c r="J151" s="152"/>
      <c r="K151" s="162" t="e">
        <f t="shared" si="37"/>
        <v>#DIV/0!</v>
      </c>
      <c r="L151" s="153"/>
      <c r="M151" s="163" t="e">
        <f t="shared" si="38"/>
        <v>#DIV/0!</v>
      </c>
      <c r="N151" s="153"/>
      <c r="O151" s="152"/>
      <c r="P151" s="154"/>
      <c r="Q151" s="361"/>
      <c r="R151" s="154"/>
      <c r="S151" s="153"/>
      <c r="T151" s="152"/>
      <c r="U151" s="152"/>
      <c r="V151" s="152"/>
      <c r="W151" s="158"/>
      <c r="X151" s="158"/>
    </row>
    <row r="152" spans="2:24">
      <c r="B152" s="801"/>
      <c r="C152" s="804"/>
      <c r="D152" s="161">
        <v>6</v>
      </c>
      <c r="E152" s="152"/>
      <c r="F152" s="153"/>
      <c r="G152" s="152"/>
      <c r="H152" s="152"/>
      <c r="I152" s="162" t="e">
        <f t="shared" si="36"/>
        <v>#DIV/0!</v>
      </c>
      <c r="J152" s="152"/>
      <c r="K152" s="162" t="e">
        <f t="shared" si="37"/>
        <v>#DIV/0!</v>
      </c>
      <c r="L152" s="153"/>
      <c r="M152" s="163" t="e">
        <f t="shared" si="38"/>
        <v>#DIV/0!</v>
      </c>
      <c r="N152" s="153"/>
      <c r="O152" s="152"/>
      <c r="P152" s="154"/>
      <c r="Q152" s="361"/>
      <c r="R152" s="154"/>
      <c r="S152" s="153"/>
      <c r="T152" s="152"/>
      <c r="U152" s="152"/>
      <c r="V152" s="152"/>
      <c r="W152" s="158"/>
      <c r="X152" s="158"/>
    </row>
    <row r="153" spans="2:24">
      <c r="B153" s="801"/>
      <c r="C153" s="804"/>
      <c r="D153" s="161">
        <v>7</v>
      </c>
      <c r="E153" s="152"/>
      <c r="F153" s="153"/>
      <c r="G153" s="152"/>
      <c r="H153" s="152"/>
      <c r="I153" s="162" t="e">
        <f t="shared" si="36"/>
        <v>#DIV/0!</v>
      </c>
      <c r="J153" s="152"/>
      <c r="K153" s="162" t="e">
        <f t="shared" si="37"/>
        <v>#DIV/0!</v>
      </c>
      <c r="L153" s="153"/>
      <c r="M153" s="163" t="e">
        <f t="shared" si="38"/>
        <v>#DIV/0!</v>
      </c>
      <c r="N153" s="153"/>
      <c r="O153" s="152"/>
      <c r="P153" s="154"/>
      <c r="Q153" s="361"/>
      <c r="R153" s="154"/>
      <c r="S153" s="153"/>
      <c r="T153" s="152"/>
      <c r="U153" s="152"/>
      <c r="V153" s="152"/>
      <c r="W153" s="158"/>
      <c r="X153" s="158"/>
    </row>
    <row r="154" spans="2:24">
      <c r="B154" s="801"/>
      <c r="C154" s="804"/>
      <c r="D154" s="161">
        <v>8</v>
      </c>
      <c r="E154" s="152"/>
      <c r="F154" s="153"/>
      <c r="G154" s="152"/>
      <c r="H154" s="152"/>
      <c r="I154" s="162" t="e">
        <f t="shared" si="36"/>
        <v>#DIV/0!</v>
      </c>
      <c r="J154" s="152"/>
      <c r="K154" s="162" t="e">
        <f t="shared" si="37"/>
        <v>#DIV/0!</v>
      </c>
      <c r="L154" s="153"/>
      <c r="M154" s="163" t="e">
        <f t="shared" si="38"/>
        <v>#DIV/0!</v>
      </c>
      <c r="N154" s="153"/>
      <c r="O154" s="152"/>
      <c r="P154" s="154"/>
      <c r="Q154" s="361"/>
      <c r="R154" s="154"/>
      <c r="S154" s="153"/>
      <c r="T154" s="152"/>
      <c r="U154" s="152"/>
      <c r="V154" s="152"/>
      <c r="W154" s="158"/>
      <c r="X154" s="158"/>
    </row>
    <row r="155" spans="2:24">
      <c r="B155" s="801"/>
      <c r="C155" s="804"/>
      <c r="D155" s="161">
        <v>9</v>
      </c>
      <c r="E155" s="152"/>
      <c r="F155" s="153"/>
      <c r="G155" s="152"/>
      <c r="H155" s="152"/>
      <c r="I155" s="162" t="e">
        <f t="shared" si="36"/>
        <v>#DIV/0!</v>
      </c>
      <c r="J155" s="152"/>
      <c r="K155" s="162" t="e">
        <f t="shared" si="37"/>
        <v>#DIV/0!</v>
      </c>
      <c r="L155" s="153"/>
      <c r="M155" s="163" t="e">
        <f t="shared" si="38"/>
        <v>#DIV/0!</v>
      </c>
      <c r="N155" s="153"/>
      <c r="O155" s="152"/>
      <c r="P155" s="154"/>
      <c r="Q155" s="361"/>
      <c r="R155" s="154"/>
      <c r="S155" s="153"/>
      <c r="T155" s="152"/>
      <c r="U155" s="152"/>
      <c r="V155" s="152"/>
      <c r="W155" s="158"/>
      <c r="X155" s="158"/>
    </row>
    <row r="156" spans="2:24">
      <c r="B156" s="802"/>
      <c r="C156" s="805"/>
      <c r="D156" s="161">
        <v>10</v>
      </c>
      <c r="E156" s="152"/>
      <c r="F156" s="153"/>
      <c r="G156" s="152"/>
      <c r="H156" s="152"/>
      <c r="I156" s="162" t="e">
        <f t="shared" si="36"/>
        <v>#DIV/0!</v>
      </c>
      <c r="J156" s="152"/>
      <c r="K156" s="162" t="e">
        <f t="shared" si="37"/>
        <v>#DIV/0!</v>
      </c>
      <c r="L156" s="153"/>
      <c r="M156" s="163" t="e">
        <f t="shared" si="38"/>
        <v>#DIV/0!</v>
      </c>
      <c r="N156" s="153"/>
      <c r="O156" s="152"/>
      <c r="P156" s="154"/>
      <c r="Q156" s="361"/>
      <c r="R156" s="154"/>
      <c r="S156" s="153"/>
      <c r="T156" s="152"/>
      <c r="U156" s="152"/>
      <c r="V156" s="152"/>
      <c r="W156" s="158"/>
      <c r="X156" s="158"/>
    </row>
    <row r="157" spans="2:24">
      <c r="B157" s="800">
        <f t="shared" si="34"/>
        <v>45973</v>
      </c>
      <c r="C157" s="803" t="str">
        <f t="shared" ref="C157" si="41">CHOOSE(WEEKDAY(B157,2),"一","二","三","四","五","六","日")</f>
        <v>三</v>
      </c>
      <c r="D157" s="161">
        <v>1</v>
      </c>
      <c r="E157" s="152"/>
      <c r="F157" s="153"/>
      <c r="G157" s="152"/>
      <c r="H157" s="152"/>
      <c r="I157" s="162" t="e">
        <f t="shared" si="36"/>
        <v>#DIV/0!</v>
      </c>
      <c r="J157" s="152"/>
      <c r="K157" s="162" t="e">
        <f t="shared" si="37"/>
        <v>#DIV/0!</v>
      </c>
      <c r="L157" s="153"/>
      <c r="M157" s="163" t="e">
        <f t="shared" si="38"/>
        <v>#DIV/0!</v>
      </c>
      <c r="N157" s="153"/>
      <c r="O157" s="152"/>
      <c r="P157" s="154"/>
      <c r="Q157" s="361"/>
      <c r="R157" s="154"/>
      <c r="S157" s="153"/>
      <c r="T157" s="152"/>
      <c r="U157" s="152"/>
      <c r="V157" s="152"/>
      <c r="W157" s="158"/>
      <c r="X157" s="158"/>
    </row>
    <row r="158" spans="2:24">
      <c r="B158" s="801"/>
      <c r="C158" s="804"/>
      <c r="D158" s="161">
        <v>2</v>
      </c>
      <c r="E158" s="152"/>
      <c r="F158" s="153"/>
      <c r="G158" s="152"/>
      <c r="H158" s="152"/>
      <c r="I158" s="162" t="e">
        <f t="shared" si="36"/>
        <v>#DIV/0!</v>
      </c>
      <c r="J158" s="152"/>
      <c r="K158" s="162" t="e">
        <f t="shared" si="37"/>
        <v>#DIV/0!</v>
      </c>
      <c r="L158" s="153"/>
      <c r="M158" s="163" t="e">
        <f t="shared" si="38"/>
        <v>#DIV/0!</v>
      </c>
      <c r="N158" s="153"/>
      <c r="O158" s="152"/>
      <c r="P158" s="154"/>
      <c r="Q158" s="361"/>
      <c r="R158" s="154"/>
      <c r="S158" s="153"/>
      <c r="T158" s="152"/>
      <c r="U158" s="152"/>
      <c r="V158" s="152"/>
      <c r="W158" s="158"/>
      <c r="X158" s="158"/>
    </row>
    <row r="159" spans="2:24">
      <c r="B159" s="801"/>
      <c r="C159" s="804"/>
      <c r="D159" s="161">
        <v>3</v>
      </c>
      <c r="E159" s="152"/>
      <c r="F159" s="153"/>
      <c r="G159" s="152"/>
      <c r="H159" s="152"/>
      <c r="I159" s="162" t="e">
        <f t="shared" si="36"/>
        <v>#DIV/0!</v>
      </c>
      <c r="J159" s="152"/>
      <c r="K159" s="162" t="e">
        <f t="shared" si="37"/>
        <v>#DIV/0!</v>
      </c>
      <c r="L159" s="153"/>
      <c r="M159" s="163" t="e">
        <f t="shared" si="38"/>
        <v>#DIV/0!</v>
      </c>
      <c r="N159" s="153"/>
      <c r="O159" s="152"/>
      <c r="P159" s="154"/>
      <c r="Q159" s="361"/>
      <c r="R159" s="154"/>
      <c r="S159" s="153"/>
      <c r="T159" s="152"/>
      <c r="U159" s="152"/>
      <c r="V159" s="152"/>
      <c r="W159" s="158"/>
      <c r="X159" s="158"/>
    </row>
    <row r="160" spans="2:24">
      <c r="B160" s="801"/>
      <c r="C160" s="804"/>
      <c r="D160" s="161">
        <v>4</v>
      </c>
      <c r="E160" s="152"/>
      <c r="F160" s="153"/>
      <c r="G160" s="152"/>
      <c r="H160" s="152"/>
      <c r="I160" s="162" t="e">
        <f t="shared" si="36"/>
        <v>#DIV/0!</v>
      </c>
      <c r="J160" s="152"/>
      <c r="K160" s="162" t="e">
        <f t="shared" si="37"/>
        <v>#DIV/0!</v>
      </c>
      <c r="L160" s="153"/>
      <c r="M160" s="163" t="e">
        <f t="shared" si="38"/>
        <v>#DIV/0!</v>
      </c>
      <c r="N160" s="153"/>
      <c r="O160" s="152"/>
      <c r="P160" s="154"/>
      <c r="Q160" s="361"/>
      <c r="R160" s="154"/>
      <c r="S160" s="153"/>
      <c r="T160" s="152"/>
      <c r="U160" s="152"/>
      <c r="V160" s="152"/>
      <c r="W160" s="158"/>
      <c r="X160" s="158"/>
    </row>
    <row r="161" spans="2:24">
      <c r="B161" s="801"/>
      <c r="C161" s="804"/>
      <c r="D161" s="161">
        <v>5</v>
      </c>
      <c r="E161" s="152"/>
      <c r="F161" s="153"/>
      <c r="G161" s="152"/>
      <c r="H161" s="152"/>
      <c r="I161" s="162" t="e">
        <f t="shared" si="36"/>
        <v>#DIV/0!</v>
      </c>
      <c r="J161" s="152"/>
      <c r="K161" s="162" t="e">
        <f t="shared" si="37"/>
        <v>#DIV/0!</v>
      </c>
      <c r="L161" s="153"/>
      <c r="M161" s="163" t="e">
        <f t="shared" si="38"/>
        <v>#DIV/0!</v>
      </c>
      <c r="N161" s="153"/>
      <c r="O161" s="152"/>
      <c r="P161" s="154"/>
      <c r="Q161" s="361"/>
      <c r="R161" s="154"/>
      <c r="S161" s="153"/>
      <c r="T161" s="152"/>
      <c r="U161" s="152"/>
      <c r="V161" s="152"/>
      <c r="W161" s="158"/>
      <c r="X161" s="158"/>
    </row>
    <row r="162" spans="2:24">
      <c r="B162" s="801"/>
      <c r="C162" s="804"/>
      <c r="D162" s="161">
        <v>6</v>
      </c>
      <c r="E162" s="152"/>
      <c r="F162" s="153"/>
      <c r="G162" s="152"/>
      <c r="H162" s="152"/>
      <c r="I162" s="162" t="e">
        <f t="shared" si="36"/>
        <v>#DIV/0!</v>
      </c>
      <c r="J162" s="152"/>
      <c r="K162" s="162" t="e">
        <f t="shared" si="37"/>
        <v>#DIV/0!</v>
      </c>
      <c r="L162" s="153"/>
      <c r="M162" s="163" t="e">
        <f t="shared" si="38"/>
        <v>#DIV/0!</v>
      </c>
      <c r="N162" s="153"/>
      <c r="O162" s="152"/>
      <c r="P162" s="154"/>
      <c r="Q162" s="361"/>
      <c r="R162" s="154"/>
      <c r="S162" s="153"/>
      <c r="T162" s="152"/>
      <c r="U162" s="152"/>
      <c r="V162" s="152"/>
      <c r="W162" s="158"/>
      <c r="X162" s="158"/>
    </row>
    <row r="163" spans="2:24">
      <c r="B163" s="801"/>
      <c r="C163" s="804"/>
      <c r="D163" s="161">
        <v>7</v>
      </c>
      <c r="E163" s="152"/>
      <c r="F163" s="153"/>
      <c r="G163" s="152"/>
      <c r="H163" s="152"/>
      <c r="I163" s="162" t="e">
        <f t="shared" si="36"/>
        <v>#DIV/0!</v>
      </c>
      <c r="J163" s="152"/>
      <c r="K163" s="162" t="e">
        <f t="shared" si="37"/>
        <v>#DIV/0!</v>
      </c>
      <c r="L163" s="153"/>
      <c r="M163" s="163" t="e">
        <f t="shared" si="38"/>
        <v>#DIV/0!</v>
      </c>
      <c r="N163" s="153"/>
      <c r="O163" s="152"/>
      <c r="P163" s="154"/>
      <c r="Q163" s="361"/>
      <c r="R163" s="154"/>
      <c r="S163" s="153"/>
      <c r="T163" s="152"/>
      <c r="U163" s="152"/>
      <c r="V163" s="152"/>
      <c r="W163" s="158"/>
      <c r="X163" s="158"/>
    </row>
    <row r="164" spans="2:24">
      <c r="B164" s="801"/>
      <c r="C164" s="804"/>
      <c r="D164" s="161">
        <v>8</v>
      </c>
      <c r="E164" s="152"/>
      <c r="F164" s="153"/>
      <c r="G164" s="152"/>
      <c r="H164" s="152"/>
      <c r="I164" s="162" t="e">
        <f t="shared" si="36"/>
        <v>#DIV/0!</v>
      </c>
      <c r="J164" s="152"/>
      <c r="K164" s="162" t="e">
        <f t="shared" si="37"/>
        <v>#DIV/0!</v>
      </c>
      <c r="L164" s="153"/>
      <c r="M164" s="163" t="e">
        <f t="shared" si="38"/>
        <v>#DIV/0!</v>
      </c>
      <c r="N164" s="153"/>
      <c r="O164" s="152"/>
      <c r="P164" s="154"/>
      <c r="Q164" s="361"/>
      <c r="R164" s="154"/>
      <c r="S164" s="153"/>
      <c r="T164" s="152"/>
      <c r="U164" s="152"/>
      <c r="V164" s="152"/>
      <c r="W164" s="158"/>
      <c r="X164" s="158"/>
    </row>
    <row r="165" spans="2:24">
      <c r="B165" s="801"/>
      <c r="C165" s="804"/>
      <c r="D165" s="161">
        <v>9</v>
      </c>
      <c r="E165" s="152"/>
      <c r="F165" s="153"/>
      <c r="G165" s="152"/>
      <c r="H165" s="152"/>
      <c r="I165" s="162" t="e">
        <f t="shared" si="36"/>
        <v>#DIV/0!</v>
      </c>
      <c r="J165" s="152"/>
      <c r="K165" s="162" t="e">
        <f t="shared" si="37"/>
        <v>#DIV/0!</v>
      </c>
      <c r="L165" s="153"/>
      <c r="M165" s="163" t="e">
        <f t="shared" si="38"/>
        <v>#DIV/0!</v>
      </c>
      <c r="N165" s="153"/>
      <c r="O165" s="152"/>
      <c r="P165" s="154"/>
      <c r="Q165" s="361"/>
      <c r="R165" s="154"/>
      <c r="S165" s="153"/>
      <c r="T165" s="152"/>
      <c r="U165" s="152"/>
      <c r="V165" s="152"/>
      <c r="W165" s="158"/>
      <c r="X165" s="158"/>
    </row>
    <row r="166" spans="2:24">
      <c r="B166" s="802"/>
      <c r="C166" s="805"/>
      <c r="D166" s="161">
        <v>10</v>
      </c>
      <c r="E166" s="152"/>
      <c r="F166" s="153"/>
      <c r="G166" s="152"/>
      <c r="H166" s="152"/>
      <c r="I166" s="162" t="e">
        <f t="shared" si="36"/>
        <v>#DIV/0!</v>
      </c>
      <c r="J166" s="152"/>
      <c r="K166" s="162" t="e">
        <f t="shared" si="37"/>
        <v>#DIV/0!</v>
      </c>
      <c r="L166" s="153"/>
      <c r="M166" s="163" t="e">
        <f t="shared" si="38"/>
        <v>#DIV/0!</v>
      </c>
      <c r="N166" s="153"/>
      <c r="O166" s="152"/>
      <c r="P166" s="154"/>
      <c r="Q166" s="361"/>
      <c r="R166" s="154"/>
      <c r="S166" s="153"/>
      <c r="T166" s="152"/>
      <c r="U166" s="152"/>
      <c r="V166" s="152"/>
      <c r="W166" s="158"/>
      <c r="X166" s="158"/>
    </row>
    <row r="167" spans="2:24">
      <c r="B167" s="800">
        <f t="shared" si="34"/>
        <v>45974</v>
      </c>
      <c r="C167" s="803" t="str">
        <f t="shared" ref="C167" si="42">CHOOSE(WEEKDAY(B167,2),"一","二","三","四","五","六","日")</f>
        <v>四</v>
      </c>
      <c r="D167" s="161">
        <v>1</v>
      </c>
      <c r="E167" s="152"/>
      <c r="F167" s="153"/>
      <c r="G167" s="152"/>
      <c r="H167" s="152"/>
      <c r="I167" s="162" t="e">
        <f t="shared" si="36"/>
        <v>#DIV/0!</v>
      </c>
      <c r="J167" s="152"/>
      <c r="K167" s="162" t="e">
        <f t="shared" si="37"/>
        <v>#DIV/0!</v>
      </c>
      <c r="L167" s="153"/>
      <c r="M167" s="163" t="e">
        <f t="shared" si="38"/>
        <v>#DIV/0!</v>
      </c>
      <c r="N167" s="153"/>
      <c r="O167" s="152"/>
      <c r="P167" s="154"/>
      <c r="Q167" s="361"/>
      <c r="R167" s="154"/>
      <c r="S167" s="153"/>
      <c r="T167" s="152"/>
      <c r="U167" s="152"/>
      <c r="V167" s="152"/>
      <c r="W167" s="158"/>
      <c r="X167" s="158"/>
    </row>
    <row r="168" spans="2:24">
      <c r="B168" s="801"/>
      <c r="C168" s="804"/>
      <c r="D168" s="161">
        <v>2</v>
      </c>
      <c r="E168" s="152"/>
      <c r="F168" s="153"/>
      <c r="G168" s="152"/>
      <c r="H168" s="152"/>
      <c r="I168" s="162" t="e">
        <f t="shared" si="36"/>
        <v>#DIV/0!</v>
      </c>
      <c r="J168" s="152"/>
      <c r="K168" s="162" t="e">
        <f t="shared" si="37"/>
        <v>#DIV/0!</v>
      </c>
      <c r="L168" s="153"/>
      <c r="M168" s="163" t="e">
        <f t="shared" si="38"/>
        <v>#DIV/0!</v>
      </c>
      <c r="N168" s="153"/>
      <c r="O168" s="152"/>
      <c r="P168" s="154"/>
      <c r="Q168" s="361"/>
      <c r="R168" s="154"/>
      <c r="S168" s="153"/>
      <c r="T168" s="152"/>
      <c r="U168" s="152"/>
      <c r="V168" s="152"/>
      <c r="W168" s="158"/>
      <c r="X168" s="158"/>
    </row>
    <row r="169" spans="2:24">
      <c r="B169" s="801"/>
      <c r="C169" s="804"/>
      <c r="D169" s="161">
        <v>3</v>
      </c>
      <c r="E169" s="152"/>
      <c r="F169" s="153"/>
      <c r="G169" s="152"/>
      <c r="H169" s="152"/>
      <c r="I169" s="162" t="e">
        <f t="shared" si="36"/>
        <v>#DIV/0!</v>
      </c>
      <c r="J169" s="152"/>
      <c r="K169" s="162" t="e">
        <f t="shared" si="37"/>
        <v>#DIV/0!</v>
      </c>
      <c r="L169" s="153"/>
      <c r="M169" s="163" t="e">
        <f t="shared" si="38"/>
        <v>#DIV/0!</v>
      </c>
      <c r="N169" s="153"/>
      <c r="O169" s="152"/>
      <c r="P169" s="154"/>
      <c r="Q169" s="361"/>
      <c r="R169" s="154"/>
      <c r="S169" s="153"/>
      <c r="T169" s="152"/>
      <c r="U169" s="152"/>
      <c r="V169" s="152"/>
      <c r="W169" s="158"/>
      <c r="X169" s="158"/>
    </row>
    <row r="170" spans="2:24">
      <c r="B170" s="801"/>
      <c r="C170" s="804"/>
      <c r="D170" s="161">
        <v>4</v>
      </c>
      <c r="E170" s="152"/>
      <c r="F170" s="153"/>
      <c r="G170" s="152"/>
      <c r="H170" s="152"/>
      <c r="I170" s="162" t="e">
        <f t="shared" si="36"/>
        <v>#DIV/0!</v>
      </c>
      <c r="J170" s="152"/>
      <c r="K170" s="162" t="e">
        <f t="shared" si="37"/>
        <v>#DIV/0!</v>
      </c>
      <c r="L170" s="153"/>
      <c r="M170" s="163" t="e">
        <f t="shared" si="38"/>
        <v>#DIV/0!</v>
      </c>
      <c r="N170" s="153"/>
      <c r="O170" s="152"/>
      <c r="P170" s="154"/>
      <c r="Q170" s="361"/>
      <c r="R170" s="154"/>
      <c r="S170" s="153"/>
      <c r="T170" s="152"/>
      <c r="U170" s="152"/>
      <c r="V170" s="152"/>
      <c r="W170" s="158"/>
      <c r="X170" s="158"/>
    </row>
    <row r="171" spans="2:24">
      <c r="B171" s="801"/>
      <c r="C171" s="804"/>
      <c r="D171" s="161">
        <v>5</v>
      </c>
      <c r="E171" s="152"/>
      <c r="F171" s="153"/>
      <c r="G171" s="152"/>
      <c r="H171" s="152"/>
      <c r="I171" s="162" t="e">
        <f t="shared" si="36"/>
        <v>#DIV/0!</v>
      </c>
      <c r="J171" s="152"/>
      <c r="K171" s="162" t="e">
        <f t="shared" si="37"/>
        <v>#DIV/0!</v>
      </c>
      <c r="L171" s="153"/>
      <c r="M171" s="163" t="e">
        <f t="shared" si="38"/>
        <v>#DIV/0!</v>
      </c>
      <c r="N171" s="153"/>
      <c r="O171" s="152"/>
      <c r="P171" s="154"/>
      <c r="Q171" s="361"/>
      <c r="R171" s="154"/>
      <c r="S171" s="153"/>
      <c r="T171" s="152"/>
      <c r="U171" s="152"/>
      <c r="V171" s="152"/>
      <c r="W171" s="158"/>
      <c r="X171" s="158"/>
    </row>
    <row r="172" spans="2:24">
      <c r="B172" s="801"/>
      <c r="C172" s="804"/>
      <c r="D172" s="161">
        <v>6</v>
      </c>
      <c r="E172" s="152"/>
      <c r="F172" s="153"/>
      <c r="G172" s="152"/>
      <c r="H172" s="152"/>
      <c r="I172" s="162" t="e">
        <f t="shared" si="36"/>
        <v>#DIV/0!</v>
      </c>
      <c r="J172" s="152"/>
      <c r="K172" s="162" t="e">
        <f t="shared" si="37"/>
        <v>#DIV/0!</v>
      </c>
      <c r="L172" s="153"/>
      <c r="M172" s="163" t="e">
        <f t="shared" si="38"/>
        <v>#DIV/0!</v>
      </c>
      <c r="N172" s="153"/>
      <c r="O172" s="152"/>
      <c r="P172" s="154"/>
      <c r="Q172" s="361"/>
      <c r="R172" s="154"/>
      <c r="S172" s="153"/>
      <c r="T172" s="152"/>
      <c r="U172" s="152"/>
      <c r="V172" s="152"/>
      <c r="W172" s="158"/>
      <c r="X172" s="158"/>
    </row>
    <row r="173" spans="2:24">
      <c r="B173" s="801"/>
      <c r="C173" s="804"/>
      <c r="D173" s="161">
        <v>7</v>
      </c>
      <c r="E173" s="152"/>
      <c r="F173" s="153"/>
      <c r="G173" s="152"/>
      <c r="H173" s="152"/>
      <c r="I173" s="162" t="e">
        <f t="shared" si="36"/>
        <v>#DIV/0!</v>
      </c>
      <c r="J173" s="152"/>
      <c r="K173" s="162" t="e">
        <f t="shared" si="37"/>
        <v>#DIV/0!</v>
      </c>
      <c r="L173" s="153"/>
      <c r="M173" s="163" t="e">
        <f t="shared" si="38"/>
        <v>#DIV/0!</v>
      </c>
      <c r="N173" s="153"/>
      <c r="O173" s="152"/>
      <c r="P173" s="154"/>
      <c r="Q173" s="361"/>
      <c r="R173" s="154"/>
      <c r="S173" s="153"/>
      <c r="T173" s="152"/>
      <c r="U173" s="152"/>
      <c r="V173" s="152"/>
      <c r="W173" s="158"/>
      <c r="X173" s="158"/>
    </row>
    <row r="174" spans="2:24">
      <c r="B174" s="801"/>
      <c r="C174" s="804"/>
      <c r="D174" s="161">
        <v>8</v>
      </c>
      <c r="E174" s="152"/>
      <c r="F174" s="153"/>
      <c r="G174" s="152"/>
      <c r="H174" s="152"/>
      <c r="I174" s="162" t="e">
        <f t="shared" si="36"/>
        <v>#DIV/0!</v>
      </c>
      <c r="J174" s="152"/>
      <c r="K174" s="162" t="e">
        <f t="shared" si="37"/>
        <v>#DIV/0!</v>
      </c>
      <c r="L174" s="153"/>
      <c r="M174" s="163" t="e">
        <f t="shared" si="38"/>
        <v>#DIV/0!</v>
      </c>
      <c r="N174" s="153"/>
      <c r="O174" s="152"/>
      <c r="P174" s="154"/>
      <c r="Q174" s="361"/>
      <c r="R174" s="154"/>
      <c r="S174" s="153"/>
      <c r="T174" s="152"/>
      <c r="U174" s="152"/>
      <c r="V174" s="152"/>
      <c r="W174" s="158"/>
      <c r="X174" s="158"/>
    </row>
    <row r="175" spans="2:24">
      <c r="B175" s="801"/>
      <c r="C175" s="804"/>
      <c r="D175" s="161">
        <v>9</v>
      </c>
      <c r="E175" s="152"/>
      <c r="F175" s="153"/>
      <c r="G175" s="152"/>
      <c r="H175" s="152"/>
      <c r="I175" s="162" t="e">
        <f t="shared" si="36"/>
        <v>#DIV/0!</v>
      </c>
      <c r="J175" s="152"/>
      <c r="K175" s="162" t="e">
        <f t="shared" si="37"/>
        <v>#DIV/0!</v>
      </c>
      <c r="L175" s="153"/>
      <c r="M175" s="163" t="e">
        <f t="shared" si="38"/>
        <v>#DIV/0!</v>
      </c>
      <c r="N175" s="153"/>
      <c r="O175" s="152"/>
      <c r="P175" s="154"/>
      <c r="Q175" s="361"/>
      <c r="R175" s="154"/>
      <c r="S175" s="153"/>
      <c r="T175" s="152"/>
      <c r="U175" s="152"/>
      <c r="V175" s="152"/>
      <c r="W175" s="158"/>
      <c r="X175" s="158"/>
    </row>
    <row r="176" spans="2:24">
      <c r="B176" s="802"/>
      <c r="C176" s="805"/>
      <c r="D176" s="161">
        <v>10</v>
      </c>
      <c r="E176" s="152"/>
      <c r="F176" s="153"/>
      <c r="G176" s="152"/>
      <c r="H176" s="152"/>
      <c r="I176" s="162" t="e">
        <f t="shared" si="36"/>
        <v>#DIV/0!</v>
      </c>
      <c r="J176" s="152"/>
      <c r="K176" s="162" t="e">
        <f t="shared" si="37"/>
        <v>#DIV/0!</v>
      </c>
      <c r="L176" s="153"/>
      <c r="M176" s="163" t="e">
        <f t="shared" si="38"/>
        <v>#DIV/0!</v>
      </c>
      <c r="N176" s="153"/>
      <c r="O176" s="152"/>
      <c r="P176" s="154"/>
      <c r="Q176" s="361"/>
      <c r="R176" s="154"/>
      <c r="S176" s="153"/>
      <c r="T176" s="152"/>
      <c r="U176" s="152"/>
      <c r="V176" s="152"/>
      <c r="W176" s="158"/>
      <c r="X176" s="158"/>
    </row>
    <row r="177" spans="2:24">
      <c r="B177" s="800">
        <f t="shared" ref="B177" si="43">B167+1</f>
        <v>45975</v>
      </c>
      <c r="C177" s="803" t="str">
        <f t="shared" ref="C177" si="44">CHOOSE(WEEKDAY(B177,2),"一","二","三","四","五","六","日")</f>
        <v>五</v>
      </c>
      <c r="D177" s="161">
        <v>1</v>
      </c>
      <c r="E177" s="152"/>
      <c r="F177" s="153"/>
      <c r="G177" s="152"/>
      <c r="H177" s="152"/>
      <c r="I177" s="162" t="e">
        <f t="shared" si="36"/>
        <v>#DIV/0!</v>
      </c>
      <c r="J177" s="152"/>
      <c r="K177" s="162" t="e">
        <f t="shared" si="37"/>
        <v>#DIV/0!</v>
      </c>
      <c r="L177" s="153"/>
      <c r="M177" s="163" t="e">
        <f t="shared" si="38"/>
        <v>#DIV/0!</v>
      </c>
      <c r="N177" s="153"/>
      <c r="O177" s="152"/>
      <c r="P177" s="154"/>
      <c r="Q177" s="361"/>
      <c r="R177" s="154"/>
      <c r="S177" s="153"/>
      <c r="T177" s="152"/>
      <c r="U177" s="152"/>
      <c r="V177" s="152"/>
      <c r="W177" s="158"/>
      <c r="X177" s="158"/>
    </row>
    <row r="178" spans="2:24">
      <c r="B178" s="801"/>
      <c r="C178" s="804"/>
      <c r="D178" s="161">
        <v>2</v>
      </c>
      <c r="E178" s="152"/>
      <c r="F178" s="153"/>
      <c r="G178" s="152"/>
      <c r="H178" s="152"/>
      <c r="I178" s="162" t="e">
        <f t="shared" si="36"/>
        <v>#DIV/0!</v>
      </c>
      <c r="J178" s="152"/>
      <c r="K178" s="162" t="e">
        <f t="shared" si="37"/>
        <v>#DIV/0!</v>
      </c>
      <c r="L178" s="153"/>
      <c r="M178" s="163" t="e">
        <f t="shared" si="38"/>
        <v>#DIV/0!</v>
      </c>
      <c r="N178" s="153"/>
      <c r="O178" s="152"/>
      <c r="P178" s="154"/>
      <c r="Q178" s="361"/>
      <c r="R178" s="154"/>
      <c r="S178" s="153"/>
      <c r="T178" s="152"/>
      <c r="U178" s="152"/>
      <c r="V178" s="152"/>
      <c r="W178" s="158"/>
      <c r="X178" s="158"/>
    </row>
    <row r="179" spans="2:24">
      <c r="B179" s="801"/>
      <c r="C179" s="804"/>
      <c r="D179" s="161">
        <v>3</v>
      </c>
      <c r="E179" s="152"/>
      <c r="F179" s="153"/>
      <c r="G179" s="152"/>
      <c r="H179" s="152"/>
      <c r="I179" s="162" t="e">
        <f t="shared" si="36"/>
        <v>#DIV/0!</v>
      </c>
      <c r="J179" s="152"/>
      <c r="K179" s="162" t="e">
        <f t="shared" si="37"/>
        <v>#DIV/0!</v>
      </c>
      <c r="L179" s="153"/>
      <c r="M179" s="163" t="e">
        <f t="shared" si="38"/>
        <v>#DIV/0!</v>
      </c>
      <c r="N179" s="153"/>
      <c r="O179" s="152"/>
      <c r="P179" s="154"/>
      <c r="Q179" s="361"/>
      <c r="R179" s="154"/>
      <c r="S179" s="153"/>
      <c r="T179" s="152"/>
      <c r="U179" s="152"/>
      <c r="V179" s="152"/>
      <c r="W179" s="158"/>
      <c r="X179" s="158"/>
    </row>
    <row r="180" spans="2:24">
      <c r="B180" s="801"/>
      <c r="C180" s="804"/>
      <c r="D180" s="161">
        <v>4</v>
      </c>
      <c r="E180" s="152"/>
      <c r="F180" s="153"/>
      <c r="G180" s="152"/>
      <c r="H180" s="152"/>
      <c r="I180" s="162" t="e">
        <f t="shared" si="36"/>
        <v>#DIV/0!</v>
      </c>
      <c r="J180" s="152"/>
      <c r="K180" s="162" t="e">
        <f t="shared" si="37"/>
        <v>#DIV/0!</v>
      </c>
      <c r="L180" s="153"/>
      <c r="M180" s="163" t="e">
        <f t="shared" si="38"/>
        <v>#DIV/0!</v>
      </c>
      <c r="N180" s="153"/>
      <c r="O180" s="152"/>
      <c r="P180" s="154"/>
      <c r="Q180" s="361"/>
      <c r="R180" s="154"/>
      <c r="S180" s="153"/>
      <c r="T180" s="152"/>
      <c r="U180" s="152"/>
      <c r="V180" s="152"/>
      <c r="W180" s="158"/>
      <c r="X180" s="158"/>
    </row>
    <row r="181" spans="2:24">
      <c r="B181" s="801"/>
      <c r="C181" s="804"/>
      <c r="D181" s="161">
        <v>5</v>
      </c>
      <c r="E181" s="152"/>
      <c r="F181" s="153"/>
      <c r="G181" s="152"/>
      <c r="H181" s="152"/>
      <c r="I181" s="162" t="e">
        <f t="shared" si="36"/>
        <v>#DIV/0!</v>
      </c>
      <c r="J181" s="152"/>
      <c r="K181" s="162" t="e">
        <f t="shared" si="37"/>
        <v>#DIV/0!</v>
      </c>
      <c r="L181" s="153"/>
      <c r="M181" s="163" t="e">
        <f t="shared" si="38"/>
        <v>#DIV/0!</v>
      </c>
      <c r="N181" s="153"/>
      <c r="O181" s="152"/>
      <c r="P181" s="154"/>
      <c r="Q181" s="361"/>
      <c r="R181" s="154"/>
      <c r="S181" s="153"/>
      <c r="T181" s="152"/>
      <c r="U181" s="152"/>
      <c r="V181" s="152"/>
      <c r="W181" s="158"/>
      <c r="X181" s="158"/>
    </row>
    <row r="182" spans="2:24">
      <c r="B182" s="801"/>
      <c r="C182" s="804"/>
      <c r="D182" s="161">
        <v>6</v>
      </c>
      <c r="E182" s="152"/>
      <c r="F182" s="153"/>
      <c r="G182" s="152"/>
      <c r="H182" s="152"/>
      <c r="I182" s="162" t="e">
        <f t="shared" si="36"/>
        <v>#DIV/0!</v>
      </c>
      <c r="J182" s="152"/>
      <c r="K182" s="162" t="e">
        <f t="shared" si="37"/>
        <v>#DIV/0!</v>
      </c>
      <c r="L182" s="153"/>
      <c r="M182" s="163" t="e">
        <f t="shared" si="38"/>
        <v>#DIV/0!</v>
      </c>
      <c r="N182" s="153"/>
      <c r="O182" s="152"/>
      <c r="P182" s="154"/>
      <c r="Q182" s="361"/>
      <c r="R182" s="154"/>
      <c r="S182" s="153"/>
      <c r="T182" s="152"/>
      <c r="U182" s="152"/>
      <c r="V182" s="152"/>
      <c r="W182" s="158"/>
      <c r="X182" s="158"/>
    </row>
    <row r="183" spans="2:24">
      <c r="B183" s="801"/>
      <c r="C183" s="804"/>
      <c r="D183" s="161">
        <v>7</v>
      </c>
      <c r="E183" s="152"/>
      <c r="F183" s="153"/>
      <c r="G183" s="152"/>
      <c r="H183" s="152"/>
      <c r="I183" s="162" t="e">
        <f t="shared" si="36"/>
        <v>#DIV/0!</v>
      </c>
      <c r="J183" s="152"/>
      <c r="K183" s="162" t="e">
        <f t="shared" si="37"/>
        <v>#DIV/0!</v>
      </c>
      <c r="L183" s="153"/>
      <c r="M183" s="163" t="e">
        <f t="shared" si="38"/>
        <v>#DIV/0!</v>
      </c>
      <c r="N183" s="153"/>
      <c r="O183" s="152"/>
      <c r="P183" s="154"/>
      <c r="Q183" s="361"/>
      <c r="R183" s="154"/>
      <c r="S183" s="153"/>
      <c r="T183" s="152"/>
      <c r="U183" s="152"/>
      <c r="V183" s="152"/>
      <c r="W183" s="158"/>
      <c r="X183" s="158"/>
    </row>
    <row r="184" spans="2:24">
      <c r="B184" s="801"/>
      <c r="C184" s="804"/>
      <c r="D184" s="161">
        <v>8</v>
      </c>
      <c r="E184" s="152"/>
      <c r="F184" s="153"/>
      <c r="G184" s="152"/>
      <c r="H184" s="152"/>
      <c r="I184" s="162" t="e">
        <f t="shared" si="36"/>
        <v>#DIV/0!</v>
      </c>
      <c r="J184" s="152"/>
      <c r="K184" s="162" t="e">
        <f t="shared" si="37"/>
        <v>#DIV/0!</v>
      </c>
      <c r="L184" s="153"/>
      <c r="M184" s="163" t="e">
        <f t="shared" si="38"/>
        <v>#DIV/0!</v>
      </c>
      <c r="N184" s="153"/>
      <c r="O184" s="152"/>
      <c r="P184" s="154"/>
      <c r="Q184" s="361"/>
      <c r="R184" s="154"/>
      <c r="S184" s="153"/>
      <c r="T184" s="152"/>
      <c r="U184" s="152"/>
      <c r="V184" s="152"/>
      <c r="W184" s="158"/>
      <c r="X184" s="158"/>
    </row>
    <row r="185" spans="2:24">
      <c r="B185" s="801"/>
      <c r="C185" s="804"/>
      <c r="D185" s="161">
        <v>9</v>
      </c>
      <c r="E185" s="152"/>
      <c r="F185" s="153"/>
      <c r="G185" s="152"/>
      <c r="H185" s="152"/>
      <c r="I185" s="162" t="e">
        <f t="shared" si="36"/>
        <v>#DIV/0!</v>
      </c>
      <c r="J185" s="152"/>
      <c r="K185" s="162" t="e">
        <f t="shared" si="37"/>
        <v>#DIV/0!</v>
      </c>
      <c r="L185" s="153"/>
      <c r="M185" s="163" t="e">
        <f t="shared" si="38"/>
        <v>#DIV/0!</v>
      </c>
      <c r="N185" s="153"/>
      <c r="O185" s="152"/>
      <c r="P185" s="154"/>
      <c r="Q185" s="361"/>
      <c r="R185" s="154"/>
      <c r="S185" s="153"/>
      <c r="T185" s="152"/>
      <c r="U185" s="152"/>
      <c r="V185" s="152"/>
      <c r="W185" s="158"/>
      <c r="X185" s="158"/>
    </row>
    <row r="186" spans="2:24">
      <c r="B186" s="802"/>
      <c r="C186" s="805"/>
      <c r="D186" s="161">
        <v>10</v>
      </c>
      <c r="E186" s="152"/>
      <c r="F186" s="153"/>
      <c r="G186" s="152"/>
      <c r="H186" s="152"/>
      <c r="I186" s="162" t="e">
        <f t="shared" si="36"/>
        <v>#DIV/0!</v>
      </c>
      <c r="J186" s="152"/>
      <c r="K186" s="162" t="e">
        <f t="shared" si="37"/>
        <v>#DIV/0!</v>
      </c>
      <c r="L186" s="153"/>
      <c r="M186" s="163" t="e">
        <f t="shared" si="38"/>
        <v>#DIV/0!</v>
      </c>
      <c r="N186" s="153"/>
      <c r="O186" s="152"/>
      <c r="P186" s="154"/>
      <c r="Q186" s="361"/>
      <c r="R186" s="154"/>
      <c r="S186" s="153"/>
      <c r="T186" s="152"/>
      <c r="U186" s="152"/>
      <c r="V186" s="152"/>
      <c r="W186" s="158"/>
      <c r="X186" s="158"/>
    </row>
    <row r="187" spans="2:24">
      <c r="B187" s="800">
        <f t="shared" ref="B187" si="45">B177+1</f>
        <v>45976</v>
      </c>
      <c r="C187" s="803" t="str">
        <f t="shared" ref="C187" si="46">CHOOSE(WEEKDAY(B187,2),"一","二","三","四","五","六","日")</f>
        <v>六</v>
      </c>
      <c r="D187" s="161">
        <v>1</v>
      </c>
      <c r="E187" s="152"/>
      <c r="F187" s="153"/>
      <c r="G187" s="152"/>
      <c r="H187" s="152"/>
      <c r="I187" s="162" t="e">
        <f t="shared" si="36"/>
        <v>#DIV/0!</v>
      </c>
      <c r="J187" s="152"/>
      <c r="K187" s="162" t="e">
        <f t="shared" si="37"/>
        <v>#DIV/0!</v>
      </c>
      <c r="L187" s="153"/>
      <c r="M187" s="163" t="e">
        <f t="shared" si="38"/>
        <v>#DIV/0!</v>
      </c>
      <c r="N187" s="153"/>
      <c r="O187" s="152"/>
      <c r="P187" s="154"/>
      <c r="Q187" s="361"/>
      <c r="R187" s="154"/>
      <c r="S187" s="153"/>
      <c r="T187" s="152"/>
      <c r="U187" s="152"/>
      <c r="V187" s="152"/>
      <c r="W187" s="158"/>
      <c r="X187" s="158"/>
    </row>
    <row r="188" spans="2:24">
      <c r="B188" s="801"/>
      <c r="C188" s="804"/>
      <c r="D188" s="161">
        <v>2</v>
      </c>
      <c r="E188" s="152"/>
      <c r="F188" s="153"/>
      <c r="G188" s="152"/>
      <c r="H188" s="152"/>
      <c r="I188" s="162" t="e">
        <f t="shared" si="36"/>
        <v>#DIV/0!</v>
      </c>
      <c r="J188" s="152"/>
      <c r="K188" s="162" t="e">
        <f t="shared" si="37"/>
        <v>#DIV/0!</v>
      </c>
      <c r="L188" s="153"/>
      <c r="M188" s="163" t="e">
        <f t="shared" si="38"/>
        <v>#DIV/0!</v>
      </c>
      <c r="N188" s="153"/>
      <c r="O188" s="152"/>
      <c r="P188" s="154"/>
      <c r="Q188" s="361"/>
      <c r="R188" s="154"/>
      <c r="S188" s="153"/>
      <c r="T188" s="152"/>
      <c r="U188" s="152"/>
      <c r="V188" s="152"/>
      <c r="W188" s="158"/>
      <c r="X188" s="158"/>
    </row>
    <row r="189" spans="2:24">
      <c r="B189" s="801"/>
      <c r="C189" s="804"/>
      <c r="D189" s="161">
        <v>3</v>
      </c>
      <c r="E189" s="152"/>
      <c r="F189" s="153"/>
      <c r="G189" s="152"/>
      <c r="H189" s="152"/>
      <c r="I189" s="162" t="e">
        <f t="shared" si="36"/>
        <v>#DIV/0!</v>
      </c>
      <c r="J189" s="152"/>
      <c r="K189" s="162" t="e">
        <f t="shared" si="37"/>
        <v>#DIV/0!</v>
      </c>
      <c r="L189" s="153"/>
      <c r="M189" s="163" t="e">
        <f t="shared" si="38"/>
        <v>#DIV/0!</v>
      </c>
      <c r="N189" s="153"/>
      <c r="O189" s="152"/>
      <c r="P189" s="154"/>
      <c r="Q189" s="361"/>
      <c r="R189" s="154"/>
      <c r="S189" s="153"/>
      <c r="T189" s="152"/>
      <c r="U189" s="152"/>
      <c r="V189" s="152"/>
      <c r="W189" s="158"/>
      <c r="X189" s="158"/>
    </row>
    <row r="190" spans="2:24">
      <c r="B190" s="801"/>
      <c r="C190" s="804"/>
      <c r="D190" s="161">
        <v>4</v>
      </c>
      <c r="E190" s="152"/>
      <c r="F190" s="153"/>
      <c r="G190" s="152"/>
      <c r="H190" s="152"/>
      <c r="I190" s="162" t="e">
        <f t="shared" si="36"/>
        <v>#DIV/0!</v>
      </c>
      <c r="J190" s="152"/>
      <c r="K190" s="162" t="e">
        <f t="shared" si="37"/>
        <v>#DIV/0!</v>
      </c>
      <c r="L190" s="153"/>
      <c r="M190" s="163" t="e">
        <f t="shared" si="38"/>
        <v>#DIV/0!</v>
      </c>
      <c r="N190" s="153"/>
      <c r="O190" s="152"/>
      <c r="P190" s="154"/>
      <c r="Q190" s="361"/>
      <c r="R190" s="154"/>
      <c r="S190" s="153"/>
      <c r="T190" s="152"/>
      <c r="U190" s="152"/>
      <c r="V190" s="152"/>
      <c r="W190" s="158"/>
      <c r="X190" s="158"/>
    </row>
    <row r="191" spans="2:24">
      <c r="B191" s="801"/>
      <c r="C191" s="804"/>
      <c r="D191" s="161">
        <v>5</v>
      </c>
      <c r="E191" s="152"/>
      <c r="F191" s="153"/>
      <c r="G191" s="152"/>
      <c r="H191" s="152"/>
      <c r="I191" s="162" t="e">
        <f t="shared" si="36"/>
        <v>#DIV/0!</v>
      </c>
      <c r="J191" s="152"/>
      <c r="K191" s="162" t="e">
        <f t="shared" si="37"/>
        <v>#DIV/0!</v>
      </c>
      <c r="L191" s="153"/>
      <c r="M191" s="163" t="e">
        <f t="shared" si="38"/>
        <v>#DIV/0!</v>
      </c>
      <c r="N191" s="153"/>
      <c r="O191" s="152"/>
      <c r="P191" s="154"/>
      <c r="Q191" s="361"/>
      <c r="R191" s="154"/>
      <c r="S191" s="153"/>
      <c r="T191" s="152"/>
      <c r="U191" s="152"/>
      <c r="V191" s="152"/>
      <c r="W191" s="158"/>
      <c r="X191" s="158"/>
    </row>
    <row r="192" spans="2:24">
      <c r="B192" s="801"/>
      <c r="C192" s="804"/>
      <c r="D192" s="161">
        <v>6</v>
      </c>
      <c r="E192" s="152"/>
      <c r="F192" s="153"/>
      <c r="G192" s="152"/>
      <c r="H192" s="152"/>
      <c r="I192" s="162" t="e">
        <f t="shared" si="36"/>
        <v>#DIV/0!</v>
      </c>
      <c r="J192" s="152"/>
      <c r="K192" s="162" t="e">
        <f t="shared" si="37"/>
        <v>#DIV/0!</v>
      </c>
      <c r="L192" s="153"/>
      <c r="M192" s="163" t="e">
        <f t="shared" si="38"/>
        <v>#DIV/0!</v>
      </c>
      <c r="N192" s="153"/>
      <c r="O192" s="152"/>
      <c r="P192" s="154"/>
      <c r="Q192" s="361"/>
      <c r="R192" s="154"/>
      <c r="S192" s="153"/>
      <c r="T192" s="152"/>
      <c r="U192" s="152"/>
      <c r="V192" s="152"/>
      <c r="W192" s="158"/>
      <c r="X192" s="158"/>
    </row>
    <row r="193" spans="2:24">
      <c r="B193" s="801"/>
      <c r="C193" s="804"/>
      <c r="D193" s="161">
        <v>7</v>
      </c>
      <c r="E193" s="152"/>
      <c r="F193" s="153"/>
      <c r="G193" s="152"/>
      <c r="H193" s="152"/>
      <c r="I193" s="162" t="e">
        <f t="shared" si="36"/>
        <v>#DIV/0!</v>
      </c>
      <c r="J193" s="152"/>
      <c r="K193" s="162" t="e">
        <f t="shared" si="37"/>
        <v>#DIV/0!</v>
      </c>
      <c r="L193" s="153"/>
      <c r="M193" s="163" t="e">
        <f t="shared" si="38"/>
        <v>#DIV/0!</v>
      </c>
      <c r="N193" s="153"/>
      <c r="O193" s="152"/>
      <c r="P193" s="154"/>
      <c r="Q193" s="361"/>
      <c r="R193" s="154"/>
      <c r="S193" s="153"/>
      <c r="T193" s="152"/>
      <c r="U193" s="152"/>
      <c r="V193" s="152"/>
      <c r="W193" s="158"/>
      <c r="X193" s="158"/>
    </row>
    <row r="194" spans="2:24">
      <c r="B194" s="801"/>
      <c r="C194" s="804"/>
      <c r="D194" s="161">
        <v>8</v>
      </c>
      <c r="E194" s="152"/>
      <c r="F194" s="153"/>
      <c r="G194" s="152"/>
      <c r="H194" s="152"/>
      <c r="I194" s="162" t="e">
        <f t="shared" si="36"/>
        <v>#DIV/0!</v>
      </c>
      <c r="J194" s="152"/>
      <c r="K194" s="162" t="e">
        <f t="shared" si="37"/>
        <v>#DIV/0!</v>
      </c>
      <c r="L194" s="153"/>
      <c r="M194" s="163" t="e">
        <f t="shared" si="38"/>
        <v>#DIV/0!</v>
      </c>
      <c r="N194" s="153"/>
      <c r="O194" s="152"/>
      <c r="P194" s="154"/>
      <c r="Q194" s="361"/>
      <c r="R194" s="154"/>
      <c r="S194" s="153"/>
      <c r="T194" s="152"/>
      <c r="U194" s="152"/>
      <c r="V194" s="152"/>
      <c r="W194" s="158"/>
      <c r="X194" s="158"/>
    </row>
    <row r="195" spans="2:24">
      <c r="B195" s="801"/>
      <c r="C195" s="804"/>
      <c r="D195" s="161">
        <v>9</v>
      </c>
      <c r="E195" s="152"/>
      <c r="F195" s="153"/>
      <c r="G195" s="152"/>
      <c r="H195" s="152"/>
      <c r="I195" s="162" t="e">
        <f t="shared" si="36"/>
        <v>#DIV/0!</v>
      </c>
      <c r="J195" s="152"/>
      <c r="K195" s="162" t="e">
        <f t="shared" si="37"/>
        <v>#DIV/0!</v>
      </c>
      <c r="L195" s="153"/>
      <c r="M195" s="163" t="e">
        <f t="shared" si="38"/>
        <v>#DIV/0!</v>
      </c>
      <c r="N195" s="153"/>
      <c r="O195" s="152"/>
      <c r="P195" s="154"/>
      <c r="Q195" s="361"/>
      <c r="R195" s="154"/>
      <c r="S195" s="153"/>
      <c r="T195" s="152"/>
      <c r="U195" s="152"/>
      <c r="V195" s="152"/>
      <c r="W195" s="158"/>
      <c r="X195" s="158"/>
    </row>
    <row r="196" spans="2:24">
      <c r="B196" s="802"/>
      <c r="C196" s="805"/>
      <c r="D196" s="161">
        <v>10</v>
      </c>
      <c r="E196" s="152"/>
      <c r="F196" s="153"/>
      <c r="G196" s="152"/>
      <c r="H196" s="152"/>
      <c r="I196" s="162" t="e">
        <f t="shared" si="36"/>
        <v>#DIV/0!</v>
      </c>
      <c r="J196" s="152"/>
      <c r="K196" s="162" t="e">
        <f t="shared" si="37"/>
        <v>#DIV/0!</v>
      </c>
      <c r="L196" s="153"/>
      <c r="M196" s="163" t="e">
        <f t="shared" si="38"/>
        <v>#DIV/0!</v>
      </c>
      <c r="N196" s="153"/>
      <c r="O196" s="152"/>
      <c r="P196" s="154"/>
      <c r="Q196" s="361"/>
      <c r="R196" s="154"/>
      <c r="S196" s="153"/>
      <c r="T196" s="152"/>
      <c r="U196" s="152"/>
      <c r="V196" s="152"/>
      <c r="W196" s="158"/>
      <c r="X196" s="158"/>
    </row>
    <row r="197" spans="2:24">
      <c r="B197" s="800">
        <f t="shared" ref="B197" si="47">B187+1</f>
        <v>45977</v>
      </c>
      <c r="C197" s="803" t="str">
        <f t="shared" ref="C197" si="48">CHOOSE(WEEKDAY(B197,2),"一","二","三","四","五","六","日")</f>
        <v>日</v>
      </c>
      <c r="D197" s="161">
        <v>1</v>
      </c>
      <c r="E197" s="152"/>
      <c r="F197" s="153"/>
      <c r="G197" s="152"/>
      <c r="H197" s="152"/>
      <c r="I197" s="162" t="e">
        <f t="shared" si="36"/>
        <v>#DIV/0!</v>
      </c>
      <c r="J197" s="152"/>
      <c r="K197" s="162" t="e">
        <f t="shared" si="37"/>
        <v>#DIV/0!</v>
      </c>
      <c r="L197" s="153"/>
      <c r="M197" s="163" t="e">
        <f t="shared" si="38"/>
        <v>#DIV/0!</v>
      </c>
      <c r="N197" s="153"/>
      <c r="O197" s="152"/>
      <c r="P197" s="154"/>
      <c r="Q197" s="361"/>
      <c r="R197" s="154"/>
      <c r="S197" s="153"/>
      <c r="T197" s="152"/>
      <c r="U197" s="152"/>
      <c r="V197" s="152"/>
      <c r="W197" s="158"/>
      <c r="X197" s="158"/>
    </row>
    <row r="198" spans="2:24">
      <c r="B198" s="801"/>
      <c r="C198" s="804"/>
      <c r="D198" s="161">
        <v>2</v>
      </c>
      <c r="E198" s="152"/>
      <c r="F198" s="153"/>
      <c r="G198" s="152"/>
      <c r="H198" s="152"/>
      <c r="I198" s="162" t="e">
        <f t="shared" si="36"/>
        <v>#DIV/0!</v>
      </c>
      <c r="J198" s="152"/>
      <c r="K198" s="162" t="e">
        <f t="shared" si="37"/>
        <v>#DIV/0!</v>
      </c>
      <c r="L198" s="153"/>
      <c r="M198" s="163" t="e">
        <f t="shared" si="38"/>
        <v>#DIV/0!</v>
      </c>
      <c r="N198" s="153"/>
      <c r="O198" s="152"/>
      <c r="P198" s="154"/>
      <c r="Q198" s="361"/>
      <c r="R198" s="154"/>
      <c r="S198" s="153"/>
      <c r="T198" s="152"/>
      <c r="U198" s="152"/>
      <c r="V198" s="152"/>
      <c r="W198" s="158"/>
      <c r="X198" s="158"/>
    </row>
    <row r="199" spans="2:24">
      <c r="B199" s="801"/>
      <c r="C199" s="804"/>
      <c r="D199" s="161">
        <v>3</v>
      </c>
      <c r="E199" s="152"/>
      <c r="F199" s="153"/>
      <c r="G199" s="152"/>
      <c r="H199" s="152"/>
      <c r="I199" s="162" t="e">
        <f t="shared" ref="I199:I262" si="49">H199/G199</f>
        <v>#DIV/0!</v>
      </c>
      <c r="J199" s="152"/>
      <c r="K199" s="162" t="e">
        <f t="shared" ref="K199:K262" si="50">J199/G199</f>
        <v>#DIV/0!</v>
      </c>
      <c r="L199" s="153"/>
      <c r="M199" s="163" t="e">
        <f t="shared" ref="M199:M262" si="51">(H199+J199)/G199</f>
        <v>#DIV/0!</v>
      </c>
      <c r="N199" s="153"/>
      <c r="O199" s="152"/>
      <c r="P199" s="154"/>
      <c r="Q199" s="361"/>
      <c r="R199" s="154"/>
      <c r="S199" s="153"/>
      <c r="T199" s="152"/>
      <c r="U199" s="152"/>
      <c r="V199" s="152"/>
      <c r="W199" s="158"/>
      <c r="X199" s="158"/>
    </row>
    <row r="200" spans="2:24">
      <c r="B200" s="801"/>
      <c r="C200" s="804"/>
      <c r="D200" s="161">
        <v>4</v>
      </c>
      <c r="E200" s="152"/>
      <c r="F200" s="153"/>
      <c r="G200" s="152"/>
      <c r="H200" s="152"/>
      <c r="I200" s="162" t="e">
        <f t="shared" si="49"/>
        <v>#DIV/0!</v>
      </c>
      <c r="J200" s="152"/>
      <c r="K200" s="162" t="e">
        <f t="shared" si="50"/>
        <v>#DIV/0!</v>
      </c>
      <c r="L200" s="153"/>
      <c r="M200" s="163" t="e">
        <f t="shared" si="51"/>
        <v>#DIV/0!</v>
      </c>
      <c r="N200" s="153"/>
      <c r="O200" s="152"/>
      <c r="P200" s="154"/>
      <c r="Q200" s="361"/>
      <c r="R200" s="154"/>
      <c r="S200" s="153"/>
      <c r="T200" s="152"/>
      <c r="U200" s="152"/>
      <c r="V200" s="152"/>
      <c r="W200" s="158"/>
      <c r="X200" s="158"/>
    </row>
    <row r="201" spans="2:24">
      <c r="B201" s="801"/>
      <c r="C201" s="804"/>
      <c r="D201" s="161">
        <v>5</v>
      </c>
      <c r="E201" s="152"/>
      <c r="F201" s="153"/>
      <c r="G201" s="152"/>
      <c r="H201" s="152"/>
      <c r="I201" s="162" t="e">
        <f t="shared" si="49"/>
        <v>#DIV/0!</v>
      </c>
      <c r="J201" s="152"/>
      <c r="K201" s="162" t="e">
        <f t="shared" si="50"/>
        <v>#DIV/0!</v>
      </c>
      <c r="L201" s="153"/>
      <c r="M201" s="163" t="e">
        <f t="shared" si="51"/>
        <v>#DIV/0!</v>
      </c>
      <c r="N201" s="153"/>
      <c r="O201" s="152"/>
      <c r="P201" s="154"/>
      <c r="Q201" s="361"/>
      <c r="R201" s="154"/>
      <c r="S201" s="153"/>
      <c r="T201" s="152"/>
      <c r="U201" s="152"/>
      <c r="V201" s="152"/>
      <c r="W201" s="158"/>
      <c r="X201" s="158"/>
    </row>
    <row r="202" spans="2:24">
      <c r="B202" s="801"/>
      <c r="C202" s="804"/>
      <c r="D202" s="161">
        <v>6</v>
      </c>
      <c r="E202" s="152"/>
      <c r="F202" s="153"/>
      <c r="G202" s="152"/>
      <c r="H202" s="152"/>
      <c r="I202" s="162" t="e">
        <f t="shared" si="49"/>
        <v>#DIV/0!</v>
      </c>
      <c r="J202" s="152"/>
      <c r="K202" s="162" t="e">
        <f t="shared" si="50"/>
        <v>#DIV/0!</v>
      </c>
      <c r="L202" s="153"/>
      <c r="M202" s="163" t="e">
        <f t="shared" si="51"/>
        <v>#DIV/0!</v>
      </c>
      <c r="N202" s="153"/>
      <c r="O202" s="152"/>
      <c r="P202" s="154"/>
      <c r="Q202" s="361"/>
      <c r="R202" s="154"/>
      <c r="S202" s="153"/>
      <c r="T202" s="152"/>
      <c r="U202" s="152"/>
      <c r="V202" s="152"/>
      <c r="W202" s="158"/>
      <c r="X202" s="158"/>
    </row>
    <row r="203" spans="2:24">
      <c r="B203" s="801"/>
      <c r="C203" s="804"/>
      <c r="D203" s="161">
        <v>7</v>
      </c>
      <c r="E203" s="152"/>
      <c r="F203" s="153"/>
      <c r="G203" s="152"/>
      <c r="H203" s="152"/>
      <c r="I203" s="162" t="e">
        <f t="shared" si="49"/>
        <v>#DIV/0!</v>
      </c>
      <c r="J203" s="152"/>
      <c r="K203" s="162" t="e">
        <f t="shared" si="50"/>
        <v>#DIV/0!</v>
      </c>
      <c r="L203" s="153"/>
      <c r="M203" s="163" t="e">
        <f t="shared" si="51"/>
        <v>#DIV/0!</v>
      </c>
      <c r="N203" s="153"/>
      <c r="O203" s="152"/>
      <c r="P203" s="154"/>
      <c r="Q203" s="361"/>
      <c r="R203" s="154"/>
      <c r="S203" s="153"/>
      <c r="T203" s="152"/>
      <c r="U203" s="152"/>
      <c r="V203" s="152"/>
      <c r="W203" s="158"/>
      <c r="X203" s="158"/>
    </row>
    <row r="204" spans="2:24">
      <c r="B204" s="801"/>
      <c r="C204" s="804"/>
      <c r="D204" s="161">
        <v>8</v>
      </c>
      <c r="E204" s="152"/>
      <c r="F204" s="153"/>
      <c r="G204" s="152"/>
      <c r="H204" s="152"/>
      <c r="I204" s="162" t="e">
        <f t="shared" si="49"/>
        <v>#DIV/0!</v>
      </c>
      <c r="J204" s="152"/>
      <c r="K204" s="162" t="e">
        <f t="shared" si="50"/>
        <v>#DIV/0!</v>
      </c>
      <c r="L204" s="153"/>
      <c r="M204" s="163" t="e">
        <f t="shared" si="51"/>
        <v>#DIV/0!</v>
      </c>
      <c r="N204" s="153"/>
      <c r="O204" s="152"/>
      <c r="P204" s="154"/>
      <c r="Q204" s="361"/>
      <c r="R204" s="154"/>
      <c r="S204" s="153"/>
      <c r="T204" s="152"/>
      <c r="U204" s="152"/>
      <c r="V204" s="152"/>
      <c r="W204" s="158"/>
      <c r="X204" s="158"/>
    </row>
    <row r="205" spans="2:24">
      <c r="B205" s="801"/>
      <c r="C205" s="804"/>
      <c r="D205" s="161">
        <v>9</v>
      </c>
      <c r="E205" s="152"/>
      <c r="F205" s="153"/>
      <c r="G205" s="152"/>
      <c r="H205" s="152"/>
      <c r="I205" s="162" t="e">
        <f t="shared" si="49"/>
        <v>#DIV/0!</v>
      </c>
      <c r="J205" s="152"/>
      <c r="K205" s="162" t="e">
        <f t="shared" si="50"/>
        <v>#DIV/0!</v>
      </c>
      <c r="L205" s="153"/>
      <c r="M205" s="163" t="e">
        <f t="shared" si="51"/>
        <v>#DIV/0!</v>
      </c>
      <c r="N205" s="153"/>
      <c r="O205" s="152"/>
      <c r="P205" s="154"/>
      <c r="Q205" s="361"/>
      <c r="R205" s="154"/>
      <c r="S205" s="153"/>
      <c r="T205" s="152"/>
      <c r="U205" s="152"/>
      <c r="V205" s="152"/>
      <c r="W205" s="158"/>
      <c r="X205" s="158"/>
    </row>
    <row r="206" spans="2:24">
      <c r="B206" s="802"/>
      <c r="C206" s="805"/>
      <c r="D206" s="161">
        <v>10</v>
      </c>
      <c r="E206" s="152"/>
      <c r="F206" s="153"/>
      <c r="G206" s="152"/>
      <c r="H206" s="152"/>
      <c r="I206" s="162" t="e">
        <f t="shared" si="49"/>
        <v>#DIV/0!</v>
      </c>
      <c r="J206" s="152"/>
      <c r="K206" s="162" t="e">
        <f t="shared" si="50"/>
        <v>#DIV/0!</v>
      </c>
      <c r="L206" s="153"/>
      <c r="M206" s="163" t="e">
        <f t="shared" si="51"/>
        <v>#DIV/0!</v>
      </c>
      <c r="N206" s="153"/>
      <c r="O206" s="152"/>
      <c r="P206" s="154"/>
      <c r="Q206" s="361"/>
      <c r="R206" s="154"/>
      <c r="S206" s="153"/>
      <c r="T206" s="152"/>
      <c r="U206" s="152"/>
      <c r="V206" s="152"/>
      <c r="W206" s="158"/>
      <c r="X206" s="158"/>
    </row>
    <row r="207" spans="2:24">
      <c r="B207" s="800">
        <f t="shared" ref="B207:B247" si="52">B197+1</f>
        <v>45978</v>
      </c>
      <c r="C207" s="803" t="str">
        <f t="shared" ref="C207" si="53">CHOOSE(WEEKDAY(B207,2),"一","二","三","四","五","六","日")</f>
        <v>一</v>
      </c>
      <c r="D207" s="161">
        <v>1</v>
      </c>
      <c r="E207" s="152"/>
      <c r="F207" s="153"/>
      <c r="G207" s="152"/>
      <c r="H207" s="152"/>
      <c r="I207" s="162" t="e">
        <f t="shared" si="49"/>
        <v>#DIV/0!</v>
      </c>
      <c r="J207" s="152"/>
      <c r="K207" s="162" t="e">
        <f t="shared" si="50"/>
        <v>#DIV/0!</v>
      </c>
      <c r="L207" s="153"/>
      <c r="M207" s="163" t="e">
        <f t="shared" si="51"/>
        <v>#DIV/0!</v>
      </c>
      <c r="N207" s="153"/>
      <c r="O207" s="152"/>
      <c r="P207" s="154"/>
      <c r="Q207" s="361"/>
      <c r="R207" s="154"/>
      <c r="S207" s="153"/>
      <c r="T207" s="152"/>
      <c r="U207" s="152"/>
      <c r="V207" s="152"/>
      <c r="W207" s="158"/>
      <c r="X207" s="158"/>
    </row>
    <row r="208" spans="2:24">
      <c r="B208" s="801"/>
      <c r="C208" s="804"/>
      <c r="D208" s="161">
        <v>2</v>
      </c>
      <c r="E208" s="152"/>
      <c r="F208" s="153"/>
      <c r="G208" s="152"/>
      <c r="H208" s="152"/>
      <c r="I208" s="162" t="e">
        <f t="shared" si="49"/>
        <v>#DIV/0!</v>
      </c>
      <c r="J208" s="152"/>
      <c r="K208" s="162" t="e">
        <f t="shared" si="50"/>
        <v>#DIV/0!</v>
      </c>
      <c r="L208" s="153"/>
      <c r="M208" s="163" t="e">
        <f t="shared" si="51"/>
        <v>#DIV/0!</v>
      </c>
      <c r="N208" s="153"/>
      <c r="O208" s="152"/>
      <c r="P208" s="154"/>
      <c r="Q208" s="361"/>
      <c r="R208" s="154"/>
      <c r="S208" s="153"/>
      <c r="T208" s="152"/>
      <c r="U208" s="152"/>
      <c r="V208" s="152"/>
      <c r="W208" s="158"/>
      <c r="X208" s="158"/>
    </row>
    <row r="209" spans="2:24">
      <c r="B209" s="801"/>
      <c r="C209" s="804"/>
      <c r="D209" s="161">
        <v>3</v>
      </c>
      <c r="E209" s="152"/>
      <c r="F209" s="153"/>
      <c r="G209" s="152"/>
      <c r="H209" s="152"/>
      <c r="I209" s="162" t="e">
        <f t="shared" si="49"/>
        <v>#DIV/0!</v>
      </c>
      <c r="J209" s="152"/>
      <c r="K209" s="162" t="e">
        <f t="shared" si="50"/>
        <v>#DIV/0!</v>
      </c>
      <c r="L209" s="153"/>
      <c r="M209" s="163" t="e">
        <f t="shared" si="51"/>
        <v>#DIV/0!</v>
      </c>
      <c r="N209" s="153"/>
      <c r="O209" s="152"/>
      <c r="P209" s="154"/>
      <c r="Q209" s="361"/>
      <c r="R209" s="154"/>
      <c r="S209" s="153"/>
      <c r="T209" s="152"/>
      <c r="U209" s="152"/>
      <c r="V209" s="152"/>
      <c r="W209" s="158"/>
      <c r="X209" s="158"/>
    </row>
    <row r="210" spans="2:24">
      <c r="B210" s="801"/>
      <c r="C210" s="804"/>
      <c r="D210" s="161">
        <v>4</v>
      </c>
      <c r="E210" s="152"/>
      <c r="F210" s="153"/>
      <c r="G210" s="152"/>
      <c r="H210" s="152"/>
      <c r="I210" s="162" t="e">
        <f t="shared" si="49"/>
        <v>#DIV/0!</v>
      </c>
      <c r="J210" s="152"/>
      <c r="K210" s="162" t="e">
        <f t="shared" si="50"/>
        <v>#DIV/0!</v>
      </c>
      <c r="L210" s="153"/>
      <c r="M210" s="163" t="e">
        <f t="shared" si="51"/>
        <v>#DIV/0!</v>
      </c>
      <c r="N210" s="153"/>
      <c r="O210" s="152"/>
      <c r="P210" s="154"/>
      <c r="Q210" s="361"/>
      <c r="R210" s="154"/>
      <c r="S210" s="153"/>
      <c r="T210" s="152"/>
      <c r="U210" s="152"/>
      <c r="V210" s="152"/>
      <c r="W210" s="158"/>
      <c r="X210" s="158"/>
    </row>
    <row r="211" spans="2:24">
      <c r="B211" s="801"/>
      <c r="C211" s="804"/>
      <c r="D211" s="161">
        <v>5</v>
      </c>
      <c r="E211" s="152"/>
      <c r="F211" s="153"/>
      <c r="G211" s="152"/>
      <c r="H211" s="152"/>
      <c r="I211" s="162" t="e">
        <f t="shared" si="49"/>
        <v>#DIV/0!</v>
      </c>
      <c r="J211" s="152"/>
      <c r="K211" s="162" t="e">
        <f t="shared" si="50"/>
        <v>#DIV/0!</v>
      </c>
      <c r="L211" s="153"/>
      <c r="M211" s="163" t="e">
        <f t="shared" si="51"/>
        <v>#DIV/0!</v>
      </c>
      <c r="N211" s="153"/>
      <c r="O211" s="152"/>
      <c r="P211" s="154"/>
      <c r="Q211" s="361"/>
      <c r="R211" s="154"/>
      <c r="S211" s="153"/>
      <c r="T211" s="152"/>
      <c r="U211" s="152"/>
      <c r="V211" s="152"/>
      <c r="W211" s="158"/>
      <c r="X211" s="158"/>
    </row>
    <row r="212" spans="2:24">
      <c r="B212" s="801"/>
      <c r="C212" s="804"/>
      <c r="D212" s="161">
        <v>6</v>
      </c>
      <c r="E212" s="152"/>
      <c r="F212" s="153"/>
      <c r="G212" s="152"/>
      <c r="H212" s="152"/>
      <c r="I212" s="162" t="e">
        <f t="shared" si="49"/>
        <v>#DIV/0!</v>
      </c>
      <c r="J212" s="152"/>
      <c r="K212" s="162" t="e">
        <f t="shared" si="50"/>
        <v>#DIV/0!</v>
      </c>
      <c r="L212" s="153"/>
      <c r="M212" s="163" t="e">
        <f t="shared" si="51"/>
        <v>#DIV/0!</v>
      </c>
      <c r="N212" s="153"/>
      <c r="O212" s="152"/>
      <c r="P212" s="154"/>
      <c r="Q212" s="361"/>
      <c r="R212" s="154"/>
      <c r="S212" s="153"/>
      <c r="T212" s="152"/>
      <c r="U212" s="152"/>
      <c r="V212" s="152"/>
      <c r="W212" s="158"/>
      <c r="X212" s="158"/>
    </row>
    <row r="213" spans="2:24">
      <c r="B213" s="801"/>
      <c r="C213" s="804"/>
      <c r="D213" s="161">
        <v>7</v>
      </c>
      <c r="E213" s="152"/>
      <c r="F213" s="153"/>
      <c r="G213" s="152"/>
      <c r="H213" s="152"/>
      <c r="I213" s="162" t="e">
        <f t="shared" si="49"/>
        <v>#DIV/0!</v>
      </c>
      <c r="J213" s="152"/>
      <c r="K213" s="162" t="e">
        <f t="shared" si="50"/>
        <v>#DIV/0!</v>
      </c>
      <c r="L213" s="153"/>
      <c r="M213" s="163" t="e">
        <f t="shared" si="51"/>
        <v>#DIV/0!</v>
      </c>
      <c r="N213" s="153"/>
      <c r="O213" s="152"/>
      <c r="P213" s="154"/>
      <c r="Q213" s="361"/>
      <c r="R213" s="154"/>
      <c r="S213" s="153"/>
      <c r="T213" s="152"/>
      <c r="U213" s="152"/>
      <c r="V213" s="152"/>
      <c r="W213" s="158"/>
      <c r="X213" s="158"/>
    </row>
    <row r="214" spans="2:24">
      <c r="B214" s="801"/>
      <c r="C214" s="804"/>
      <c r="D214" s="161">
        <v>8</v>
      </c>
      <c r="E214" s="152"/>
      <c r="F214" s="153"/>
      <c r="G214" s="152"/>
      <c r="H214" s="152"/>
      <c r="I214" s="162" t="e">
        <f t="shared" si="49"/>
        <v>#DIV/0!</v>
      </c>
      <c r="J214" s="152"/>
      <c r="K214" s="162" t="e">
        <f t="shared" si="50"/>
        <v>#DIV/0!</v>
      </c>
      <c r="L214" s="153"/>
      <c r="M214" s="163" t="e">
        <f t="shared" si="51"/>
        <v>#DIV/0!</v>
      </c>
      <c r="N214" s="153"/>
      <c r="O214" s="152"/>
      <c r="P214" s="154"/>
      <c r="Q214" s="361"/>
      <c r="R214" s="154"/>
      <c r="S214" s="153"/>
      <c r="T214" s="152"/>
      <c r="U214" s="152"/>
      <c r="V214" s="152"/>
      <c r="W214" s="158"/>
      <c r="X214" s="158"/>
    </row>
    <row r="215" spans="2:24">
      <c r="B215" s="801"/>
      <c r="C215" s="804"/>
      <c r="D215" s="161">
        <v>9</v>
      </c>
      <c r="E215" s="152"/>
      <c r="F215" s="153"/>
      <c r="G215" s="152"/>
      <c r="H215" s="152"/>
      <c r="I215" s="162" t="e">
        <f t="shared" si="49"/>
        <v>#DIV/0!</v>
      </c>
      <c r="J215" s="152"/>
      <c r="K215" s="162" t="e">
        <f t="shared" si="50"/>
        <v>#DIV/0!</v>
      </c>
      <c r="L215" s="153"/>
      <c r="M215" s="163" t="e">
        <f t="shared" si="51"/>
        <v>#DIV/0!</v>
      </c>
      <c r="N215" s="153"/>
      <c r="O215" s="152"/>
      <c r="P215" s="154"/>
      <c r="Q215" s="361"/>
      <c r="R215" s="154"/>
      <c r="S215" s="153"/>
      <c r="T215" s="152"/>
      <c r="U215" s="152"/>
      <c r="V215" s="152"/>
      <c r="W215" s="158"/>
      <c r="X215" s="158"/>
    </row>
    <row r="216" spans="2:24">
      <c r="B216" s="802"/>
      <c r="C216" s="805"/>
      <c r="D216" s="161">
        <v>10</v>
      </c>
      <c r="E216" s="152"/>
      <c r="F216" s="153"/>
      <c r="G216" s="152"/>
      <c r="H216" s="152"/>
      <c r="I216" s="162" t="e">
        <f t="shared" si="49"/>
        <v>#DIV/0!</v>
      </c>
      <c r="J216" s="152"/>
      <c r="K216" s="162" t="e">
        <f t="shared" si="50"/>
        <v>#DIV/0!</v>
      </c>
      <c r="L216" s="153"/>
      <c r="M216" s="163" t="e">
        <f t="shared" si="51"/>
        <v>#DIV/0!</v>
      </c>
      <c r="N216" s="153"/>
      <c r="O216" s="152"/>
      <c r="P216" s="154"/>
      <c r="Q216" s="361"/>
      <c r="R216" s="154"/>
      <c r="S216" s="153"/>
      <c r="T216" s="152"/>
      <c r="U216" s="152"/>
      <c r="V216" s="152"/>
      <c r="W216" s="158"/>
      <c r="X216" s="158"/>
    </row>
    <row r="217" spans="2:24">
      <c r="B217" s="800">
        <f t="shared" ref="B217:B257" si="54">B207+1</f>
        <v>45979</v>
      </c>
      <c r="C217" s="803" t="str">
        <f t="shared" ref="C217" si="55">CHOOSE(WEEKDAY(B217,2),"一","二","三","四","五","六","日")</f>
        <v>二</v>
      </c>
      <c r="D217" s="161">
        <v>1</v>
      </c>
      <c r="E217" s="152"/>
      <c r="F217" s="153"/>
      <c r="G217" s="152"/>
      <c r="H217" s="152"/>
      <c r="I217" s="162" t="e">
        <f t="shared" si="49"/>
        <v>#DIV/0!</v>
      </c>
      <c r="J217" s="152"/>
      <c r="K217" s="162" t="e">
        <f t="shared" si="50"/>
        <v>#DIV/0!</v>
      </c>
      <c r="L217" s="153"/>
      <c r="M217" s="163" t="e">
        <f t="shared" si="51"/>
        <v>#DIV/0!</v>
      </c>
      <c r="N217" s="153"/>
      <c r="O217" s="152"/>
      <c r="P217" s="154"/>
      <c r="Q217" s="361"/>
      <c r="R217" s="154"/>
      <c r="S217" s="153"/>
      <c r="T217" s="152"/>
      <c r="U217" s="152"/>
      <c r="V217" s="152"/>
      <c r="W217" s="158"/>
      <c r="X217" s="158"/>
    </row>
    <row r="218" spans="2:24">
      <c r="B218" s="801"/>
      <c r="C218" s="804"/>
      <c r="D218" s="161">
        <v>2</v>
      </c>
      <c r="E218" s="152"/>
      <c r="F218" s="153"/>
      <c r="G218" s="152"/>
      <c r="H218" s="152"/>
      <c r="I218" s="162" t="e">
        <f t="shared" si="49"/>
        <v>#DIV/0!</v>
      </c>
      <c r="J218" s="152"/>
      <c r="K218" s="162" t="e">
        <f t="shared" si="50"/>
        <v>#DIV/0!</v>
      </c>
      <c r="L218" s="153"/>
      <c r="M218" s="163" t="e">
        <f t="shared" si="51"/>
        <v>#DIV/0!</v>
      </c>
      <c r="N218" s="153"/>
      <c r="O218" s="152"/>
      <c r="P218" s="154"/>
      <c r="Q218" s="361"/>
      <c r="R218" s="154"/>
      <c r="S218" s="153"/>
      <c r="T218" s="152"/>
      <c r="U218" s="152"/>
      <c r="V218" s="152"/>
      <c r="W218" s="158"/>
      <c r="X218" s="158"/>
    </row>
    <row r="219" spans="2:24">
      <c r="B219" s="801"/>
      <c r="C219" s="804"/>
      <c r="D219" s="161">
        <v>3</v>
      </c>
      <c r="E219" s="152"/>
      <c r="F219" s="153"/>
      <c r="G219" s="152"/>
      <c r="H219" s="152"/>
      <c r="I219" s="162" t="e">
        <f t="shared" si="49"/>
        <v>#DIV/0!</v>
      </c>
      <c r="J219" s="152"/>
      <c r="K219" s="162" t="e">
        <f t="shared" si="50"/>
        <v>#DIV/0!</v>
      </c>
      <c r="L219" s="153"/>
      <c r="M219" s="163" t="e">
        <f t="shared" si="51"/>
        <v>#DIV/0!</v>
      </c>
      <c r="N219" s="153"/>
      <c r="O219" s="152"/>
      <c r="P219" s="154"/>
      <c r="Q219" s="361"/>
      <c r="R219" s="154"/>
      <c r="S219" s="153"/>
      <c r="T219" s="152"/>
      <c r="U219" s="152"/>
      <c r="V219" s="152"/>
      <c r="W219" s="158"/>
      <c r="X219" s="158"/>
    </row>
    <row r="220" spans="2:24">
      <c r="B220" s="801"/>
      <c r="C220" s="804"/>
      <c r="D220" s="161">
        <v>4</v>
      </c>
      <c r="E220" s="152"/>
      <c r="F220" s="153"/>
      <c r="G220" s="152"/>
      <c r="H220" s="152"/>
      <c r="I220" s="162" t="e">
        <f t="shared" si="49"/>
        <v>#DIV/0!</v>
      </c>
      <c r="J220" s="152"/>
      <c r="K220" s="162" t="e">
        <f t="shared" si="50"/>
        <v>#DIV/0!</v>
      </c>
      <c r="L220" s="153"/>
      <c r="M220" s="163" t="e">
        <f t="shared" si="51"/>
        <v>#DIV/0!</v>
      </c>
      <c r="N220" s="153"/>
      <c r="O220" s="152"/>
      <c r="P220" s="154"/>
      <c r="Q220" s="361"/>
      <c r="R220" s="154"/>
      <c r="S220" s="153"/>
      <c r="T220" s="152"/>
      <c r="U220" s="152"/>
      <c r="V220" s="152"/>
      <c r="W220" s="158"/>
      <c r="X220" s="158"/>
    </row>
    <row r="221" spans="2:24">
      <c r="B221" s="801"/>
      <c r="C221" s="804"/>
      <c r="D221" s="161">
        <v>5</v>
      </c>
      <c r="E221" s="152"/>
      <c r="F221" s="153"/>
      <c r="G221" s="152"/>
      <c r="H221" s="152"/>
      <c r="I221" s="162" t="e">
        <f t="shared" si="49"/>
        <v>#DIV/0!</v>
      </c>
      <c r="J221" s="152"/>
      <c r="K221" s="162" t="e">
        <f t="shared" si="50"/>
        <v>#DIV/0!</v>
      </c>
      <c r="L221" s="153"/>
      <c r="M221" s="163" t="e">
        <f t="shared" si="51"/>
        <v>#DIV/0!</v>
      </c>
      <c r="N221" s="153"/>
      <c r="O221" s="152"/>
      <c r="P221" s="154"/>
      <c r="Q221" s="361"/>
      <c r="R221" s="154"/>
      <c r="S221" s="153"/>
      <c r="T221" s="152"/>
      <c r="U221" s="152"/>
      <c r="V221" s="152"/>
      <c r="W221" s="158"/>
      <c r="X221" s="158"/>
    </row>
    <row r="222" spans="2:24">
      <c r="B222" s="801"/>
      <c r="C222" s="804"/>
      <c r="D222" s="161">
        <v>6</v>
      </c>
      <c r="E222" s="152"/>
      <c r="F222" s="153"/>
      <c r="G222" s="152"/>
      <c r="H222" s="152"/>
      <c r="I222" s="162" t="e">
        <f t="shared" si="49"/>
        <v>#DIV/0!</v>
      </c>
      <c r="J222" s="152"/>
      <c r="K222" s="162" t="e">
        <f t="shared" si="50"/>
        <v>#DIV/0!</v>
      </c>
      <c r="L222" s="153"/>
      <c r="M222" s="163" t="e">
        <f t="shared" si="51"/>
        <v>#DIV/0!</v>
      </c>
      <c r="N222" s="153"/>
      <c r="O222" s="152"/>
      <c r="P222" s="154"/>
      <c r="Q222" s="361"/>
      <c r="R222" s="154"/>
      <c r="S222" s="153"/>
      <c r="T222" s="152"/>
      <c r="U222" s="152"/>
      <c r="V222" s="152"/>
      <c r="W222" s="158"/>
      <c r="X222" s="158"/>
    </row>
    <row r="223" spans="2:24">
      <c r="B223" s="801"/>
      <c r="C223" s="804"/>
      <c r="D223" s="161">
        <v>7</v>
      </c>
      <c r="E223" s="152"/>
      <c r="F223" s="153"/>
      <c r="G223" s="152"/>
      <c r="H223" s="152"/>
      <c r="I223" s="162" t="e">
        <f t="shared" si="49"/>
        <v>#DIV/0!</v>
      </c>
      <c r="J223" s="152"/>
      <c r="K223" s="162" t="e">
        <f t="shared" si="50"/>
        <v>#DIV/0!</v>
      </c>
      <c r="L223" s="153"/>
      <c r="M223" s="163" t="e">
        <f t="shared" si="51"/>
        <v>#DIV/0!</v>
      </c>
      <c r="N223" s="153"/>
      <c r="O223" s="152"/>
      <c r="P223" s="154"/>
      <c r="Q223" s="361"/>
      <c r="R223" s="154"/>
      <c r="S223" s="153"/>
      <c r="T223" s="152"/>
      <c r="U223" s="152"/>
      <c r="V223" s="152"/>
      <c r="W223" s="158"/>
      <c r="X223" s="158"/>
    </row>
    <row r="224" spans="2:24">
      <c r="B224" s="801"/>
      <c r="C224" s="804"/>
      <c r="D224" s="161">
        <v>8</v>
      </c>
      <c r="E224" s="152"/>
      <c r="F224" s="153"/>
      <c r="G224" s="152"/>
      <c r="H224" s="152"/>
      <c r="I224" s="162" t="e">
        <f t="shared" si="49"/>
        <v>#DIV/0!</v>
      </c>
      <c r="J224" s="152"/>
      <c r="K224" s="162" t="e">
        <f t="shared" si="50"/>
        <v>#DIV/0!</v>
      </c>
      <c r="L224" s="153"/>
      <c r="M224" s="163" t="e">
        <f t="shared" si="51"/>
        <v>#DIV/0!</v>
      </c>
      <c r="N224" s="153"/>
      <c r="O224" s="152"/>
      <c r="P224" s="154"/>
      <c r="Q224" s="361"/>
      <c r="R224" s="154"/>
      <c r="S224" s="153"/>
      <c r="T224" s="152"/>
      <c r="U224" s="152"/>
      <c r="V224" s="152"/>
      <c r="W224" s="158"/>
      <c r="X224" s="158"/>
    </row>
    <row r="225" spans="2:24">
      <c r="B225" s="801"/>
      <c r="C225" s="804"/>
      <c r="D225" s="161">
        <v>9</v>
      </c>
      <c r="E225" s="152"/>
      <c r="F225" s="153"/>
      <c r="G225" s="152"/>
      <c r="H225" s="152"/>
      <c r="I225" s="162" t="e">
        <f t="shared" si="49"/>
        <v>#DIV/0!</v>
      </c>
      <c r="J225" s="152"/>
      <c r="K225" s="162" t="e">
        <f t="shared" si="50"/>
        <v>#DIV/0!</v>
      </c>
      <c r="L225" s="153"/>
      <c r="M225" s="163" t="e">
        <f t="shared" si="51"/>
        <v>#DIV/0!</v>
      </c>
      <c r="N225" s="153"/>
      <c r="O225" s="152"/>
      <c r="P225" s="154"/>
      <c r="Q225" s="361"/>
      <c r="R225" s="154"/>
      <c r="S225" s="153"/>
      <c r="T225" s="152"/>
      <c r="U225" s="152"/>
      <c r="V225" s="152"/>
      <c r="W225" s="158"/>
      <c r="X225" s="158"/>
    </row>
    <row r="226" spans="2:24">
      <c r="B226" s="802"/>
      <c r="C226" s="805"/>
      <c r="D226" s="161">
        <v>10</v>
      </c>
      <c r="E226" s="152"/>
      <c r="F226" s="153"/>
      <c r="G226" s="152"/>
      <c r="H226" s="152"/>
      <c r="I226" s="162" t="e">
        <f t="shared" si="49"/>
        <v>#DIV/0!</v>
      </c>
      <c r="J226" s="152"/>
      <c r="K226" s="162" t="e">
        <f t="shared" si="50"/>
        <v>#DIV/0!</v>
      </c>
      <c r="L226" s="153"/>
      <c r="M226" s="163" t="e">
        <f t="shared" si="51"/>
        <v>#DIV/0!</v>
      </c>
      <c r="N226" s="153"/>
      <c r="O226" s="152"/>
      <c r="P226" s="154"/>
      <c r="Q226" s="361"/>
      <c r="R226" s="154"/>
      <c r="S226" s="153"/>
      <c r="T226" s="152"/>
      <c r="U226" s="152"/>
      <c r="V226" s="152"/>
      <c r="W226" s="158"/>
      <c r="X226" s="158"/>
    </row>
    <row r="227" spans="2:24">
      <c r="B227" s="800">
        <f t="shared" ref="B227:B267" si="56">B217+1</f>
        <v>45980</v>
      </c>
      <c r="C227" s="803" t="str">
        <f t="shared" ref="C227" si="57">CHOOSE(WEEKDAY(B227,2),"一","二","三","四","五","六","日")</f>
        <v>三</v>
      </c>
      <c r="D227" s="161">
        <v>1</v>
      </c>
      <c r="E227" s="152"/>
      <c r="F227" s="153"/>
      <c r="G227" s="152"/>
      <c r="H227" s="152"/>
      <c r="I227" s="162" t="e">
        <f t="shared" si="49"/>
        <v>#DIV/0!</v>
      </c>
      <c r="J227" s="152"/>
      <c r="K227" s="162" t="e">
        <f t="shared" si="50"/>
        <v>#DIV/0!</v>
      </c>
      <c r="L227" s="153"/>
      <c r="M227" s="163" t="e">
        <f t="shared" si="51"/>
        <v>#DIV/0!</v>
      </c>
      <c r="N227" s="153"/>
      <c r="O227" s="152"/>
      <c r="P227" s="154"/>
      <c r="Q227" s="361"/>
      <c r="R227" s="154"/>
      <c r="S227" s="153"/>
      <c r="T227" s="152"/>
      <c r="U227" s="152"/>
      <c r="V227" s="152"/>
      <c r="W227" s="158"/>
      <c r="X227" s="158"/>
    </row>
    <row r="228" spans="2:24">
      <c r="B228" s="801"/>
      <c r="C228" s="804"/>
      <c r="D228" s="161">
        <v>2</v>
      </c>
      <c r="E228" s="152"/>
      <c r="F228" s="153"/>
      <c r="G228" s="152"/>
      <c r="H228" s="152"/>
      <c r="I228" s="162" t="e">
        <f t="shared" si="49"/>
        <v>#DIV/0!</v>
      </c>
      <c r="J228" s="152"/>
      <c r="K228" s="162" t="e">
        <f t="shared" si="50"/>
        <v>#DIV/0!</v>
      </c>
      <c r="L228" s="153"/>
      <c r="M228" s="163" t="e">
        <f t="shared" si="51"/>
        <v>#DIV/0!</v>
      </c>
      <c r="N228" s="153"/>
      <c r="O228" s="152"/>
      <c r="P228" s="154"/>
      <c r="Q228" s="361"/>
      <c r="R228" s="154"/>
      <c r="S228" s="153"/>
      <c r="T228" s="152"/>
      <c r="U228" s="152"/>
      <c r="V228" s="152"/>
      <c r="W228" s="158"/>
      <c r="X228" s="158"/>
    </row>
    <row r="229" spans="2:24">
      <c r="B229" s="801"/>
      <c r="C229" s="804"/>
      <c r="D229" s="161">
        <v>3</v>
      </c>
      <c r="E229" s="152"/>
      <c r="F229" s="153"/>
      <c r="G229" s="152"/>
      <c r="H229" s="152"/>
      <c r="I229" s="162" t="e">
        <f t="shared" si="49"/>
        <v>#DIV/0!</v>
      </c>
      <c r="J229" s="152"/>
      <c r="K229" s="162" t="e">
        <f t="shared" si="50"/>
        <v>#DIV/0!</v>
      </c>
      <c r="L229" s="153"/>
      <c r="M229" s="163" t="e">
        <f t="shared" si="51"/>
        <v>#DIV/0!</v>
      </c>
      <c r="N229" s="153"/>
      <c r="O229" s="152"/>
      <c r="P229" s="154"/>
      <c r="Q229" s="361"/>
      <c r="R229" s="154"/>
      <c r="S229" s="153"/>
      <c r="T229" s="152"/>
      <c r="U229" s="152"/>
      <c r="V229" s="152"/>
      <c r="W229" s="158"/>
      <c r="X229" s="158"/>
    </row>
    <row r="230" spans="2:24">
      <c r="B230" s="801"/>
      <c r="C230" s="804"/>
      <c r="D230" s="161">
        <v>4</v>
      </c>
      <c r="E230" s="152"/>
      <c r="F230" s="153"/>
      <c r="G230" s="152"/>
      <c r="H230" s="152"/>
      <c r="I230" s="162" t="e">
        <f t="shared" si="49"/>
        <v>#DIV/0!</v>
      </c>
      <c r="J230" s="152"/>
      <c r="K230" s="162" t="e">
        <f t="shared" si="50"/>
        <v>#DIV/0!</v>
      </c>
      <c r="L230" s="153"/>
      <c r="M230" s="163" t="e">
        <f t="shared" si="51"/>
        <v>#DIV/0!</v>
      </c>
      <c r="N230" s="153"/>
      <c r="O230" s="152"/>
      <c r="P230" s="154"/>
      <c r="Q230" s="361"/>
      <c r="R230" s="154"/>
      <c r="S230" s="153"/>
      <c r="T230" s="152"/>
      <c r="U230" s="152"/>
      <c r="V230" s="152"/>
      <c r="W230" s="158"/>
      <c r="X230" s="158"/>
    </row>
    <row r="231" spans="2:24">
      <c r="B231" s="801"/>
      <c r="C231" s="804"/>
      <c r="D231" s="161">
        <v>5</v>
      </c>
      <c r="E231" s="152"/>
      <c r="F231" s="153"/>
      <c r="G231" s="152"/>
      <c r="H231" s="152"/>
      <c r="I231" s="162" t="e">
        <f t="shared" si="49"/>
        <v>#DIV/0!</v>
      </c>
      <c r="J231" s="152"/>
      <c r="K231" s="162" t="e">
        <f t="shared" si="50"/>
        <v>#DIV/0!</v>
      </c>
      <c r="L231" s="153"/>
      <c r="M231" s="163" t="e">
        <f t="shared" si="51"/>
        <v>#DIV/0!</v>
      </c>
      <c r="N231" s="153"/>
      <c r="O231" s="152"/>
      <c r="P231" s="154"/>
      <c r="Q231" s="361"/>
      <c r="R231" s="154"/>
      <c r="S231" s="153"/>
      <c r="T231" s="152"/>
      <c r="U231" s="152"/>
      <c r="V231" s="152"/>
      <c r="W231" s="158"/>
      <c r="X231" s="158"/>
    </row>
    <row r="232" spans="2:24">
      <c r="B232" s="801"/>
      <c r="C232" s="804"/>
      <c r="D232" s="161">
        <v>6</v>
      </c>
      <c r="E232" s="152"/>
      <c r="F232" s="153"/>
      <c r="G232" s="152"/>
      <c r="H232" s="152"/>
      <c r="I232" s="162" t="e">
        <f t="shared" si="49"/>
        <v>#DIV/0!</v>
      </c>
      <c r="J232" s="152"/>
      <c r="K232" s="162" t="e">
        <f t="shared" si="50"/>
        <v>#DIV/0!</v>
      </c>
      <c r="L232" s="153"/>
      <c r="M232" s="163" t="e">
        <f t="shared" si="51"/>
        <v>#DIV/0!</v>
      </c>
      <c r="N232" s="153"/>
      <c r="O232" s="152"/>
      <c r="P232" s="154"/>
      <c r="Q232" s="361"/>
      <c r="R232" s="154"/>
      <c r="S232" s="153"/>
      <c r="T232" s="152"/>
      <c r="U232" s="152"/>
      <c r="V232" s="152"/>
      <c r="W232" s="158"/>
      <c r="X232" s="158"/>
    </row>
    <row r="233" spans="2:24">
      <c r="B233" s="801"/>
      <c r="C233" s="804"/>
      <c r="D233" s="161">
        <v>7</v>
      </c>
      <c r="E233" s="152"/>
      <c r="F233" s="153"/>
      <c r="G233" s="152"/>
      <c r="H233" s="152"/>
      <c r="I233" s="162" t="e">
        <f t="shared" si="49"/>
        <v>#DIV/0!</v>
      </c>
      <c r="J233" s="152"/>
      <c r="K233" s="162" t="e">
        <f t="shared" si="50"/>
        <v>#DIV/0!</v>
      </c>
      <c r="L233" s="153"/>
      <c r="M233" s="163" t="e">
        <f t="shared" si="51"/>
        <v>#DIV/0!</v>
      </c>
      <c r="N233" s="153"/>
      <c r="O233" s="152"/>
      <c r="P233" s="154"/>
      <c r="Q233" s="361"/>
      <c r="R233" s="154"/>
      <c r="S233" s="153"/>
      <c r="T233" s="152"/>
      <c r="U233" s="152"/>
      <c r="V233" s="152"/>
      <c r="W233" s="158"/>
      <c r="X233" s="158"/>
    </row>
    <row r="234" spans="2:24">
      <c r="B234" s="801"/>
      <c r="C234" s="804"/>
      <c r="D234" s="161">
        <v>8</v>
      </c>
      <c r="E234" s="152"/>
      <c r="F234" s="153"/>
      <c r="G234" s="152"/>
      <c r="H234" s="152"/>
      <c r="I234" s="162" t="e">
        <f t="shared" si="49"/>
        <v>#DIV/0!</v>
      </c>
      <c r="J234" s="152"/>
      <c r="K234" s="162" t="e">
        <f t="shared" si="50"/>
        <v>#DIV/0!</v>
      </c>
      <c r="L234" s="153"/>
      <c r="M234" s="163" t="e">
        <f t="shared" si="51"/>
        <v>#DIV/0!</v>
      </c>
      <c r="N234" s="153"/>
      <c r="O234" s="152"/>
      <c r="P234" s="154"/>
      <c r="Q234" s="361"/>
      <c r="R234" s="154"/>
      <c r="S234" s="153"/>
      <c r="T234" s="152"/>
      <c r="U234" s="152"/>
      <c r="V234" s="152"/>
      <c r="W234" s="158"/>
      <c r="X234" s="158"/>
    </row>
    <row r="235" spans="2:24">
      <c r="B235" s="801"/>
      <c r="C235" s="804"/>
      <c r="D235" s="161">
        <v>9</v>
      </c>
      <c r="E235" s="152"/>
      <c r="F235" s="153"/>
      <c r="G235" s="152"/>
      <c r="H235" s="152"/>
      <c r="I235" s="162" t="e">
        <f t="shared" si="49"/>
        <v>#DIV/0!</v>
      </c>
      <c r="J235" s="152"/>
      <c r="K235" s="162" t="e">
        <f t="shared" si="50"/>
        <v>#DIV/0!</v>
      </c>
      <c r="L235" s="153"/>
      <c r="M235" s="163" t="e">
        <f t="shared" si="51"/>
        <v>#DIV/0!</v>
      </c>
      <c r="N235" s="153"/>
      <c r="O235" s="152"/>
      <c r="P235" s="154"/>
      <c r="Q235" s="361"/>
      <c r="R235" s="154"/>
      <c r="S235" s="153"/>
      <c r="T235" s="152"/>
      <c r="U235" s="152"/>
      <c r="V235" s="152"/>
      <c r="W235" s="158"/>
      <c r="X235" s="158"/>
    </row>
    <row r="236" spans="2:24">
      <c r="B236" s="802"/>
      <c r="C236" s="805"/>
      <c r="D236" s="161">
        <v>10</v>
      </c>
      <c r="E236" s="152"/>
      <c r="F236" s="153"/>
      <c r="G236" s="152"/>
      <c r="H236" s="152"/>
      <c r="I236" s="162" t="e">
        <f t="shared" si="49"/>
        <v>#DIV/0!</v>
      </c>
      <c r="J236" s="152"/>
      <c r="K236" s="162" t="e">
        <f t="shared" si="50"/>
        <v>#DIV/0!</v>
      </c>
      <c r="L236" s="153"/>
      <c r="M236" s="163" t="e">
        <f t="shared" si="51"/>
        <v>#DIV/0!</v>
      </c>
      <c r="N236" s="153"/>
      <c r="O236" s="152"/>
      <c r="P236" s="154"/>
      <c r="Q236" s="361"/>
      <c r="R236" s="154"/>
      <c r="S236" s="153"/>
      <c r="T236" s="152"/>
      <c r="U236" s="152"/>
      <c r="V236" s="152"/>
      <c r="W236" s="158"/>
      <c r="X236" s="158"/>
    </row>
    <row r="237" spans="2:24">
      <c r="B237" s="800">
        <f t="shared" ref="B237:B277" si="58">B227+1</f>
        <v>45981</v>
      </c>
      <c r="C237" s="803" t="str">
        <f t="shared" ref="C237" si="59">CHOOSE(WEEKDAY(B237,2),"一","二","三","四","五","六","日")</f>
        <v>四</v>
      </c>
      <c r="D237" s="161">
        <v>1</v>
      </c>
      <c r="E237" s="152"/>
      <c r="F237" s="153"/>
      <c r="G237" s="152"/>
      <c r="H237" s="152"/>
      <c r="I237" s="162" t="e">
        <f t="shared" si="49"/>
        <v>#DIV/0!</v>
      </c>
      <c r="J237" s="152"/>
      <c r="K237" s="162" t="e">
        <f t="shared" si="50"/>
        <v>#DIV/0!</v>
      </c>
      <c r="L237" s="153"/>
      <c r="M237" s="163" t="e">
        <f t="shared" si="51"/>
        <v>#DIV/0!</v>
      </c>
      <c r="N237" s="153"/>
      <c r="O237" s="152"/>
      <c r="P237" s="154"/>
      <c r="Q237" s="361"/>
      <c r="R237" s="154"/>
      <c r="S237" s="153"/>
      <c r="T237" s="152"/>
      <c r="U237" s="152"/>
      <c r="V237" s="152"/>
      <c r="W237" s="158"/>
      <c r="X237" s="158"/>
    </row>
    <row r="238" spans="2:24">
      <c r="B238" s="801"/>
      <c r="C238" s="804"/>
      <c r="D238" s="161">
        <v>2</v>
      </c>
      <c r="E238" s="152"/>
      <c r="F238" s="153"/>
      <c r="G238" s="152"/>
      <c r="H238" s="152"/>
      <c r="I238" s="162" t="e">
        <f t="shared" si="49"/>
        <v>#DIV/0!</v>
      </c>
      <c r="J238" s="152"/>
      <c r="K238" s="162" t="e">
        <f t="shared" si="50"/>
        <v>#DIV/0!</v>
      </c>
      <c r="L238" s="153"/>
      <c r="M238" s="163" t="e">
        <f t="shared" si="51"/>
        <v>#DIV/0!</v>
      </c>
      <c r="N238" s="153"/>
      <c r="O238" s="152"/>
      <c r="P238" s="154"/>
      <c r="Q238" s="361"/>
      <c r="R238" s="154"/>
      <c r="S238" s="153"/>
      <c r="T238" s="152"/>
      <c r="U238" s="152"/>
      <c r="V238" s="152"/>
      <c r="W238" s="158"/>
      <c r="X238" s="158"/>
    </row>
    <row r="239" spans="2:24">
      <c r="B239" s="801"/>
      <c r="C239" s="804"/>
      <c r="D239" s="161">
        <v>3</v>
      </c>
      <c r="E239" s="152"/>
      <c r="F239" s="153"/>
      <c r="G239" s="152"/>
      <c r="H239" s="152"/>
      <c r="I239" s="162" t="e">
        <f t="shared" si="49"/>
        <v>#DIV/0!</v>
      </c>
      <c r="J239" s="152"/>
      <c r="K239" s="162" t="e">
        <f t="shared" si="50"/>
        <v>#DIV/0!</v>
      </c>
      <c r="L239" s="153"/>
      <c r="M239" s="163" t="e">
        <f t="shared" si="51"/>
        <v>#DIV/0!</v>
      </c>
      <c r="N239" s="153"/>
      <c r="O239" s="152"/>
      <c r="P239" s="154"/>
      <c r="Q239" s="361"/>
      <c r="R239" s="154"/>
      <c r="S239" s="153"/>
      <c r="T239" s="152"/>
      <c r="U239" s="152"/>
      <c r="V239" s="152"/>
      <c r="W239" s="158"/>
      <c r="X239" s="158"/>
    </row>
    <row r="240" spans="2:24">
      <c r="B240" s="801"/>
      <c r="C240" s="804"/>
      <c r="D240" s="161">
        <v>4</v>
      </c>
      <c r="E240" s="152"/>
      <c r="F240" s="153"/>
      <c r="G240" s="152"/>
      <c r="H240" s="152"/>
      <c r="I240" s="162" t="e">
        <f t="shared" si="49"/>
        <v>#DIV/0!</v>
      </c>
      <c r="J240" s="152"/>
      <c r="K240" s="162" t="e">
        <f t="shared" si="50"/>
        <v>#DIV/0!</v>
      </c>
      <c r="L240" s="153"/>
      <c r="M240" s="163" t="e">
        <f t="shared" si="51"/>
        <v>#DIV/0!</v>
      </c>
      <c r="N240" s="153"/>
      <c r="O240" s="152"/>
      <c r="P240" s="154"/>
      <c r="Q240" s="361"/>
      <c r="R240" s="154"/>
      <c r="S240" s="153"/>
      <c r="T240" s="152"/>
      <c r="U240" s="152"/>
      <c r="V240" s="152"/>
      <c r="W240" s="158"/>
      <c r="X240" s="158"/>
    </row>
    <row r="241" spans="2:24">
      <c r="B241" s="801"/>
      <c r="C241" s="804"/>
      <c r="D241" s="161">
        <v>5</v>
      </c>
      <c r="E241" s="152"/>
      <c r="F241" s="153"/>
      <c r="G241" s="152"/>
      <c r="H241" s="152"/>
      <c r="I241" s="162" t="e">
        <f t="shared" si="49"/>
        <v>#DIV/0!</v>
      </c>
      <c r="J241" s="152"/>
      <c r="K241" s="162" t="e">
        <f t="shared" si="50"/>
        <v>#DIV/0!</v>
      </c>
      <c r="L241" s="153"/>
      <c r="M241" s="163" t="e">
        <f t="shared" si="51"/>
        <v>#DIV/0!</v>
      </c>
      <c r="N241" s="153"/>
      <c r="O241" s="152"/>
      <c r="P241" s="154"/>
      <c r="Q241" s="361"/>
      <c r="R241" s="154"/>
      <c r="S241" s="153"/>
      <c r="T241" s="152"/>
      <c r="U241" s="152"/>
      <c r="V241" s="152"/>
      <c r="W241" s="158"/>
      <c r="X241" s="158"/>
    </row>
    <row r="242" spans="2:24">
      <c r="B242" s="801"/>
      <c r="C242" s="804"/>
      <c r="D242" s="161">
        <v>6</v>
      </c>
      <c r="E242" s="152"/>
      <c r="F242" s="153"/>
      <c r="G242" s="152"/>
      <c r="H242" s="152"/>
      <c r="I242" s="162" t="e">
        <f t="shared" si="49"/>
        <v>#DIV/0!</v>
      </c>
      <c r="J242" s="152"/>
      <c r="K242" s="162" t="e">
        <f t="shared" si="50"/>
        <v>#DIV/0!</v>
      </c>
      <c r="L242" s="153"/>
      <c r="M242" s="163" t="e">
        <f t="shared" si="51"/>
        <v>#DIV/0!</v>
      </c>
      <c r="N242" s="153"/>
      <c r="O242" s="152"/>
      <c r="P242" s="154"/>
      <c r="Q242" s="361"/>
      <c r="R242" s="154"/>
      <c r="S242" s="153"/>
      <c r="T242" s="152"/>
      <c r="U242" s="152"/>
      <c r="V242" s="152"/>
      <c r="W242" s="158"/>
      <c r="X242" s="158"/>
    </row>
    <row r="243" spans="2:24">
      <c r="B243" s="801"/>
      <c r="C243" s="804"/>
      <c r="D243" s="161">
        <v>7</v>
      </c>
      <c r="E243" s="152"/>
      <c r="F243" s="153"/>
      <c r="G243" s="152"/>
      <c r="H243" s="152"/>
      <c r="I243" s="162" t="e">
        <f t="shared" si="49"/>
        <v>#DIV/0!</v>
      </c>
      <c r="J243" s="152"/>
      <c r="K243" s="162" t="e">
        <f t="shared" si="50"/>
        <v>#DIV/0!</v>
      </c>
      <c r="L243" s="153"/>
      <c r="M243" s="163" t="e">
        <f t="shared" si="51"/>
        <v>#DIV/0!</v>
      </c>
      <c r="N243" s="153"/>
      <c r="O243" s="152"/>
      <c r="P243" s="154"/>
      <c r="Q243" s="361"/>
      <c r="R243" s="154"/>
      <c r="S243" s="153"/>
      <c r="T243" s="152"/>
      <c r="U243" s="152"/>
      <c r="V243" s="152"/>
      <c r="W243" s="158"/>
      <c r="X243" s="158"/>
    </row>
    <row r="244" spans="2:24">
      <c r="B244" s="801"/>
      <c r="C244" s="804"/>
      <c r="D244" s="161">
        <v>8</v>
      </c>
      <c r="E244" s="152"/>
      <c r="F244" s="153"/>
      <c r="G244" s="152"/>
      <c r="H244" s="152"/>
      <c r="I244" s="162" t="e">
        <f t="shared" si="49"/>
        <v>#DIV/0!</v>
      </c>
      <c r="J244" s="152"/>
      <c r="K244" s="162" t="e">
        <f t="shared" si="50"/>
        <v>#DIV/0!</v>
      </c>
      <c r="L244" s="153"/>
      <c r="M244" s="163" t="e">
        <f t="shared" si="51"/>
        <v>#DIV/0!</v>
      </c>
      <c r="N244" s="153"/>
      <c r="O244" s="152"/>
      <c r="P244" s="154"/>
      <c r="Q244" s="361"/>
      <c r="R244" s="154"/>
      <c r="S244" s="153"/>
      <c r="T244" s="152"/>
      <c r="U244" s="152"/>
      <c r="V244" s="152"/>
      <c r="W244" s="158"/>
      <c r="X244" s="158"/>
    </row>
    <row r="245" spans="2:24">
      <c r="B245" s="801"/>
      <c r="C245" s="804"/>
      <c r="D245" s="161">
        <v>9</v>
      </c>
      <c r="E245" s="152"/>
      <c r="F245" s="153"/>
      <c r="G245" s="152"/>
      <c r="H245" s="152"/>
      <c r="I245" s="162" t="e">
        <f t="shared" si="49"/>
        <v>#DIV/0!</v>
      </c>
      <c r="J245" s="152"/>
      <c r="K245" s="162" t="e">
        <f t="shared" si="50"/>
        <v>#DIV/0!</v>
      </c>
      <c r="L245" s="153"/>
      <c r="M245" s="163" t="e">
        <f t="shared" si="51"/>
        <v>#DIV/0!</v>
      </c>
      <c r="N245" s="153"/>
      <c r="O245" s="152"/>
      <c r="P245" s="154"/>
      <c r="Q245" s="361"/>
      <c r="R245" s="154"/>
      <c r="S245" s="153"/>
      <c r="T245" s="152"/>
      <c r="U245" s="152"/>
      <c r="V245" s="152"/>
      <c r="W245" s="158"/>
      <c r="X245" s="158"/>
    </row>
    <row r="246" spans="2:24">
      <c r="B246" s="802"/>
      <c r="C246" s="805"/>
      <c r="D246" s="161">
        <v>10</v>
      </c>
      <c r="E246" s="152"/>
      <c r="F246" s="153"/>
      <c r="G246" s="152"/>
      <c r="H246" s="152"/>
      <c r="I246" s="162" t="e">
        <f t="shared" si="49"/>
        <v>#DIV/0!</v>
      </c>
      <c r="J246" s="152"/>
      <c r="K246" s="162" t="e">
        <f t="shared" si="50"/>
        <v>#DIV/0!</v>
      </c>
      <c r="L246" s="153"/>
      <c r="M246" s="163" t="e">
        <f t="shared" si="51"/>
        <v>#DIV/0!</v>
      </c>
      <c r="N246" s="153"/>
      <c r="O246" s="152"/>
      <c r="P246" s="154"/>
      <c r="Q246" s="361"/>
      <c r="R246" s="154"/>
      <c r="S246" s="153"/>
      <c r="T246" s="152"/>
      <c r="U246" s="152"/>
      <c r="V246" s="152"/>
      <c r="W246" s="158"/>
      <c r="X246" s="158"/>
    </row>
    <row r="247" spans="2:24">
      <c r="B247" s="800">
        <f t="shared" si="52"/>
        <v>45982</v>
      </c>
      <c r="C247" s="803" t="str">
        <f t="shared" ref="C247" si="60">CHOOSE(WEEKDAY(B247,2),"一","二","三","四","五","六","日")</f>
        <v>五</v>
      </c>
      <c r="D247" s="161">
        <v>1</v>
      </c>
      <c r="E247" s="152"/>
      <c r="F247" s="153"/>
      <c r="G247" s="152"/>
      <c r="H247" s="152"/>
      <c r="I247" s="162" t="e">
        <f t="shared" si="49"/>
        <v>#DIV/0!</v>
      </c>
      <c r="J247" s="152"/>
      <c r="K247" s="162" t="e">
        <f t="shared" si="50"/>
        <v>#DIV/0!</v>
      </c>
      <c r="L247" s="153"/>
      <c r="M247" s="163" t="e">
        <f t="shared" si="51"/>
        <v>#DIV/0!</v>
      </c>
      <c r="N247" s="153"/>
      <c r="O247" s="152"/>
      <c r="P247" s="154"/>
      <c r="Q247" s="361"/>
      <c r="R247" s="154"/>
      <c r="S247" s="153"/>
      <c r="T247" s="152"/>
      <c r="U247" s="152"/>
      <c r="V247" s="152"/>
      <c r="W247" s="158"/>
      <c r="X247" s="158"/>
    </row>
    <row r="248" spans="2:24">
      <c r="B248" s="801"/>
      <c r="C248" s="804"/>
      <c r="D248" s="161">
        <v>2</v>
      </c>
      <c r="E248" s="152"/>
      <c r="F248" s="153"/>
      <c r="G248" s="152"/>
      <c r="H248" s="152"/>
      <c r="I248" s="162" t="e">
        <f t="shared" si="49"/>
        <v>#DIV/0!</v>
      </c>
      <c r="J248" s="152"/>
      <c r="K248" s="162" t="e">
        <f t="shared" si="50"/>
        <v>#DIV/0!</v>
      </c>
      <c r="L248" s="153"/>
      <c r="M248" s="163" t="e">
        <f t="shared" si="51"/>
        <v>#DIV/0!</v>
      </c>
      <c r="N248" s="153"/>
      <c r="O248" s="152"/>
      <c r="P248" s="154"/>
      <c r="Q248" s="361"/>
      <c r="R248" s="154"/>
      <c r="S248" s="153"/>
      <c r="T248" s="152"/>
      <c r="U248" s="152"/>
      <c r="V248" s="152"/>
      <c r="W248" s="158"/>
      <c r="X248" s="158"/>
    </row>
    <row r="249" spans="2:24">
      <c r="B249" s="801"/>
      <c r="C249" s="804"/>
      <c r="D249" s="161">
        <v>3</v>
      </c>
      <c r="E249" s="152"/>
      <c r="F249" s="153"/>
      <c r="G249" s="152"/>
      <c r="H249" s="152"/>
      <c r="I249" s="162" t="e">
        <f t="shared" si="49"/>
        <v>#DIV/0!</v>
      </c>
      <c r="J249" s="152"/>
      <c r="K249" s="162" t="e">
        <f t="shared" si="50"/>
        <v>#DIV/0!</v>
      </c>
      <c r="L249" s="153"/>
      <c r="M249" s="163" t="e">
        <f t="shared" si="51"/>
        <v>#DIV/0!</v>
      </c>
      <c r="N249" s="153"/>
      <c r="O249" s="152"/>
      <c r="P249" s="154"/>
      <c r="Q249" s="361"/>
      <c r="R249" s="154"/>
      <c r="S249" s="153"/>
      <c r="T249" s="152"/>
      <c r="U249" s="152"/>
      <c r="V249" s="152"/>
      <c r="W249" s="158"/>
      <c r="X249" s="158"/>
    </row>
    <row r="250" spans="2:24">
      <c r="B250" s="801"/>
      <c r="C250" s="804"/>
      <c r="D250" s="161">
        <v>4</v>
      </c>
      <c r="E250" s="152"/>
      <c r="F250" s="153"/>
      <c r="G250" s="152"/>
      <c r="H250" s="152"/>
      <c r="I250" s="162" t="e">
        <f t="shared" si="49"/>
        <v>#DIV/0!</v>
      </c>
      <c r="J250" s="152"/>
      <c r="K250" s="162" t="e">
        <f t="shared" si="50"/>
        <v>#DIV/0!</v>
      </c>
      <c r="L250" s="153"/>
      <c r="M250" s="163" t="e">
        <f t="shared" si="51"/>
        <v>#DIV/0!</v>
      </c>
      <c r="N250" s="153"/>
      <c r="O250" s="152"/>
      <c r="P250" s="154"/>
      <c r="Q250" s="361"/>
      <c r="R250" s="154"/>
      <c r="S250" s="153"/>
      <c r="T250" s="152"/>
      <c r="U250" s="152"/>
      <c r="V250" s="152"/>
      <c r="W250" s="158"/>
      <c r="X250" s="158"/>
    </row>
    <row r="251" spans="2:24">
      <c r="B251" s="801"/>
      <c r="C251" s="804"/>
      <c r="D251" s="161">
        <v>5</v>
      </c>
      <c r="E251" s="152"/>
      <c r="F251" s="153"/>
      <c r="G251" s="152"/>
      <c r="H251" s="152"/>
      <c r="I251" s="162" t="e">
        <f t="shared" si="49"/>
        <v>#DIV/0!</v>
      </c>
      <c r="J251" s="152"/>
      <c r="K251" s="162" t="e">
        <f t="shared" si="50"/>
        <v>#DIV/0!</v>
      </c>
      <c r="L251" s="153"/>
      <c r="M251" s="163" t="e">
        <f t="shared" si="51"/>
        <v>#DIV/0!</v>
      </c>
      <c r="N251" s="153"/>
      <c r="O251" s="152"/>
      <c r="P251" s="154"/>
      <c r="Q251" s="361"/>
      <c r="R251" s="154"/>
      <c r="S251" s="153"/>
      <c r="T251" s="152"/>
      <c r="U251" s="152"/>
      <c r="V251" s="152"/>
      <c r="W251" s="158"/>
      <c r="X251" s="158"/>
    </row>
    <row r="252" spans="2:24">
      <c r="B252" s="801"/>
      <c r="C252" s="804"/>
      <c r="D252" s="161">
        <v>6</v>
      </c>
      <c r="E252" s="152"/>
      <c r="F252" s="153"/>
      <c r="G252" s="152"/>
      <c r="H252" s="152"/>
      <c r="I252" s="162" t="e">
        <f t="shared" si="49"/>
        <v>#DIV/0!</v>
      </c>
      <c r="J252" s="152"/>
      <c r="K252" s="162" t="e">
        <f t="shared" si="50"/>
        <v>#DIV/0!</v>
      </c>
      <c r="L252" s="153"/>
      <c r="M252" s="163" t="e">
        <f t="shared" si="51"/>
        <v>#DIV/0!</v>
      </c>
      <c r="N252" s="153"/>
      <c r="O252" s="152"/>
      <c r="P252" s="154"/>
      <c r="Q252" s="361"/>
      <c r="R252" s="154"/>
      <c r="S252" s="153"/>
      <c r="T252" s="152"/>
      <c r="U252" s="152"/>
      <c r="V252" s="152"/>
      <c r="W252" s="158"/>
      <c r="X252" s="158"/>
    </row>
    <row r="253" spans="2:24">
      <c r="B253" s="801"/>
      <c r="C253" s="804"/>
      <c r="D253" s="161">
        <v>7</v>
      </c>
      <c r="E253" s="152"/>
      <c r="F253" s="153"/>
      <c r="G253" s="152"/>
      <c r="H253" s="152"/>
      <c r="I253" s="162" t="e">
        <f t="shared" si="49"/>
        <v>#DIV/0!</v>
      </c>
      <c r="J253" s="152"/>
      <c r="K253" s="162" t="e">
        <f t="shared" si="50"/>
        <v>#DIV/0!</v>
      </c>
      <c r="L253" s="153"/>
      <c r="M253" s="163" t="e">
        <f t="shared" si="51"/>
        <v>#DIV/0!</v>
      </c>
      <c r="N253" s="153"/>
      <c r="O253" s="152"/>
      <c r="P253" s="154"/>
      <c r="Q253" s="361"/>
      <c r="R253" s="154"/>
      <c r="S253" s="153"/>
      <c r="T253" s="152"/>
      <c r="U253" s="152"/>
      <c r="V253" s="152"/>
      <c r="W253" s="158"/>
      <c r="X253" s="158"/>
    </row>
    <row r="254" spans="2:24">
      <c r="B254" s="801"/>
      <c r="C254" s="804"/>
      <c r="D254" s="161">
        <v>8</v>
      </c>
      <c r="E254" s="152"/>
      <c r="F254" s="153"/>
      <c r="G254" s="152"/>
      <c r="H254" s="152"/>
      <c r="I254" s="162" t="e">
        <f t="shared" si="49"/>
        <v>#DIV/0!</v>
      </c>
      <c r="J254" s="152"/>
      <c r="K254" s="162" t="e">
        <f t="shared" si="50"/>
        <v>#DIV/0!</v>
      </c>
      <c r="L254" s="153"/>
      <c r="M254" s="163" t="e">
        <f t="shared" si="51"/>
        <v>#DIV/0!</v>
      </c>
      <c r="N254" s="153"/>
      <c r="O254" s="152"/>
      <c r="P254" s="154"/>
      <c r="Q254" s="361"/>
      <c r="R254" s="154"/>
      <c r="S254" s="153"/>
      <c r="T254" s="152"/>
      <c r="U254" s="152"/>
      <c r="V254" s="152"/>
      <c r="W254" s="158"/>
      <c r="X254" s="158"/>
    </row>
    <row r="255" spans="2:24">
      <c r="B255" s="801"/>
      <c r="C255" s="804"/>
      <c r="D255" s="161">
        <v>9</v>
      </c>
      <c r="E255" s="152"/>
      <c r="F255" s="153"/>
      <c r="G255" s="152"/>
      <c r="H255" s="152"/>
      <c r="I255" s="162" t="e">
        <f t="shared" si="49"/>
        <v>#DIV/0!</v>
      </c>
      <c r="J255" s="152"/>
      <c r="K255" s="162" t="e">
        <f t="shared" si="50"/>
        <v>#DIV/0!</v>
      </c>
      <c r="L255" s="153"/>
      <c r="M255" s="163" t="e">
        <f t="shared" si="51"/>
        <v>#DIV/0!</v>
      </c>
      <c r="N255" s="153"/>
      <c r="O255" s="152"/>
      <c r="P255" s="154"/>
      <c r="Q255" s="361"/>
      <c r="R255" s="154"/>
      <c r="S255" s="153"/>
      <c r="T255" s="152"/>
      <c r="U255" s="152"/>
      <c r="V255" s="152"/>
      <c r="W255" s="158"/>
      <c r="X255" s="158"/>
    </row>
    <row r="256" spans="2:24">
      <c r="B256" s="802"/>
      <c r="C256" s="805"/>
      <c r="D256" s="161">
        <v>10</v>
      </c>
      <c r="E256" s="152"/>
      <c r="F256" s="153"/>
      <c r="G256" s="152"/>
      <c r="H256" s="152"/>
      <c r="I256" s="162" t="e">
        <f t="shared" si="49"/>
        <v>#DIV/0!</v>
      </c>
      <c r="J256" s="152"/>
      <c r="K256" s="162" t="e">
        <f t="shared" si="50"/>
        <v>#DIV/0!</v>
      </c>
      <c r="L256" s="153"/>
      <c r="M256" s="163" t="e">
        <f t="shared" si="51"/>
        <v>#DIV/0!</v>
      </c>
      <c r="N256" s="153"/>
      <c r="O256" s="152"/>
      <c r="P256" s="154"/>
      <c r="Q256" s="361"/>
      <c r="R256" s="154"/>
      <c r="S256" s="153"/>
      <c r="T256" s="152"/>
      <c r="U256" s="152"/>
      <c r="V256" s="152"/>
      <c r="W256" s="158"/>
      <c r="X256" s="158"/>
    </row>
    <row r="257" spans="2:24">
      <c r="B257" s="800">
        <f t="shared" si="54"/>
        <v>45983</v>
      </c>
      <c r="C257" s="803" t="str">
        <f t="shared" ref="C257" si="61">CHOOSE(WEEKDAY(B257,2),"一","二","三","四","五","六","日")</f>
        <v>六</v>
      </c>
      <c r="D257" s="161">
        <v>1</v>
      </c>
      <c r="E257" s="152"/>
      <c r="F257" s="153"/>
      <c r="G257" s="152"/>
      <c r="H257" s="152"/>
      <c r="I257" s="162" t="e">
        <f t="shared" si="49"/>
        <v>#DIV/0!</v>
      </c>
      <c r="J257" s="152"/>
      <c r="K257" s="162" t="e">
        <f t="shared" si="50"/>
        <v>#DIV/0!</v>
      </c>
      <c r="L257" s="153"/>
      <c r="M257" s="163" t="e">
        <f t="shared" si="51"/>
        <v>#DIV/0!</v>
      </c>
      <c r="N257" s="153"/>
      <c r="O257" s="152"/>
      <c r="P257" s="154"/>
      <c r="Q257" s="361"/>
      <c r="R257" s="154"/>
      <c r="S257" s="153"/>
      <c r="T257" s="152"/>
      <c r="U257" s="152"/>
      <c r="V257" s="152"/>
      <c r="W257" s="158"/>
      <c r="X257" s="158"/>
    </row>
    <row r="258" spans="2:24">
      <c r="B258" s="801"/>
      <c r="C258" s="804"/>
      <c r="D258" s="161">
        <v>2</v>
      </c>
      <c r="E258" s="152"/>
      <c r="F258" s="153"/>
      <c r="G258" s="152"/>
      <c r="H258" s="152"/>
      <c r="I258" s="162" t="e">
        <f t="shared" si="49"/>
        <v>#DIV/0!</v>
      </c>
      <c r="J258" s="152"/>
      <c r="K258" s="162" t="e">
        <f t="shared" si="50"/>
        <v>#DIV/0!</v>
      </c>
      <c r="L258" s="153"/>
      <c r="M258" s="163" t="e">
        <f t="shared" si="51"/>
        <v>#DIV/0!</v>
      </c>
      <c r="N258" s="153"/>
      <c r="O258" s="152"/>
      <c r="P258" s="154"/>
      <c r="Q258" s="361"/>
      <c r="R258" s="154"/>
      <c r="S258" s="153"/>
      <c r="T258" s="152"/>
      <c r="U258" s="152"/>
      <c r="V258" s="152"/>
      <c r="W258" s="158"/>
      <c r="X258" s="158"/>
    </row>
    <row r="259" spans="2:24">
      <c r="B259" s="801"/>
      <c r="C259" s="804"/>
      <c r="D259" s="161">
        <v>3</v>
      </c>
      <c r="E259" s="152"/>
      <c r="F259" s="153"/>
      <c r="G259" s="152"/>
      <c r="H259" s="152"/>
      <c r="I259" s="162" t="e">
        <f t="shared" si="49"/>
        <v>#DIV/0!</v>
      </c>
      <c r="J259" s="152"/>
      <c r="K259" s="162" t="e">
        <f t="shared" si="50"/>
        <v>#DIV/0!</v>
      </c>
      <c r="L259" s="153"/>
      <c r="M259" s="163" t="e">
        <f t="shared" si="51"/>
        <v>#DIV/0!</v>
      </c>
      <c r="N259" s="153"/>
      <c r="O259" s="152"/>
      <c r="P259" s="154"/>
      <c r="Q259" s="361"/>
      <c r="R259" s="154"/>
      <c r="S259" s="153"/>
      <c r="T259" s="152"/>
      <c r="U259" s="152"/>
      <c r="V259" s="152"/>
      <c r="W259" s="158"/>
      <c r="X259" s="158"/>
    </row>
    <row r="260" spans="2:24">
      <c r="B260" s="801"/>
      <c r="C260" s="804"/>
      <c r="D260" s="161">
        <v>4</v>
      </c>
      <c r="E260" s="152"/>
      <c r="F260" s="153"/>
      <c r="G260" s="152"/>
      <c r="H260" s="152"/>
      <c r="I260" s="162" t="e">
        <f t="shared" si="49"/>
        <v>#DIV/0!</v>
      </c>
      <c r="J260" s="152"/>
      <c r="K260" s="162" t="e">
        <f t="shared" si="50"/>
        <v>#DIV/0!</v>
      </c>
      <c r="L260" s="153"/>
      <c r="M260" s="163" t="e">
        <f t="shared" si="51"/>
        <v>#DIV/0!</v>
      </c>
      <c r="N260" s="153"/>
      <c r="O260" s="152"/>
      <c r="P260" s="154"/>
      <c r="Q260" s="361"/>
      <c r="R260" s="154"/>
      <c r="S260" s="153"/>
      <c r="T260" s="152"/>
      <c r="U260" s="152"/>
      <c r="V260" s="152"/>
      <c r="W260" s="158"/>
      <c r="X260" s="158"/>
    </row>
    <row r="261" spans="2:24">
      <c r="B261" s="801"/>
      <c r="C261" s="804"/>
      <c r="D261" s="161">
        <v>5</v>
      </c>
      <c r="E261" s="152"/>
      <c r="F261" s="153"/>
      <c r="G261" s="152"/>
      <c r="H261" s="152"/>
      <c r="I261" s="162" t="e">
        <f t="shared" si="49"/>
        <v>#DIV/0!</v>
      </c>
      <c r="J261" s="152"/>
      <c r="K261" s="162" t="e">
        <f t="shared" si="50"/>
        <v>#DIV/0!</v>
      </c>
      <c r="L261" s="153"/>
      <c r="M261" s="163" t="e">
        <f t="shared" si="51"/>
        <v>#DIV/0!</v>
      </c>
      <c r="N261" s="153"/>
      <c r="O261" s="152"/>
      <c r="P261" s="154"/>
      <c r="Q261" s="361"/>
      <c r="R261" s="154"/>
      <c r="S261" s="153"/>
      <c r="T261" s="152"/>
      <c r="U261" s="152"/>
      <c r="V261" s="152"/>
      <c r="W261" s="158"/>
      <c r="X261" s="158"/>
    </row>
    <row r="262" spans="2:24">
      <c r="B262" s="801"/>
      <c r="C262" s="804"/>
      <c r="D262" s="161">
        <v>6</v>
      </c>
      <c r="E262" s="152"/>
      <c r="F262" s="153"/>
      <c r="G262" s="152"/>
      <c r="H262" s="152"/>
      <c r="I262" s="162" t="e">
        <f t="shared" si="49"/>
        <v>#DIV/0!</v>
      </c>
      <c r="J262" s="152"/>
      <c r="K262" s="162" t="e">
        <f t="shared" si="50"/>
        <v>#DIV/0!</v>
      </c>
      <c r="L262" s="153"/>
      <c r="M262" s="163" t="e">
        <f t="shared" si="51"/>
        <v>#DIV/0!</v>
      </c>
      <c r="N262" s="153"/>
      <c r="O262" s="152"/>
      <c r="P262" s="154"/>
      <c r="Q262" s="361"/>
      <c r="R262" s="154"/>
      <c r="S262" s="153"/>
      <c r="T262" s="152"/>
      <c r="U262" s="152"/>
      <c r="V262" s="152"/>
      <c r="W262" s="158"/>
      <c r="X262" s="158"/>
    </row>
    <row r="263" spans="2:24">
      <c r="B263" s="801"/>
      <c r="C263" s="804"/>
      <c r="D263" s="161">
        <v>7</v>
      </c>
      <c r="E263" s="152"/>
      <c r="F263" s="153"/>
      <c r="G263" s="152"/>
      <c r="H263" s="152"/>
      <c r="I263" s="162" t="e">
        <f t="shared" ref="I263:I326" si="62">H263/G263</f>
        <v>#DIV/0!</v>
      </c>
      <c r="J263" s="152"/>
      <c r="K263" s="162" t="e">
        <f t="shared" ref="K263:K326" si="63">J263/G263</f>
        <v>#DIV/0!</v>
      </c>
      <c r="L263" s="153"/>
      <c r="M263" s="163" t="e">
        <f t="shared" ref="M263:M326" si="64">(H263+J263)/G263</f>
        <v>#DIV/0!</v>
      </c>
      <c r="N263" s="153"/>
      <c r="O263" s="152"/>
      <c r="P263" s="154"/>
      <c r="Q263" s="361"/>
      <c r="R263" s="154"/>
      <c r="S263" s="153"/>
      <c r="T263" s="152"/>
      <c r="U263" s="152"/>
      <c r="V263" s="152"/>
      <c r="W263" s="158"/>
      <c r="X263" s="158"/>
    </row>
    <row r="264" spans="2:24">
      <c r="B264" s="801"/>
      <c r="C264" s="804"/>
      <c r="D264" s="161">
        <v>8</v>
      </c>
      <c r="E264" s="152"/>
      <c r="F264" s="153"/>
      <c r="G264" s="152"/>
      <c r="H264" s="152"/>
      <c r="I264" s="162" t="e">
        <f t="shared" si="62"/>
        <v>#DIV/0!</v>
      </c>
      <c r="J264" s="152"/>
      <c r="K264" s="162" t="e">
        <f t="shared" si="63"/>
        <v>#DIV/0!</v>
      </c>
      <c r="L264" s="153"/>
      <c r="M264" s="163" t="e">
        <f t="shared" si="64"/>
        <v>#DIV/0!</v>
      </c>
      <c r="N264" s="153"/>
      <c r="O264" s="152"/>
      <c r="P264" s="154"/>
      <c r="Q264" s="361"/>
      <c r="R264" s="154"/>
      <c r="S264" s="153"/>
      <c r="T264" s="152"/>
      <c r="U264" s="152"/>
      <c r="V264" s="152"/>
      <c r="W264" s="158"/>
      <c r="X264" s="158"/>
    </row>
    <row r="265" spans="2:24">
      <c r="B265" s="801"/>
      <c r="C265" s="804"/>
      <c r="D265" s="161">
        <v>9</v>
      </c>
      <c r="E265" s="152"/>
      <c r="F265" s="153"/>
      <c r="G265" s="152"/>
      <c r="H265" s="152"/>
      <c r="I265" s="162" t="e">
        <f t="shared" si="62"/>
        <v>#DIV/0!</v>
      </c>
      <c r="J265" s="152"/>
      <c r="K265" s="162" t="e">
        <f t="shared" si="63"/>
        <v>#DIV/0!</v>
      </c>
      <c r="L265" s="153"/>
      <c r="M265" s="163" t="e">
        <f t="shared" si="64"/>
        <v>#DIV/0!</v>
      </c>
      <c r="N265" s="153"/>
      <c r="O265" s="152"/>
      <c r="P265" s="154"/>
      <c r="Q265" s="361"/>
      <c r="R265" s="154"/>
      <c r="S265" s="153"/>
      <c r="T265" s="152"/>
      <c r="U265" s="152"/>
      <c r="V265" s="152"/>
      <c r="W265" s="158"/>
      <c r="X265" s="158"/>
    </row>
    <row r="266" spans="2:24">
      <c r="B266" s="802"/>
      <c r="C266" s="805"/>
      <c r="D266" s="161">
        <v>10</v>
      </c>
      <c r="E266" s="152"/>
      <c r="F266" s="153"/>
      <c r="G266" s="152"/>
      <c r="H266" s="152"/>
      <c r="I266" s="162" t="e">
        <f t="shared" si="62"/>
        <v>#DIV/0!</v>
      </c>
      <c r="J266" s="152"/>
      <c r="K266" s="162" t="e">
        <f t="shared" si="63"/>
        <v>#DIV/0!</v>
      </c>
      <c r="L266" s="153"/>
      <c r="M266" s="163" t="e">
        <f t="shared" si="64"/>
        <v>#DIV/0!</v>
      </c>
      <c r="N266" s="153"/>
      <c r="O266" s="152"/>
      <c r="P266" s="154"/>
      <c r="Q266" s="361"/>
      <c r="R266" s="154"/>
      <c r="S266" s="153"/>
      <c r="T266" s="152"/>
      <c r="U266" s="152"/>
      <c r="V266" s="152"/>
      <c r="W266" s="158"/>
      <c r="X266" s="158"/>
    </row>
    <row r="267" spans="2:24">
      <c r="B267" s="800">
        <f t="shared" si="56"/>
        <v>45984</v>
      </c>
      <c r="C267" s="803" t="str">
        <f t="shared" ref="C267" si="65">CHOOSE(WEEKDAY(B267,2),"一","二","三","四","五","六","日")</f>
        <v>日</v>
      </c>
      <c r="D267" s="161">
        <v>1</v>
      </c>
      <c r="E267" s="152"/>
      <c r="F267" s="153"/>
      <c r="G267" s="152"/>
      <c r="H267" s="152"/>
      <c r="I267" s="162" t="e">
        <f t="shared" si="62"/>
        <v>#DIV/0!</v>
      </c>
      <c r="J267" s="152"/>
      <c r="K267" s="162" t="e">
        <f t="shared" si="63"/>
        <v>#DIV/0!</v>
      </c>
      <c r="L267" s="153"/>
      <c r="M267" s="163" t="e">
        <f t="shared" si="64"/>
        <v>#DIV/0!</v>
      </c>
      <c r="N267" s="153"/>
      <c r="O267" s="152"/>
      <c r="P267" s="154"/>
      <c r="Q267" s="361"/>
      <c r="R267" s="154"/>
      <c r="S267" s="153"/>
      <c r="T267" s="152"/>
      <c r="U267" s="152"/>
      <c r="V267" s="152"/>
      <c r="W267" s="158"/>
      <c r="X267" s="158"/>
    </row>
    <row r="268" spans="2:24">
      <c r="B268" s="801"/>
      <c r="C268" s="804"/>
      <c r="D268" s="161">
        <v>2</v>
      </c>
      <c r="E268" s="152"/>
      <c r="F268" s="153"/>
      <c r="G268" s="152"/>
      <c r="H268" s="152"/>
      <c r="I268" s="162" t="e">
        <f t="shared" si="62"/>
        <v>#DIV/0!</v>
      </c>
      <c r="J268" s="152"/>
      <c r="K268" s="162" t="e">
        <f t="shared" si="63"/>
        <v>#DIV/0!</v>
      </c>
      <c r="L268" s="153"/>
      <c r="M268" s="163" t="e">
        <f t="shared" si="64"/>
        <v>#DIV/0!</v>
      </c>
      <c r="N268" s="153"/>
      <c r="O268" s="152"/>
      <c r="P268" s="154"/>
      <c r="Q268" s="361"/>
      <c r="R268" s="154"/>
      <c r="S268" s="153"/>
      <c r="T268" s="152"/>
      <c r="U268" s="152"/>
      <c r="V268" s="152"/>
      <c r="W268" s="158"/>
      <c r="X268" s="158"/>
    </row>
    <row r="269" spans="2:24">
      <c r="B269" s="801"/>
      <c r="C269" s="804"/>
      <c r="D269" s="161">
        <v>3</v>
      </c>
      <c r="E269" s="152"/>
      <c r="F269" s="153"/>
      <c r="G269" s="152"/>
      <c r="H269" s="152"/>
      <c r="I269" s="162" t="e">
        <f t="shared" si="62"/>
        <v>#DIV/0!</v>
      </c>
      <c r="J269" s="152"/>
      <c r="K269" s="162" t="e">
        <f t="shared" si="63"/>
        <v>#DIV/0!</v>
      </c>
      <c r="L269" s="153"/>
      <c r="M269" s="163" t="e">
        <f t="shared" si="64"/>
        <v>#DIV/0!</v>
      </c>
      <c r="N269" s="153"/>
      <c r="O269" s="152"/>
      <c r="P269" s="154"/>
      <c r="Q269" s="361"/>
      <c r="R269" s="154"/>
      <c r="S269" s="153"/>
      <c r="T269" s="152"/>
      <c r="U269" s="152"/>
      <c r="V269" s="152"/>
      <c r="W269" s="158"/>
      <c r="X269" s="158"/>
    </row>
    <row r="270" spans="2:24">
      <c r="B270" s="801"/>
      <c r="C270" s="804"/>
      <c r="D270" s="161">
        <v>4</v>
      </c>
      <c r="E270" s="152"/>
      <c r="F270" s="153"/>
      <c r="G270" s="152"/>
      <c r="H270" s="152"/>
      <c r="I270" s="162" t="e">
        <f t="shared" si="62"/>
        <v>#DIV/0!</v>
      </c>
      <c r="J270" s="152"/>
      <c r="K270" s="162" t="e">
        <f t="shared" si="63"/>
        <v>#DIV/0!</v>
      </c>
      <c r="L270" s="153"/>
      <c r="M270" s="163" t="e">
        <f t="shared" si="64"/>
        <v>#DIV/0!</v>
      </c>
      <c r="N270" s="153"/>
      <c r="O270" s="152"/>
      <c r="P270" s="154"/>
      <c r="Q270" s="361"/>
      <c r="R270" s="154"/>
      <c r="S270" s="153"/>
      <c r="T270" s="152"/>
      <c r="U270" s="152"/>
      <c r="V270" s="152"/>
      <c r="W270" s="158"/>
      <c r="X270" s="158"/>
    </row>
    <row r="271" spans="2:24">
      <c r="B271" s="801"/>
      <c r="C271" s="804"/>
      <c r="D271" s="161">
        <v>5</v>
      </c>
      <c r="E271" s="152"/>
      <c r="F271" s="153"/>
      <c r="G271" s="152"/>
      <c r="H271" s="152"/>
      <c r="I271" s="162" t="e">
        <f t="shared" si="62"/>
        <v>#DIV/0!</v>
      </c>
      <c r="J271" s="152"/>
      <c r="K271" s="162" t="e">
        <f t="shared" si="63"/>
        <v>#DIV/0!</v>
      </c>
      <c r="L271" s="153"/>
      <c r="M271" s="163" t="e">
        <f t="shared" si="64"/>
        <v>#DIV/0!</v>
      </c>
      <c r="N271" s="153"/>
      <c r="O271" s="152"/>
      <c r="P271" s="154"/>
      <c r="Q271" s="361"/>
      <c r="R271" s="154"/>
      <c r="S271" s="153"/>
      <c r="T271" s="152"/>
      <c r="U271" s="152"/>
      <c r="V271" s="152"/>
      <c r="W271" s="158"/>
      <c r="X271" s="158"/>
    </row>
    <row r="272" spans="2:24">
      <c r="B272" s="801"/>
      <c r="C272" s="804"/>
      <c r="D272" s="161">
        <v>6</v>
      </c>
      <c r="E272" s="152"/>
      <c r="F272" s="153"/>
      <c r="G272" s="152"/>
      <c r="H272" s="152"/>
      <c r="I272" s="162" t="e">
        <f t="shared" si="62"/>
        <v>#DIV/0!</v>
      </c>
      <c r="J272" s="152"/>
      <c r="K272" s="162" t="e">
        <f t="shared" si="63"/>
        <v>#DIV/0!</v>
      </c>
      <c r="L272" s="153"/>
      <c r="M272" s="163" t="e">
        <f t="shared" si="64"/>
        <v>#DIV/0!</v>
      </c>
      <c r="N272" s="153"/>
      <c r="O272" s="152"/>
      <c r="P272" s="154"/>
      <c r="Q272" s="361"/>
      <c r="R272" s="154"/>
      <c r="S272" s="153"/>
      <c r="T272" s="152"/>
      <c r="U272" s="152"/>
      <c r="V272" s="152"/>
      <c r="W272" s="158"/>
      <c r="X272" s="158"/>
    </row>
    <row r="273" spans="2:24">
      <c r="B273" s="801"/>
      <c r="C273" s="804"/>
      <c r="D273" s="161">
        <v>7</v>
      </c>
      <c r="E273" s="152"/>
      <c r="F273" s="153"/>
      <c r="G273" s="152"/>
      <c r="H273" s="152"/>
      <c r="I273" s="162" t="e">
        <f t="shared" si="62"/>
        <v>#DIV/0!</v>
      </c>
      <c r="J273" s="152"/>
      <c r="K273" s="162" t="e">
        <f t="shared" si="63"/>
        <v>#DIV/0!</v>
      </c>
      <c r="L273" s="153"/>
      <c r="M273" s="163" t="e">
        <f t="shared" si="64"/>
        <v>#DIV/0!</v>
      </c>
      <c r="N273" s="153"/>
      <c r="O273" s="152"/>
      <c r="P273" s="154"/>
      <c r="Q273" s="361"/>
      <c r="R273" s="154"/>
      <c r="S273" s="153"/>
      <c r="T273" s="152"/>
      <c r="U273" s="152"/>
      <c r="V273" s="152"/>
      <c r="W273" s="158"/>
      <c r="X273" s="158"/>
    </row>
    <row r="274" spans="2:24">
      <c r="B274" s="801"/>
      <c r="C274" s="804"/>
      <c r="D274" s="161">
        <v>8</v>
      </c>
      <c r="E274" s="152"/>
      <c r="F274" s="153"/>
      <c r="G274" s="152"/>
      <c r="H274" s="152"/>
      <c r="I274" s="162" t="e">
        <f t="shared" si="62"/>
        <v>#DIV/0!</v>
      </c>
      <c r="J274" s="152"/>
      <c r="K274" s="162" t="e">
        <f t="shared" si="63"/>
        <v>#DIV/0!</v>
      </c>
      <c r="L274" s="153"/>
      <c r="M274" s="163" t="e">
        <f t="shared" si="64"/>
        <v>#DIV/0!</v>
      </c>
      <c r="N274" s="153"/>
      <c r="O274" s="152"/>
      <c r="P274" s="154"/>
      <c r="Q274" s="361"/>
      <c r="R274" s="154"/>
      <c r="S274" s="153"/>
      <c r="T274" s="152"/>
      <c r="U274" s="152"/>
      <c r="V274" s="152"/>
      <c r="W274" s="158"/>
      <c r="X274" s="158"/>
    </row>
    <row r="275" spans="2:24">
      <c r="B275" s="801"/>
      <c r="C275" s="804"/>
      <c r="D275" s="161">
        <v>9</v>
      </c>
      <c r="E275" s="152"/>
      <c r="F275" s="153"/>
      <c r="G275" s="152"/>
      <c r="H275" s="152"/>
      <c r="I275" s="162" t="e">
        <f t="shared" si="62"/>
        <v>#DIV/0!</v>
      </c>
      <c r="J275" s="152"/>
      <c r="K275" s="162" t="e">
        <f t="shared" si="63"/>
        <v>#DIV/0!</v>
      </c>
      <c r="L275" s="153"/>
      <c r="M275" s="163" t="e">
        <f t="shared" si="64"/>
        <v>#DIV/0!</v>
      </c>
      <c r="N275" s="153"/>
      <c r="O275" s="152"/>
      <c r="P275" s="154"/>
      <c r="Q275" s="361"/>
      <c r="R275" s="154"/>
      <c r="S275" s="153"/>
      <c r="T275" s="152"/>
      <c r="U275" s="152"/>
      <c r="V275" s="152"/>
      <c r="W275" s="158"/>
      <c r="X275" s="158"/>
    </row>
    <row r="276" spans="2:24">
      <c r="B276" s="802"/>
      <c r="C276" s="805"/>
      <c r="D276" s="161">
        <v>10</v>
      </c>
      <c r="E276" s="152"/>
      <c r="F276" s="153"/>
      <c r="G276" s="152"/>
      <c r="H276" s="152"/>
      <c r="I276" s="162" t="e">
        <f t="shared" si="62"/>
        <v>#DIV/0!</v>
      </c>
      <c r="J276" s="152"/>
      <c r="K276" s="162" t="e">
        <f t="shared" si="63"/>
        <v>#DIV/0!</v>
      </c>
      <c r="L276" s="153"/>
      <c r="M276" s="163" t="e">
        <f t="shared" si="64"/>
        <v>#DIV/0!</v>
      </c>
      <c r="N276" s="153"/>
      <c r="O276" s="152"/>
      <c r="P276" s="154"/>
      <c r="Q276" s="361"/>
      <c r="R276" s="154"/>
      <c r="S276" s="153"/>
      <c r="T276" s="152"/>
      <c r="U276" s="152"/>
      <c r="V276" s="152"/>
      <c r="W276" s="158"/>
      <c r="X276" s="158"/>
    </row>
    <row r="277" spans="2:24">
      <c r="B277" s="800">
        <f t="shared" si="58"/>
        <v>45985</v>
      </c>
      <c r="C277" s="803" t="str">
        <f t="shared" ref="C277" si="66">CHOOSE(WEEKDAY(B277,2),"一","二","三","四","五","六","日")</f>
        <v>一</v>
      </c>
      <c r="D277" s="161">
        <v>1</v>
      </c>
      <c r="E277" s="152"/>
      <c r="F277" s="153"/>
      <c r="G277" s="152"/>
      <c r="H277" s="152"/>
      <c r="I277" s="162" t="e">
        <f t="shared" si="62"/>
        <v>#DIV/0!</v>
      </c>
      <c r="J277" s="152"/>
      <c r="K277" s="162" t="e">
        <f t="shared" si="63"/>
        <v>#DIV/0!</v>
      </c>
      <c r="L277" s="153"/>
      <c r="M277" s="163" t="e">
        <f t="shared" si="64"/>
        <v>#DIV/0!</v>
      </c>
      <c r="N277" s="153"/>
      <c r="O277" s="152"/>
      <c r="P277" s="154"/>
      <c r="Q277" s="361"/>
      <c r="R277" s="154"/>
      <c r="S277" s="153"/>
      <c r="T277" s="152"/>
      <c r="U277" s="152"/>
      <c r="V277" s="152"/>
      <c r="W277" s="158"/>
      <c r="X277" s="158"/>
    </row>
    <row r="278" spans="2:24">
      <c r="B278" s="801"/>
      <c r="C278" s="804"/>
      <c r="D278" s="161">
        <v>2</v>
      </c>
      <c r="E278" s="152"/>
      <c r="F278" s="153"/>
      <c r="G278" s="152"/>
      <c r="H278" s="152"/>
      <c r="I278" s="162" t="e">
        <f t="shared" si="62"/>
        <v>#DIV/0!</v>
      </c>
      <c r="J278" s="152"/>
      <c r="K278" s="162" t="e">
        <f t="shared" si="63"/>
        <v>#DIV/0!</v>
      </c>
      <c r="L278" s="153"/>
      <c r="M278" s="163" t="e">
        <f t="shared" si="64"/>
        <v>#DIV/0!</v>
      </c>
      <c r="N278" s="153"/>
      <c r="O278" s="152"/>
      <c r="P278" s="154"/>
      <c r="Q278" s="361"/>
      <c r="R278" s="154"/>
      <c r="S278" s="153"/>
      <c r="T278" s="152"/>
      <c r="U278" s="152"/>
      <c r="V278" s="152"/>
      <c r="W278" s="158"/>
      <c r="X278" s="158"/>
    </row>
    <row r="279" spans="2:24">
      <c r="B279" s="801"/>
      <c r="C279" s="804"/>
      <c r="D279" s="161">
        <v>3</v>
      </c>
      <c r="E279" s="152"/>
      <c r="F279" s="153"/>
      <c r="G279" s="152"/>
      <c r="H279" s="152"/>
      <c r="I279" s="162" t="e">
        <f t="shared" si="62"/>
        <v>#DIV/0!</v>
      </c>
      <c r="J279" s="152"/>
      <c r="K279" s="162" t="e">
        <f t="shared" si="63"/>
        <v>#DIV/0!</v>
      </c>
      <c r="L279" s="153"/>
      <c r="M279" s="163" t="e">
        <f t="shared" si="64"/>
        <v>#DIV/0!</v>
      </c>
      <c r="N279" s="153"/>
      <c r="O279" s="152"/>
      <c r="P279" s="154"/>
      <c r="Q279" s="361"/>
      <c r="R279" s="154"/>
      <c r="S279" s="153"/>
      <c r="T279" s="152"/>
      <c r="U279" s="152"/>
      <c r="V279" s="152"/>
      <c r="W279" s="158"/>
      <c r="X279" s="158"/>
    </row>
    <row r="280" spans="2:24">
      <c r="B280" s="801"/>
      <c r="C280" s="804"/>
      <c r="D280" s="161">
        <v>4</v>
      </c>
      <c r="E280" s="152"/>
      <c r="F280" s="153"/>
      <c r="G280" s="152"/>
      <c r="H280" s="152"/>
      <c r="I280" s="162" t="e">
        <f t="shared" si="62"/>
        <v>#DIV/0!</v>
      </c>
      <c r="J280" s="152"/>
      <c r="K280" s="162" t="e">
        <f t="shared" si="63"/>
        <v>#DIV/0!</v>
      </c>
      <c r="L280" s="153"/>
      <c r="M280" s="163" t="e">
        <f t="shared" si="64"/>
        <v>#DIV/0!</v>
      </c>
      <c r="N280" s="153"/>
      <c r="O280" s="152"/>
      <c r="P280" s="154"/>
      <c r="Q280" s="361"/>
      <c r="R280" s="154"/>
      <c r="S280" s="153"/>
      <c r="T280" s="152"/>
      <c r="U280" s="152"/>
      <c r="V280" s="152"/>
      <c r="W280" s="158"/>
      <c r="X280" s="158"/>
    </row>
    <row r="281" spans="2:24">
      <c r="B281" s="801"/>
      <c r="C281" s="804"/>
      <c r="D281" s="161">
        <v>5</v>
      </c>
      <c r="E281" s="152"/>
      <c r="F281" s="153"/>
      <c r="G281" s="152"/>
      <c r="H281" s="152"/>
      <c r="I281" s="162" t="e">
        <f t="shared" si="62"/>
        <v>#DIV/0!</v>
      </c>
      <c r="J281" s="152"/>
      <c r="K281" s="162" t="e">
        <f t="shared" si="63"/>
        <v>#DIV/0!</v>
      </c>
      <c r="L281" s="153"/>
      <c r="M281" s="163" t="e">
        <f t="shared" si="64"/>
        <v>#DIV/0!</v>
      </c>
      <c r="N281" s="153"/>
      <c r="O281" s="152"/>
      <c r="P281" s="154"/>
      <c r="Q281" s="361"/>
      <c r="R281" s="154"/>
      <c r="S281" s="153"/>
      <c r="T281" s="152"/>
      <c r="U281" s="152"/>
      <c r="V281" s="152"/>
      <c r="W281" s="158"/>
      <c r="X281" s="158"/>
    </row>
    <row r="282" spans="2:24">
      <c r="B282" s="801"/>
      <c r="C282" s="804"/>
      <c r="D282" s="161">
        <v>6</v>
      </c>
      <c r="E282" s="152"/>
      <c r="F282" s="153"/>
      <c r="G282" s="152"/>
      <c r="H282" s="152"/>
      <c r="I282" s="162" t="e">
        <f t="shared" si="62"/>
        <v>#DIV/0!</v>
      </c>
      <c r="J282" s="152"/>
      <c r="K282" s="162" t="e">
        <f t="shared" si="63"/>
        <v>#DIV/0!</v>
      </c>
      <c r="L282" s="153"/>
      <c r="M282" s="163" t="e">
        <f t="shared" si="64"/>
        <v>#DIV/0!</v>
      </c>
      <c r="N282" s="153"/>
      <c r="O282" s="152"/>
      <c r="P282" s="154"/>
      <c r="Q282" s="361"/>
      <c r="R282" s="154"/>
      <c r="S282" s="153"/>
      <c r="T282" s="152"/>
      <c r="U282" s="152"/>
      <c r="V282" s="152"/>
      <c r="W282" s="158"/>
      <c r="X282" s="158"/>
    </row>
    <row r="283" spans="2:24">
      <c r="B283" s="801"/>
      <c r="C283" s="804"/>
      <c r="D283" s="161">
        <v>7</v>
      </c>
      <c r="E283" s="152"/>
      <c r="F283" s="153"/>
      <c r="G283" s="152"/>
      <c r="H283" s="152"/>
      <c r="I283" s="162" t="e">
        <f t="shared" si="62"/>
        <v>#DIV/0!</v>
      </c>
      <c r="J283" s="152"/>
      <c r="K283" s="162" t="e">
        <f t="shared" si="63"/>
        <v>#DIV/0!</v>
      </c>
      <c r="L283" s="153"/>
      <c r="M283" s="163" t="e">
        <f t="shared" si="64"/>
        <v>#DIV/0!</v>
      </c>
      <c r="N283" s="153"/>
      <c r="O283" s="152"/>
      <c r="P283" s="154"/>
      <c r="Q283" s="361"/>
      <c r="R283" s="154"/>
      <c r="S283" s="153"/>
      <c r="T283" s="152"/>
      <c r="U283" s="152"/>
      <c r="V283" s="152"/>
      <c r="W283" s="158"/>
      <c r="X283" s="158"/>
    </row>
    <row r="284" spans="2:24">
      <c r="B284" s="801"/>
      <c r="C284" s="804"/>
      <c r="D284" s="161">
        <v>8</v>
      </c>
      <c r="E284" s="152"/>
      <c r="F284" s="153"/>
      <c r="G284" s="152"/>
      <c r="H284" s="152"/>
      <c r="I284" s="162" t="e">
        <f t="shared" si="62"/>
        <v>#DIV/0!</v>
      </c>
      <c r="J284" s="152"/>
      <c r="K284" s="162" t="e">
        <f t="shared" si="63"/>
        <v>#DIV/0!</v>
      </c>
      <c r="L284" s="153"/>
      <c r="M284" s="163" t="e">
        <f t="shared" si="64"/>
        <v>#DIV/0!</v>
      </c>
      <c r="N284" s="153"/>
      <c r="O284" s="152"/>
      <c r="P284" s="154"/>
      <c r="Q284" s="361"/>
      <c r="R284" s="154"/>
      <c r="S284" s="153"/>
      <c r="T284" s="152"/>
      <c r="U284" s="152"/>
      <c r="V284" s="152"/>
      <c r="W284" s="158"/>
      <c r="X284" s="158"/>
    </row>
    <row r="285" spans="2:24">
      <c r="B285" s="801"/>
      <c r="C285" s="804"/>
      <c r="D285" s="161">
        <v>9</v>
      </c>
      <c r="E285" s="152"/>
      <c r="F285" s="153"/>
      <c r="G285" s="152"/>
      <c r="H285" s="152"/>
      <c r="I285" s="162" t="e">
        <f t="shared" si="62"/>
        <v>#DIV/0!</v>
      </c>
      <c r="J285" s="152"/>
      <c r="K285" s="162" t="e">
        <f t="shared" si="63"/>
        <v>#DIV/0!</v>
      </c>
      <c r="L285" s="153"/>
      <c r="M285" s="163" t="e">
        <f t="shared" si="64"/>
        <v>#DIV/0!</v>
      </c>
      <c r="N285" s="153"/>
      <c r="O285" s="152"/>
      <c r="P285" s="154"/>
      <c r="Q285" s="361"/>
      <c r="R285" s="154"/>
      <c r="S285" s="153"/>
      <c r="T285" s="152"/>
      <c r="U285" s="152"/>
      <c r="V285" s="152"/>
      <c r="W285" s="158"/>
      <c r="X285" s="158"/>
    </row>
    <row r="286" spans="2:24">
      <c r="B286" s="802"/>
      <c r="C286" s="805"/>
      <c r="D286" s="161">
        <v>10</v>
      </c>
      <c r="E286" s="152"/>
      <c r="F286" s="153"/>
      <c r="G286" s="152"/>
      <c r="H286" s="152"/>
      <c r="I286" s="162" t="e">
        <f t="shared" si="62"/>
        <v>#DIV/0!</v>
      </c>
      <c r="J286" s="152"/>
      <c r="K286" s="162" t="e">
        <f t="shared" si="63"/>
        <v>#DIV/0!</v>
      </c>
      <c r="L286" s="153"/>
      <c r="M286" s="163" t="e">
        <f t="shared" si="64"/>
        <v>#DIV/0!</v>
      </c>
      <c r="N286" s="153"/>
      <c r="O286" s="152"/>
      <c r="P286" s="154"/>
      <c r="Q286" s="361"/>
      <c r="R286" s="154"/>
      <c r="S286" s="153"/>
      <c r="T286" s="152"/>
      <c r="U286" s="152"/>
      <c r="V286" s="152"/>
      <c r="W286" s="158"/>
      <c r="X286" s="158"/>
    </row>
    <row r="287" spans="2:24">
      <c r="B287" s="800">
        <f t="shared" ref="B287" si="67">B277+1</f>
        <v>45986</v>
      </c>
      <c r="C287" s="803" t="str">
        <f t="shared" ref="C287" si="68">CHOOSE(WEEKDAY(B287,2),"一","二","三","四","五","六","日")</f>
        <v>二</v>
      </c>
      <c r="D287" s="161">
        <v>1</v>
      </c>
      <c r="E287" s="152"/>
      <c r="F287" s="153"/>
      <c r="G287" s="152"/>
      <c r="H287" s="152"/>
      <c r="I287" s="162" t="e">
        <f t="shared" si="62"/>
        <v>#DIV/0!</v>
      </c>
      <c r="J287" s="152"/>
      <c r="K287" s="162" t="e">
        <f t="shared" si="63"/>
        <v>#DIV/0!</v>
      </c>
      <c r="L287" s="153"/>
      <c r="M287" s="163" t="e">
        <f t="shared" si="64"/>
        <v>#DIV/0!</v>
      </c>
      <c r="N287" s="153"/>
      <c r="O287" s="152"/>
      <c r="P287" s="154"/>
      <c r="Q287" s="361"/>
      <c r="R287" s="154"/>
      <c r="S287" s="153"/>
      <c r="T287" s="152"/>
      <c r="U287" s="152"/>
      <c r="V287" s="152"/>
      <c r="W287" s="158"/>
      <c r="X287" s="158"/>
    </row>
    <row r="288" spans="2:24">
      <c r="B288" s="801"/>
      <c r="C288" s="804"/>
      <c r="D288" s="161">
        <v>2</v>
      </c>
      <c r="E288" s="152"/>
      <c r="F288" s="153"/>
      <c r="G288" s="152"/>
      <c r="H288" s="152"/>
      <c r="I288" s="162" t="e">
        <f t="shared" si="62"/>
        <v>#DIV/0!</v>
      </c>
      <c r="J288" s="152"/>
      <c r="K288" s="162" t="e">
        <f t="shared" si="63"/>
        <v>#DIV/0!</v>
      </c>
      <c r="L288" s="153"/>
      <c r="M288" s="163" t="e">
        <f t="shared" si="64"/>
        <v>#DIV/0!</v>
      </c>
      <c r="N288" s="153"/>
      <c r="O288" s="152"/>
      <c r="P288" s="154"/>
      <c r="Q288" s="361"/>
      <c r="R288" s="154"/>
      <c r="S288" s="153"/>
      <c r="T288" s="152"/>
      <c r="U288" s="152"/>
      <c r="V288" s="152"/>
      <c r="W288" s="158"/>
      <c r="X288" s="158"/>
    </row>
    <row r="289" spans="2:24">
      <c r="B289" s="801"/>
      <c r="C289" s="804"/>
      <c r="D289" s="161">
        <v>3</v>
      </c>
      <c r="E289" s="152"/>
      <c r="F289" s="153"/>
      <c r="G289" s="152"/>
      <c r="H289" s="152"/>
      <c r="I289" s="162" t="e">
        <f t="shared" si="62"/>
        <v>#DIV/0!</v>
      </c>
      <c r="J289" s="152"/>
      <c r="K289" s="162" t="e">
        <f t="shared" si="63"/>
        <v>#DIV/0!</v>
      </c>
      <c r="L289" s="153"/>
      <c r="M289" s="163" t="e">
        <f t="shared" si="64"/>
        <v>#DIV/0!</v>
      </c>
      <c r="N289" s="153"/>
      <c r="O289" s="152"/>
      <c r="P289" s="154"/>
      <c r="Q289" s="361"/>
      <c r="R289" s="154"/>
      <c r="S289" s="153"/>
      <c r="T289" s="152"/>
      <c r="U289" s="152"/>
      <c r="V289" s="152"/>
      <c r="W289" s="158"/>
      <c r="X289" s="158"/>
    </row>
    <row r="290" spans="2:24">
      <c r="B290" s="801"/>
      <c r="C290" s="804"/>
      <c r="D290" s="161">
        <v>4</v>
      </c>
      <c r="E290" s="152"/>
      <c r="F290" s="153"/>
      <c r="G290" s="152"/>
      <c r="H290" s="152"/>
      <c r="I290" s="162" t="e">
        <f t="shared" si="62"/>
        <v>#DIV/0!</v>
      </c>
      <c r="J290" s="152"/>
      <c r="K290" s="162" t="e">
        <f t="shared" si="63"/>
        <v>#DIV/0!</v>
      </c>
      <c r="L290" s="153"/>
      <c r="M290" s="163" t="e">
        <f t="shared" si="64"/>
        <v>#DIV/0!</v>
      </c>
      <c r="N290" s="153"/>
      <c r="O290" s="152"/>
      <c r="P290" s="154"/>
      <c r="Q290" s="361"/>
      <c r="R290" s="154"/>
      <c r="S290" s="153"/>
      <c r="T290" s="152"/>
      <c r="U290" s="152"/>
      <c r="V290" s="152"/>
      <c r="W290" s="158"/>
      <c r="X290" s="158"/>
    </row>
    <row r="291" spans="2:24">
      <c r="B291" s="801"/>
      <c r="C291" s="804"/>
      <c r="D291" s="161">
        <v>5</v>
      </c>
      <c r="E291" s="152"/>
      <c r="F291" s="153"/>
      <c r="G291" s="152"/>
      <c r="H291" s="152"/>
      <c r="I291" s="162" t="e">
        <f t="shared" si="62"/>
        <v>#DIV/0!</v>
      </c>
      <c r="J291" s="152"/>
      <c r="K291" s="162" t="e">
        <f t="shared" si="63"/>
        <v>#DIV/0!</v>
      </c>
      <c r="L291" s="153"/>
      <c r="M291" s="163" t="e">
        <f t="shared" si="64"/>
        <v>#DIV/0!</v>
      </c>
      <c r="N291" s="153"/>
      <c r="O291" s="152"/>
      <c r="P291" s="154"/>
      <c r="Q291" s="361"/>
      <c r="R291" s="154"/>
      <c r="S291" s="153"/>
      <c r="T291" s="152"/>
      <c r="U291" s="152"/>
      <c r="V291" s="152"/>
      <c r="W291" s="158"/>
      <c r="X291" s="158"/>
    </row>
    <row r="292" spans="2:24">
      <c r="B292" s="801"/>
      <c r="C292" s="804"/>
      <c r="D292" s="161">
        <v>6</v>
      </c>
      <c r="E292" s="152"/>
      <c r="F292" s="153"/>
      <c r="G292" s="152"/>
      <c r="H292" s="152"/>
      <c r="I292" s="162" t="e">
        <f t="shared" si="62"/>
        <v>#DIV/0!</v>
      </c>
      <c r="J292" s="152"/>
      <c r="K292" s="162" t="e">
        <f t="shared" si="63"/>
        <v>#DIV/0!</v>
      </c>
      <c r="L292" s="153"/>
      <c r="M292" s="163" t="e">
        <f t="shared" si="64"/>
        <v>#DIV/0!</v>
      </c>
      <c r="N292" s="153"/>
      <c r="O292" s="152"/>
      <c r="P292" s="154"/>
      <c r="Q292" s="361"/>
      <c r="R292" s="154"/>
      <c r="S292" s="153"/>
      <c r="T292" s="152"/>
      <c r="U292" s="152"/>
      <c r="V292" s="152"/>
      <c r="W292" s="158"/>
      <c r="X292" s="158"/>
    </row>
    <row r="293" spans="2:24">
      <c r="B293" s="801"/>
      <c r="C293" s="804"/>
      <c r="D293" s="161">
        <v>7</v>
      </c>
      <c r="E293" s="152"/>
      <c r="F293" s="153"/>
      <c r="G293" s="152"/>
      <c r="H293" s="152"/>
      <c r="I293" s="162" t="e">
        <f t="shared" si="62"/>
        <v>#DIV/0!</v>
      </c>
      <c r="J293" s="152"/>
      <c r="K293" s="162" t="e">
        <f t="shared" si="63"/>
        <v>#DIV/0!</v>
      </c>
      <c r="L293" s="153"/>
      <c r="M293" s="163" t="e">
        <f t="shared" si="64"/>
        <v>#DIV/0!</v>
      </c>
      <c r="N293" s="153"/>
      <c r="O293" s="152"/>
      <c r="P293" s="154"/>
      <c r="Q293" s="361"/>
      <c r="R293" s="154"/>
      <c r="S293" s="153"/>
      <c r="T293" s="152"/>
      <c r="U293" s="152"/>
      <c r="V293" s="152"/>
      <c r="W293" s="158"/>
      <c r="X293" s="158"/>
    </row>
    <row r="294" spans="2:24">
      <c r="B294" s="801"/>
      <c r="C294" s="804"/>
      <c r="D294" s="161">
        <v>8</v>
      </c>
      <c r="E294" s="152"/>
      <c r="F294" s="153"/>
      <c r="G294" s="152"/>
      <c r="H294" s="152"/>
      <c r="I294" s="162" t="e">
        <f t="shared" si="62"/>
        <v>#DIV/0!</v>
      </c>
      <c r="J294" s="152"/>
      <c r="K294" s="162" t="e">
        <f t="shared" si="63"/>
        <v>#DIV/0!</v>
      </c>
      <c r="L294" s="153"/>
      <c r="M294" s="163" t="e">
        <f t="shared" si="64"/>
        <v>#DIV/0!</v>
      </c>
      <c r="N294" s="153"/>
      <c r="O294" s="152"/>
      <c r="P294" s="154"/>
      <c r="Q294" s="361"/>
      <c r="R294" s="154"/>
      <c r="S294" s="153"/>
      <c r="T294" s="152"/>
      <c r="U294" s="152"/>
      <c r="V294" s="152"/>
      <c r="W294" s="158"/>
      <c r="X294" s="158"/>
    </row>
    <row r="295" spans="2:24">
      <c r="B295" s="801"/>
      <c r="C295" s="804"/>
      <c r="D295" s="161">
        <v>9</v>
      </c>
      <c r="E295" s="152"/>
      <c r="F295" s="153"/>
      <c r="G295" s="152"/>
      <c r="H295" s="152"/>
      <c r="I295" s="162" t="e">
        <f t="shared" si="62"/>
        <v>#DIV/0!</v>
      </c>
      <c r="J295" s="152"/>
      <c r="K295" s="162" t="e">
        <f t="shared" si="63"/>
        <v>#DIV/0!</v>
      </c>
      <c r="L295" s="153"/>
      <c r="M295" s="163" t="e">
        <f t="shared" si="64"/>
        <v>#DIV/0!</v>
      </c>
      <c r="N295" s="153"/>
      <c r="O295" s="152"/>
      <c r="P295" s="154"/>
      <c r="Q295" s="361"/>
      <c r="R295" s="154"/>
      <c r="S295" s="153"/>
      <c r="T295" s="152"/>
      <c r="U295" s="152"/>
      <c r="V295" s="152"/>
      <c r="W295" s="158"/>
      <c r="X295" s="158"/>
    </row>
    <row r="296" spans="2:24">
      <c r="B296" s="802"/>
      <c r="C296" s="805"/>
      <c r="D296" s="161">
        <v>10</v>
      </c>
      <c r="E296" s="152"/>
      <c r="F296" s="153"/>
      <c r="G296" s="152"/>
      <c r="H296" s="152"/>
      <c r="I296" s="162" t="e">
        <f t="shared" si="62"/>
        <v>#DIV/0!</v>
      </c>
      <c r="J296" s="152"/>
      <c r="K296" s="162" t="e">
        <f t="shared" si="63"/>
        <v>#DIV/0!</v>
      </c>
      <c r="L296" s="153"/>
      <c r="M296" s="163" t="e">
        <f t="shared" si="64"/>
        <v>#DIV/0!</v>
      </c>
      <c r="N296" s="153"/>
      <c r="O296" s="152"/>
      <c r="P296" s="154"/>
      <c r="Q296" s="361"/>
      <c r="R296" s="154"/>
      <c r="S296" s="153"/>
      <c r="T296" s="152"/>
      <c r="U296" s="152"/>
      <c r="V296" s="152"/>
      <c r="W296" s="158"/>
      <c r="X296" s="158"/>
    </row>
    <row r="297" spans="2:24">
      <c r="B297" s="800">
        <f t="shared" ref="B297" si="69">B287+1</f>
        <v>45987</v>
      </c>
      <c r="C297" s="803" t="str">
        <f t="shared" ref="C297" si="70">CHOOSE(WEEKDAY(B297,2),"一","二","三","四","五","六","日")</f>
        <v>三</v>
      </c>
      <c r="D297" s="161">
        <v>1</v>
      </c>
      <c r="E297" s="152"/>
      <c r="F297" s="153"/>
      <c r="G297" s="152"/>
      <c r="H297" s="152"/>
      <c r="I297" s="162" t="e">
        <f t="shared" si="62"/>
        <v>#DIV/0!</v>
      </c>
      <c r="J297" s="152"/>
      <c r="K297" s="162" t="e">
        <f t="shared" si="63"/>
        <v>#DIV/0!</v>
      </c>
      <c r="L297" s="153"/>
      <c r="M297" s="163" t="e">
        <f t="shared" si="64"/>
        <v>#DIV/0!</v>
      </c>
      <c r="N297" s="153"/>
      <c r="O297" s="152"/>
      <c r="P297" s="154"/>
      <c r="Q297" s="361"/>
      <c r="R297" s="154"/>
      <c r="S297" s="153"/>
      <c r="T297" s="152"/>
      <c r="U297" s="152"/>
      <c r="V297" s="152"/>
      <c r="W297" s="158"/>
      <c r="X297" s="158"/>
    </row>
    <row r="298" spans="2:24">
      <c r="B298" s="801"/>
      <c r="C298" s="804"/>
      <c r="D298" s="161">
        <v>2</v>
      </c>
      <c r="E298" s="152"/>
      <c r="F298" s="153"/>
      <c r="G298" s="152"/>
      <c r="H298" s="152"/>
      <c r="I298" s="162" t="e">
        <f t="shared" si="62"/>
        <v>#DIV/0!</v>
      </c>
      <c r="J298" s="152"/>
      <c r="K298" s="162" t="e">
        <f t="shared" si="63"/>
        <v>#DIV/0!</v>
      </c>
      <c r="L298" s="153"/>
      <c r="M298" s="163" t="e">
        <f t="shared" si="64"/>
        <v>#DIV/0!</v>
      </c>
      <c r="N298" s="153"/>
      <c r="O298" s="152"/>
      <c r="P298" s="154"/>
      <c r="Q298" s="361"/>
      <c r="R298" s="154"/>
      <c r="S298" s="153"/>
      <c r="T298" s="152"/>
      <c r="U298" s="152"/>
      <c r="V298" s="152"/>
      <c r="W298" s="158"/>
      <c r="X298" s="158"/>
    </row>
    <row r="299" spans="2:24">
      <c r="B299" s="801"/>
      <c r="C299" s="804"/>
      <c r="D299" s="161">
        <v>3</v>
      </c>
      <c r="E299" s="152"/>
      <c r="F299" s="153"/>
      <c r="G299" s="152"/>
      <c r="H299" s="152"/>
      <c r="I299" s="162" t="e">
        <f t="shared" si="62"/>
        <v>#DIV/0!</v>
      </c>
      <c r="J299" s="152"/>
      <c r="K299" s="162" t="e">
        <f t="shared" si="63"/>
        <v>#DIV/0!</v>
      </c>
      <c r="L299" s="153"/>
      <c r="M299" s="163" t="e">
        <f t="shared" si="64"/>
        <v>#DIV/0!</v>
      </c>
      <c r="N299" s="153"/>
      <c r="O299" s="152"/>
      <c r="P299" s="154"/>
      <c r="Q299" s="361"/>
      <c r="R299" s="154"/>
      <c r="S299" s="153"/>
      <c r="T299" s="152"/>
      <c r="U299" s="152"/>
      <c r="V299" s="152"/>
      <c r="W299" s="158"/>
      <c r="X299" s="158"/>
    </row>
    <row r="300" spans="2:24">
      <c r="B300" s="801"/>
      <c r="C300" s="804"/>
      <c r="D300" s="161">
        <v>4</v>
      </c>
      <c r="E300" s="152"/>
      <c r="F300" s="153"/>
      <c r="G300" s="152"/>
      <c r="H300" s="152"/>
      <c r="I300" s="162" t="e">
        <f t="shared" si="62"/>
        <v>#DIV/0!</v>
      </c>
      <c r="J300" s="152"/>
      <c r="K300" s="162" t="e">
        <f t="shared" si="63"/>
        <v>#DIV/0!</v>
      </c>
      <c r="L300" s="153"/>
      <c r="M300" s="163" t="e">
        <f t="shared" si="64"/>
        <v>#DIV/0!</v>
      </c>
      <c r="N300" s="153"/>
      <c r="O300" s="152"/>
      <c r="P300" s="154"/>
      <c r="Q300" s="361"/>
      <c r="R300" s="154"/>
      <c r="S300" s="153"/>
      <c r="T300" s="152"/>
      <c r="U300" s="152"/>
      <c r="V300" s="152"/>
      <c r="W300" s="158"/>
      <c r="X300" s="158"/>
    </row>
    <row r="301" spans="2:24">
      <c r="B301" s="801"/>
      <c r="C301" s="804"/>
      <c r="D301" s="161">
        <v>5</v>
      </c>
      <c r="E301" s="152"/>
      <c r="F301" s="153"/>
      <c r="G301" s="152"/>
      <c r="H301" s="152"/>
      <c r="I301" s="162" t="e">
        <f t="shared" si="62"/>
        <v>#DIV/0!</v>
      </c>
      <c r="J301" s="152"/>
      <c r="K301" s="162" t="e">
        <f t="shared" si="63"/>
        <v>#DIV/0!</v>
      </c>
      <c r="L301" s="153"/>
      <c r="M301" s="163" t="e">
        <f t="shared" si="64"/>
        <v>#DIV/0!</v>
      </c>
      <c r="N301" s="153"/>
      <c r="O301" s="152"/>
      <c r="P301" s="154"/>
      <c r="Q301" s="361"/>
      <c r="R301" s="154"/>
      <c r="S301" s="153"/>
      <c r="T301" s="152"/>
      <c r="U301" s="152"/>
      <c r="V301" s="152"/>
      <c r="W301" s="158"/>
      <c r="X301" s="158"/>
    </row>
    <row r="302" spans="2:24">
      <c r="B302" s="801"/>
      <c r="C302" s="804"/>
      <c r="D302" s="161">
        <v>6</v>
      </c>
      <c r="E302" s="152"/>
      <c r="F302" s="153"/>
      <c r="G302" s="152"/>
      <c r="H302" s="152"/>
      <c r="I302" s="162" t="e">
        <f t="shared" si="62"/>
        <v>#DIV/0!</v>
      </c>
      <c r="J302" s="152"/>
      <c r="K302" s="162" t="e">
        <f t="shared" si="63"/>
        <v>#DIV/0!</v>
      </c>
      <c r="L302" s="153"/>
      <c r="M302" s="163" t="e">
        <f t="shared" si="64"/>
        <v>#DIV/0!</v>
      </c>
      <c r="N302" s="153"/>
      <c r="O302" s="152"/>
      <c r="P302" s="154"/>
      <c r="Q302" s="361"/>
      <c r="R302" s="154"/>
      <c r="S302" s="153"/>
      <c r="T302" s="152"/>
      <c r="U302" s="152"/>
      <c r="V302" s="152"/>
      <c r="W302" s="158"/>
      <c r="X302" s="158"/>
    </row>
    <row r="303" spans="2:24">
      <c r="B303" s="801"/>
      <c r="C303" s="804"/>
      <c r="D303" s="161">
        <v>7</v>
      </c>
      <c r="E303" s="152"/>
      <c r="F303" s="153"/>
      <c r="G303" s="152"/>
      <c r="H303" s="152"/>
      <c r="I303" s="162" t="e">
        <f t="shared" si="62"/>
        <v>#DIV/0!</v>
      </c>
      <c r="J303" s="152"/>
      <c r="K303" s="162" t="e">
        <f t="shared" si="63"/>
        <v>#DIV/0!</v>
      </c>
      <c r="L303" s="153"/>
      <c r="M303" s="163" t="e">
        <f t="shared" si="64"/>
        <v>#DIV/0!</v>
      </c>
      <c r="N303" s="153"/>
      <c r="O303" s="152"/>
      <c r="P303" s="154"/>
      <c r="Q303" s="361"/>
      <c r="R303" s="154"/>
      <c r="S303" s="153"/>
      <c r="T303" s="152"/>
      <c r="U303" s="152"/>
      <c r="V303" s="152"/>
      <c r="W303" s="158"/>
      <c r="X303" s="158"/>
    </row>
    <row r="304" spans="2:24">
      <c r="B304" s="801"/>
      <c r="C304" s="804"/>
      <c r="D304" s="161">
        <v>8</v>
      </c>
      <c r="E304" s="152"/>
      <c r="F304" s="153"/>
      <c r="G304" s="152"/>
      <c r="H304" s="152"/>
      <c r="I304" s="162" t="e">
        <f t="shared" si="62"/>
        <v>#DIV/0!</v>
      </c>
      <c r="J304" s="152"/>
      <c r="K304" s="162" t="e">
        <f t="shared" si="63"/>
        <v>#DIV/0!</v>
      </c>
      <c r="L304" s="153"/>
      <c r="M304" s="163" t="e">
        <f t="shared" si="64"/>
        <v>#DIV/0!</v>
      </c>
      <c r="N304" s="153"/>
      <c r="O304" s="152"/>
      <c r="P304" s="154"/>
      <c r="Q304" s="361"/>
      <c r="R304" s="154"/>
      <c r="S304" s="153"/>
      <c r="T304" s="152"/>
      <c r="U304" s="152"/>
      <c r="V304" s="152"/>
      <c r="W304" s="158"/>
      <c r="X304" s="158"/>
    </row>
    <row r="305" spans="2:24">
      <c r="B305" s="801"/>
      <c r="C305" s="804"/>
      <c r="D305" s="161">
        <v>9</v>
      </c>
      <c r="E305" s="152"/>
      <c r="F305" s="153"/>
      <c r="G305" s="152"/>
      <c r="H305" s="152"/>
      <c r="I305" s="162" t="e">
        <f t="shared" si="62"/>
        <v>#DIV/0!</v>
      </c>
      <c r="J305" s="152"/>
      <c r="K305" s="162" t="e">
        <f t="shared" si="63"/>
        <v>#DIV/0!</v>
      </c>
      <c r="L305" s="153"/>
      <c r="M305" s="163" t="e">
        <f t="shared" si="64"/>
        <v>#DIV/0!</v>
      </c>
      <c r="N305" s="153"/>
      <c r="O305" s="152"/>
      <c r="P305" s="154"/>
      <c r="Q305" s="361"/>
      <c r="R305" s="154"/>
      <c r="S305" s="153"/>
      <c r="T305" s="152"/>
      <c r="U305" s="152"/>
      <c r="V305" s="152"/>
      <c r="W305" s="158"/>
      <c r="X305" s="158"/>
    </row>
    <row r="306" spans="2:24">
      <c r="B306" s="802"/>
      <c r="C306" s="805"/>
      <c r="D306" s="161">
        <v>10</v>
      </c>
      <c r="E306" s="152"/>
      <c r="F306" s="153"/>
      <c r="G306" s="152"/>
      <c r="H306" s="152"/>
      <c r="I306" s="162" t="e">
        <f t="shared" si="62"/>
        <v>#DIV/0!</v>
      </c>
      <c r="J306" s="152"/>
      <c r="K306" s="162" t="e">
        <f t="shared" si="63"/>
        <v>#DIV/0!</v>
      </c>
      <c r="L306" s="153"/>
      <c r="M306" s="163" t="e">
        <f t="shared" si="64"/>
        <v>#DIV/0!</v>
      </c>
      <c r="N306" s="153"/>
      <c r="O306" s="152"/>
      <c r="P306" s="154"/>
      <c r="Q306" s="361"/>
      <c r="R306" s="154"/>
      <c r="S306" s="153"/>
      <c r="T306" s="152"/>
      <c r="U306" s="152"/>
      <c r="V306" s="152"/>
      <c r="W306" s="158"/>
      <c r="X306" s="158"/>
    </row>
    <row r="307" spans="2:24">
      <c r="B307" s="800">
        <f t="shared" ref="B307" si="71">B297+1</f>
        <v>45988</v>
      </c>
      <c r="C307" s="803" t="str">
        <f t="shared" ref="C307" si="72">CHOOSE(WEEKDAY(B307,2),"一","二","三","四","五","六","日")</f>
        <v>四</v>
      </c>
      <c r="D307" s="161">
        <v>1</v>
      </c>
      <c r="E307" s="152"/>
      <c r="F307" s="153"/>
      <c r="G307" s="152"/>
      <c r="H307" s="152"/>
      <c r="I307" s="162" t="e">
        <f t="shared" si="62"/>
        <v>#DIV/0!</v>
      </c>
      <c r="J307" s="152"/>
      <c r="K307" s="162" t="e">
        <f t="shared" si="63"/>
        <v>#DIV/0!</v>
      </c>
      <c r="L307" s="153"/>
      <c r="M307" s="163" t="e">
        <f t="shared" si="64"/>
        <v>#DIV/0!</v>
      </c>
      <c r="N307" s="153"/>
      <c r="O307" s="152"/>
      <c r="P307" s="154"/>
      <c r="Q307" s="361"/>
      <c r="R307" s="154"/>
      <c r="S307" s="153"/>
      <c r="T307" s="152"/>
      <c r="U307" s="152"/>
      <c r="V307" s="152"/>
      <c r="W307" s="158"/>
      <c r="X307" s="158"/>
    </row>
    <row r="308" spans="2:24">
      <c r="B308" s="801"/>
      <c r="C308" s="804"/>
      <c r="D308" s="161">
        <v>2</v>
      </c>
      <c r="E308" s="152"/>
      <c r="F308" s="153"/>
      <c r="G308" s="152"/>
      <c r="H308" s="152"/>
      <c r="I308" s="162" t="e">
        <f t="shared" si="62"/>
        <v>#DIV/0!</v>
      </c>
      <c r="J308" s="152"/>
      <c r="K308" s="162" t="e">
        <f t="shared" si="63"/>
        <v>#DIV/0!</v>
      </c>
      <c r="L308" s="153"/>
      <c r="M308" s="163" t="e">
        <f t="shared" si="64"/>
        <v>#DIV/0!</v>
      </c>
      <c r="N308" s="153"/>
      <c r="O308" s="152"/>
      <c r="P308" s="154"/>
      <c r="Q308" s="361"/>
      <c r="R308" s="154"/>
      <c r="S308" s="153"/>
      <c r="T308" s="152"/>
      <c r="U308" s="152"/>
      <c r="V308" s="152"/>
      <c r="W308" s="158"/>
      <c r="X308" s="158"/>
    </row>
    <row r="309" spans="2:24">
      <c r="B309" s="801"/>
      <c r="C309" s="804"/>
      <c r="D309" s="161">
        <v>3</v>
      </c>
      <c r="E309" s="152"/>
      <c r="F309" s="153"/>
      <c r="G309" s="152"/>
      <c r="H309" s="152"/>
      <c r="I309" s="162" t="e">
        <f t="shared" si="62"/>
        <v>#DIV/0!</v>
      </c>
      <c r="J309" s="152"/>
      <c r="K309" s="162" t="e">
        <f t="shared" si="63"/>
        <v>#DIV/0!</v>
      </c>
      <c r="L309" s="153"/>
      <c r="M309" s="163" t="e">
        <f t="shared" si="64"/>
        <v>#DIV/0!</v>
      </c>
      <c r="N309" s="153"/>
      <c r="O309" s="152"/>
      <c r="P309" s="154"/>
      <c r="Q309" s="361"/>
      <c r="R309" s="154"/>
      <c r="S309" s="153"/>
      <c r="T309" s="152"/>
      <c r="U309" s="152"/>
      <c r="V309" s="152"/>
      <c r="W309" s="158"/>
      <c r="X309" s="158"/>
    </row>
    <row r="310" spans="2:24">
      <c r="B310" s="801"/>
      <c r="C310" s="804"/>
      <c r="D310" s="161">
        <v>4</v>
      </c>
      <c r="E310" s="152"/>
      <c r="F310" s="153"/>
      <c r="G310" s="152"/>
      <c r="H310" s="152"/>
      <c r="I310" s="162" t="e">
        <f t="shared" si="62"/>
        <v>#DIV/0!</v>
      </c>
      <c r="J310" s="152"/>
      <c r="K310" s="162" t="e">
        <f t="shared" si="63"/>
        <v>#DIV/0!</v>
      </c>
      <c r="L310" s="153"/>
      <c r="M310" s="163" t="e">
        <f t="shared" si="64"/>
        <v>#DIV/0!</v>
      </c>
      <c r="N310" s="153"/>
      <c r="O310" s="152"/>
      <c r="P310" s="154"/>
      <c r="Q310" s="361"/>
      <c r="R310" s="154"/>
      <c r="S310" s="153"/>
      <c r="T310" s="152"/>
      <c r="U310" s="152"/>
      <c r="V310" s="152"/>
      <c r="W310" s="158"/>
      <c r="X310" s="158"/>
    </row>
    <row r="311" spans="2:24">
      <c r="B311" s="801"/>
      <c r="C311" s="804"/>
      <c r="D311" s="161">
        <v>5</v>
      </c>
      <c r="E311" s="152"/>
      <c r="F311" s="153"/>
      <c r="G311" s="152"/>
      <c r="H311" s="152"/>
      <c r="I311" s="162" t="e">
        <f t="shared" si="62"/>
        <v>#DIV/0!</v>
      </c>
      <c r="J311" s="152"/>
      <c r="K311" s="162" t="e">
        <f t="shared" si="63"/>
        <v>#DIV/0!</v>
      </c>
      <c r="L311" s="153"/>
      <c r="M311" s="163" t="e">
        <f t="shared" si="64"/>
        <v>#DIV/0!</v>
      </c>
      <c r="N311" s="153"/>
      <c r="O311" s="152"/>
      <c r="P311" s="154"/>
      <c r="Q311" s="361"/>
      <c r="R311" s="154"/>
      <c r="S311" s="153"/>
      <c r="T311" s="152"/>
      <c r="U311" s="152"/>
      <c r="V311" s="152"/>
      <c r="W311" s="158"/>
      <c r="X311" s="158"/>
    </row>
    <row r="312" spans="2:24">
      <c r="B312" s="801"/>
      <c r="C312" s="804"/>
      <c r="D312" s="161">
        <v>6</v>
      </c>
      <c r="E312" s="152"/>
      <c r="F312" s="153"/>
      <c r="G312" s="152"/>
      <c r="H312" s="152"/>
      <c r="I312" s="162" t="e">
        <f t="shared" si="62"/>
        <v>#DIV/0!</v>
      </c>
      <c r="J312" s="152"/>
      <c r="K312" s="162" t="e">
        <f t="shared" si="63"/>
        <v>#DIV/0!</v>
      </c>
      <c r="L312" s="153"/>
      <c r="M312" s="163" t="e">
        <f t="shared" si="64"/>
        <v>#DIV/0!</v>
      </c>
      <c r="N312" s="153"/>
      <c r="O312" s="152"/>
      <c r="P312" s="154"/>
      <c r="Q312" s="361"/>
      <c r="R312" s="154"/>
      <c r="S312" s="153"/>
      <c r="T312" s="152"/>
      <c r="U312" s="152"/>
      <c r="V312" s="152"/>
      <c r="W312" s="158"/>
      <c r="X312" s="158"/>
    </row>
    <row r="313" spans="2:24">
      <c r="B313" s="801"/>
      <c r="C313" s="804"/>
      <c r="D313" s="161">
        <v>7</v>
      </c>
      <c r="E313" s="152"/>
      <c r="F313" s="153"/>
      <c r="G313" s="152"/>
      <c r="H313" s="152"/>
      <c r="I313" s="162" t="e">
        <f t="shared" si="62"/>
        <v>#DIV/0!</v>
      </c>
      <c r="J313" s="152"/>
      <c r="K313" s="162" t="e">
        <f t="shared" si="63"/>
        <v>#DIV/0!</v>
      </c>
      <c r="L313" s="153"/>
      <c r="M313" s="163" t="e">
        <f t="shared" si="64"/>
        <v>#DIV/0!</v>
      </c>
      <c r="N313" s="153"/>
      <c r="O313" s="152"/>
      <c r="P313" s="154"/>
      <c r="Q313" s="361"/>
      <c r="R313" s="154"/>
      <c r="S313" s="153"/>
      <c r="T313" s="152"/>
      <c r="U313" s="152"/>
      <c r="V313" s="152"/>
      <c r="W313" s="158"/>
      <c r="X313" s="158"/>
    </row>
    <row r="314" spans="2:24">
      <c r="B314" s="801"/>
      <c r="C314" s="804"/>
      <c r="D314" s="161">
        <v>8</v>
      </c>
      <c r="E314" s="152"/>
      <c r="F314" s="153"/>
      <c r="G314" s="152"/>
      <c r="H314" s="152"/>
      <c r="I314" s="162" t="e">
        <f t="shared" si="62"/>
        <v>#DIV/0!</v>
      </c>
      <c r="J314" s="152"/>
      <c r="K314" s="162" t="e">
        <f t="shared" si="63"/>
        <v>#DIV/0!</v>
      </c>
      <c r="L314" s="153"/>
      <c r="M314" s="163" t="e">
        <f t="shared" si="64"/>
        <v>#DIV/0!</v>
      </c>
      <c r="N314" s="153"/>
      <c r="O314" s="152"/>
      <c r="P314" s="154"/>
      <c r="Q314" s="361"/>
      <c r="R314" s="154"/>
      <c r="S314" s="153"/>
      <c r="T314" s="152"/>
      <c r="U314" s="152"/>
      <c r="V314" s="152"/>
      <c r="W314" s="158"/>
      <c r="X314" s="158"/>
    </row>
    <row r="315" spans="2:24">
      <c r="B315" s="801"/>
      <c r="C315" s="804"/>
      <c r="D315" s="161">
        <v>9</v>
      </c>
      <c r="E315" s="152"/>
      <c r="F315" s="153"/>
      <c r="G315" s="152"/>
      <c r="H315" s="152"/>
      <c r="I315" s="162" t="e">
        <f t="shared" si="62"/>
        <v>#DIV/0!</v>
      </c>
      <c r="J315" s="152"/>
      <c r="K315" s="162" t="e">
        <f t="shared" si="63"/>
        <v>#DIV/0!</v>
      </c>
      <c r="L315" s="153"/>
      <c r="M315" s="163" t="e">
        <f t="shared" si="64"/>
        <v>#DIV/0!</v>
      </c>
      <c r="N315" s="153"/>
      <c r="O315" s="152"/>
      <c r="P315" s="154"/>
      <c r="Q315" s="361"/>
      <c r="R315" s="154"/>
      <c r="S315" s="153"/>
      <c r="T315" s="152"/>
      <c r="U315" s="152"/>
      <c r="V315" s="152"/>
      <c r="W315" s="158"/>
      <c r="X315" s="158"/>
    </row>
    <row r="316" spans="2:24">
      <c r="B316" s="802"/>
      <c r="C316" s="805"/>
      <c r="D316" s="161">
        <v>10</v>
      </c>
      <c r="E316" s="152"/>
      <c r="F316" s="153"/>
      <c r="G316" s="152"/>
      <c r="H316" s="152"/>
      <c r="I316" s="162" t="e">
        <f t="shared" si="62"/>
        <v>#DIV/0!</v>
      </c>
      <c r="J316" s="152"/>
      <c r="K316" s="162" t="e">
        <f t="shared" si="63"/>
        <v>#DIV/0!</v>
      </c>
      <c r="L316" s="153"/>
      <c r="M316" s="163" t="e">
        <f t="shared" si="64"/>
        <v>#DIV/0!</v>
      </c>
      <c r="N316" s="153"/>
      <c r="O316" s="152"/>
      <c r="P316" s="154"/>
      <c r="Q316" s="361"/>
      <c r="R316" s="154"/>
      <c r="S316" s="153"/>
      <c r="T316" s="152"/>
      <c r="U316" s="152"/>
      <c r="V316" s="152"/>
      <c r="W316" s="158"/>
      <c r="X316" s="158"/>
    </row>
    <row r="317" spans="2:24">
      <c r="B317" s="800">
        <f t="shared" ref="B317" si="73">B307+1</f>
        <v>45989</v>
      </c>
      <c r="C317" s="803" t="str">
        <f t="shared" ref="C317" si="74">CHOOSE(WEEKDAY(B317,2),"一","二","三","四","五","六","日")</f>
        <v>五</v>
      </c>
      <c r="D317" s="161">
        <v>1</v>
      </c>
      <c r="E317" s="152"/>
      <c r="F317" s="153"/>
      <c r="G317" s="152"/>
      <c r="H317" s="152"/>
      <c r="I317" s="162" t="e">
        <f t="shared" si="62"/>
        <v>#DIV/0!</v>
      </c>
      <c r="J317" s="152"/>
      <c r="K317" s="162" t="e">
        <f t="shared" si="63"/>
        <v>#DIV/0!</v>
      </c>
      <c r="L317" s="153"/>
      <c r="M317" s="163" t="e">
        <f t="shared" si="64"/>
        <v>#DIV/0!</v>
      </c>
      <c r="N317" s="153"/>
      <c r="O317" s="152"/>
      <c r="P317" s="154"/>
      <c r="Q317" s="361"/>
      <c r="R317" s="154"/>
      <c r="S317" s="153"/>
      <c r="T317" s="152"/>
      <c r="U317" s="152"/>
      <c r="V317" s="152"/>
      <c r="W317" s="158"/>
      <c r="X317" s="158"/>
    </row>
    <row r="318" spans="2:24">
      <c r="B318" s="801"/>
      <c r="C318" s="804"/>
      <c r="D318" s="161">
        <v>2</v>
      </c>
      <c r="E318" s="152"/>
      <c r="F318" s="153"/>
      <c r="G318" s="152"/>
      <c r="H318" s="152"/>
      <c r="I318" s="162" t="e">
        <f t="shared" si="62"/>
        <v>#DIV/0!</v>
      </c>
      <c r="J318" s="152"/>
      <c r="K318" s="162" t="e">
        <f t="shared" si="63"/>
        <v>#DIV/0!</v>
      </c>
      <c r="L318" s="153"/>
      <c r="M318" s="163" t="e">
        <f t="shared" si="64"/>
        <v>#DIV/0!</v>
      </c>
      <c r="N318" s="153"/>
      <c r="O318" s="152"/>
      <c r="P318" s="154"/>
      <c r="Q318" s="361"/>
      <c r="R318" s="154"/>
      <c r="S318" s="153"/>
      <c r="T318" s="152"/>
      <c r="U318" s="152"/>
      <c r="V318" s="152"/>
      <c r="W318" s="158"/>
      <c r="X318" s="158"/>
    </row>
    <row r="319" spans="2:24">
      <c r="B319" s="801"/>
      <c r="C319" s="804"/>
      <c r="D319" s="161">
        <v>3</v>
      </c>
      <c r="E319" s="152"/>
      <c r="F319" s="153"/>
      <c r="G319" s="152"/>
      <c r="H319" s="152"/>
      <c r="I319" s="162" t="e">
        <f t="shared" si="62"/>
        <v>#DIV/0!</v>
      </c>
      <c r="J319" s="152"/>
      <c r="K319" s="162" t="e">
        <f t="shared" si="63"/>
        <v>#DIV/0!</v>
      </c>
      <c r="L319" s="153"/>
      <c r="M319" s="163" t="e">
        <f t="shared" si="64"/>
        <v>#DIV/0!</v>
      </c>
      <c r="N319" s="153"/>
      <c r="O319" s="152"/>
      <c r="P319" s="154"/>
      <c r="Q319" s="361"/>
      <c r="R319" s="154"/>
      <c r="S319" s="153"/>
      <c r="T319" s="152"/>
      <c r="U319" s="152"/>
      <c r="V319" s="152"/>
      <c r="W319" s="158"/>
      <c r="X319" s="158"/>
    </row>
    <row r="320" spans="2:24">
      <c r="B320" s="801"/>
      <c r="C320" s="804"/>
      <c r="D320" s="161">
        <v>4</v>
      </c>
      <c r="E320" s="152"/>
      <c r="F320" s="153"/>
      <c r="G320" s="152"/>
      <c r="H320" s="152"/>
      <c r="I320" s="162" t="e">
        <f t="shared" si="62"/>
        <v>#DIV/0!</v>
      </c>
      <c r="J320" s="152"/>
      <c r="K320" s="162" t="e">
        <f t="shared" si="63"/>
        <v>#DIV/0!</v>
      </c>
      <c r="L320" s="153"/>
      <c r="M320" s="163" t="e">
        <f t="shared" si="64"/>
        <v>#DIV/0!</v>
      </c>
      <c r="N320" s="153"/>
      <c r="O320" s="152"/>
      <c r="P320" s="154"/>
      <c r="Q320" s="361"/>
      <c r="R320" s="154"/>
      <c r="S320" s="153"/>
      <c r="T320" s="152"/>
      <c r="U320" s="152"/>
      <c r="V320" s="152"/>
      <c r="W320" s="158"/>
      <c r="X320" s="158"/>
    </row>
    <row r="321" spans="2:24">
      <c r="B321" s="801"/>
      <c r="C321" s="804"/>
      <c r="D321" s="161">
        <v>5</v>
      </c>
      <c r="E321" s="152"/>
      <c r="F321" s="153"/>
      <c r="G321" s="152"/>
      <c r="H321" s="152"/>
      <c r="I321" s="162" t="e">
        <f t="shared" si="62"/>
        <v>#DIV/0!</v>
      </c>
      <c r="J321" s="152"/>
      <c r="K321" s="162" t="e">
        <f t="shared" si="63"/>
        <v>#DIV/0!</v>
      </c>
      <c r="L321" s="153"/>
      <c r="M321" s="163" t="e">
        <f t="shared" si="64"/>
        <v>#DIV/0!</v>
      </c>
      <c r="N321" s="153"/>
      <c r="O321" s="152"/>
      <c r="P321" s="154"/>
      <c r="Q321" s="361"/>
      <c r="R321" s="154"/>
      <c r="S321" s="153"/>
      <c r="T321" s="152"/>
      <c r="U321" s="152"/>
      <c r="V321" s="152"/>
      <c r="W321" s="158"/>
      <c r="X321" s="158"/>
    </row>
    <row r="322" spans="2:24">
      <c r="B322" s="801"/>
      <c r="C322" s="804"/>
      <c r="D322" s="161">
        <v>6</v>
      </c>
      <c r="E322" s="152"/>
      <c r="F322" s="153"/>
      <c r="G322" s="152"/>
      <c r="H322" s="152"/>
      <c r="I322" s="162" t="e">
        <f t="shared" si="62"/>
        <v>#DIV/0!</v>
      </c>
      <c r="J322" s="152"/>
      <c r="K322" s="162" t="e">
        <f t="shared" si="63"/>
        <v>#DIV/0!</v>
      </c>
      <c r="L322" s="153"/>
      <c r="M322" s="163" t="e">
        <f t="shared" si="64"/>
        <v>#DIV/0!</v>
      </c>
      <c r="N322" s="153"/>
      <c r="O322" s="152"/>
      <c r="P322" s="154"/>
      <c r="Q322" s="361"/>
      <c r="R322" s="154"/>
      <c r="S322" s="153"/>
      <c r="T322" s="152"/>
      <c r="U322" s="152"/>
      <c r="V322" s="152"/>
      <c r="W322" s="158"/>
      <c r="X322" s="158"/>
    </row>
    <row r="323" spans="2:24">
      <c r="B323" s="801"/>
      <c r="C323" s="804"/>
      <c r="D323" s="161">
        <v>7</v>
      </c>
      <c r="E323" s="152"/>
      <c r="F323" s="153"/>
      <c r="G323" s="152"/>
      <c r="H323" s="152"/>
      <c r="I323" s="162" t="e">
        <f t="shared" si="62"/>
        <v>#DIV/0!</v>
      </c>
      <c r="J323" s="152"/>
      <c r="K323" s="162" t="e">
        <f t="shared" si="63"/>
        <v>#DIV/0!</v>
      </c>
      <c r="L323" s="153"/>
      <c r="M323" s="163" t="e">
        <f t="shared" si="64"/>
        <v>#DIV/0!</v>
      </c>
      <c r="N323" s="153"/>
      <c r="O323" s="152"/>
      <c r="P323" s="154"/>
      <c r="Q323" s="361"/>
      <c r="R323" s="154"/>
      <c r="S323" s="153"/>
      <c r="T323" s="152"/>
      <c r="U323" s="152"/>
      <c r="V323" s="152"/>
      <c r="W323" s="158"/>
      <c r="X323" s="158"/>
    </row>
    <row r="324" spans="2:24">
      <c r="B324" s="801"/>
      <c r="C324" s="804"/>
      <c r="D324" s="161">
        <v>8</v>
      </c>
      <c r="E324" s="152"/>
      <c r="F324" s="153"/>
      <c r="G324" s="152"/>
      <c r="H324" s="152"/>
      <c r="I324" s="162" t="e">
        <f t="shared" si="62"/>
        <v>#DIV/0!</v>
      </c>
      <c r="J324" s="152"/>
      <c r="K324" s="162" t="e">
        <f t="shared" si="63"/>
        <v>#DIV/0!</v>
      </c>
      <c r="L324" s="153"/>
      <c r="M324" s="163" t="e">
        <f t="shared" si="64"/>
        <v>#DIV/0!</v>
      </c>
      <c r="N324" s="153"/>
      <c r="O324" s="152"/>
      <c r="P324" s="154"/>
      <c r="Q324" s="361"/>
      <c r="R324" s="154"/>
      <c r="S324" s="153"/>
      <c r="T324" s="152"/>
      <c r="U324" s="152"/>
      <c r="V324" s="152"/>
      <c r="W324" s="158"/>
      <c r="X324" s="158"/>
    </row>
    <row r="325" spans="2:24">
      <c r="B325" s="801"/>
      <c r="C325" s="804"/>
      <c r="D325" s="161">
        <v>9</v>
      </c>
      <c r="E325" s="152"/>
      <c r="F325" s="153"/>
      <c r="G325" s="152"/>
      <c r="H325" s="152"/>
      <c r="I325" s="162" t="e">
        <f t="shared" si="62"/>
        <v>#DIV/0!</v>
      </c>
      <c r="J325" s="152"/>
      <c r="K325" s="162" t="e">
        <f t="shared" si="63"/>
        <v>#DIV/0!</v>
      </c>
      <c r="L325" s="153"/>
      <c r="M325" s="163" t="e">
        <f t="shared" si="64"/>
        <v>#DIV/0!</v>
      </c>
      <c r="N325" s="153"/>
      <c r="O325" s="152"/>
      <c r="P325" s="154"/>
      <c r="Q325" s="361"/>
      <c r="R325" s="154"/>
      <c r="S325" s="153"/>
      <c r="T325" s="152"/>
      <c r="U325" s="152"/>
      <c r="V325" s="152"/>
      <c r="W325" s="158"/>
      <c r="X325" s="158"/>
    </row>
    <row r="326" spans="2:24">
      <c r="B326" s="802"/>
      <c r="C326" s="805"/>
      <c r="D326" s="161">
        <v>10</v>
      </c>
      <c r="E326" s="152"/>
      <c r="F326" s="153"/>
      <c r="G326" s="152"/>
      <c r="H326" s="152"/>
      <c r="I326" s="162" t="e">
        <f t="shared" si="62"/>
        <v>#DIV/0!</v>
      </c>
      <c r="J326" s="152"/>
      <c r="K326" s="162" t="e">
        <f t="shared" si="63"/>
        <v>#DIV/0!</v>
      </c>
      <c r="L326" s="153"/>
      <c r="M326" s="163" t="e">
        <f t="shared" si="64"/>
        <v>#DIV/0!</v>
      </c>
      <c r="N326" s="153"/>
      <c r="O326" s="152"/>
      <c r="P326" s="154"/>
      <c r="Q326" s="361"/>
      <c r="R326" s="154"/>
      <c r="S326" s="153"/>
      <c r="T326" s="152"/>
      <c r="U326" s="152"/>
      <c r="V326" s="152"/>
      <c r="W326" s="158"/>
      <c r="X326" s="158"/>
    </row>
    <row r="327" spans="2:24">
      <c r="B327" s="800">
        <f t="shared" ref="B327" si="75">B317+1</f>
        <v>45990</v>
      </c>
      <c r="C327" s="803" t="str">
        <f t="shared" ref="C327" si="76">CHOOSE(WEEKDAY(B327,2),"一","二","三","四","五","六","日")</f>
        <v>六</v>
      </c>
      <c r="D327" s="161">
        <v>1</v>
      </c>
      <c r="E327" s="152"/>
      <c r="F327" s="153"/>
      <c r="G327" s="152"/>
      <c r="H327" s="152"/>
      <c r="I327" s="162" t="e">
        <f t="shared" ref="I327:I390" si="77">H327/G327</f>
        <v>#DIV/0!</v>
      </c>
      <c r="J327" s="152"/>
      <c r="K327" s="162" t="e">
        <f t="shared" ref="K327:K390" si="78">J327/G327</f>
        <v>#DIV/0!</v>
      </c>
      <c r="L327" s="153"/>
      <c r="M327" s="163" t="e">
        <f t="shared" ref="M327:M390" si="79">(H327+J327)/G327</f>
        <v>#DIV/0!</v>
      </c>
      <c r="N327" s="153"/>
      <c r="O327" s="152"/>
      <c r="P327" s="154"/>
      <c r="Q327" s="361"/>
      <c r="R327" s="154"/>
      <c r="S327" s="153"/>
      <c r="T327" s="152"/>
      <c r="U327" s="152"/>
      <c r="V327" s="152"/>
      <c r="W327" s="158"/>
      <c r="X327" s="158"/>
    </row>
    <row r="328" spans="2:24">
      <c r="B328" s="801"/>
      <c r="C328" s="804"/>
      <c r="D328" s="161">
        <v>2</v>
      </c>
      <c r="E328" s="152"/>
      <c r="F328" s="153"/>
      <c r="G328" s="152"/>
      <c r="H328" s="152"/>
      <c r="I328" s="162" t="e">
        <f t="shared" si="77"/>
        <v>#DIV/0!</v>
      </c>
      <c r="J328" s="152"/>
      <c r="K328" s="162" t="e">
        <f t="shared" si="78"/>
        <v>#DIV/0!</v>
      </c>
      <c r="L328" s="153"/>
      <c r="M328" s="163" t="e">
        <f t="shared" si="79"/>
        <v>#DIV/0!</v>
      </c>
      <c r="N328" s="153"/>
      <c r="O328" s="152"/>
      <c r="P328" s="154"/>
      <c r="Q328" s="361"/>
      <c r="R328" s="154"/>
      <c r="S328" s="153"/>
      <c r="T328" s="152"/>
      <c r="U328" s="152"/>
      <c r="V328" s="152"/>
      <c r="W328" s="158"/>
      <c r="X328" s="158"/>
    </row>
    <row r="329" spans="2:24">
      <c r="B329" s="801"/>
      <c r="C329" s="804"/>
      <c r="D329" s="161">
        <v>3</v>
      </c>
      <c r="E329" s="152"/>
      <c r="F329" s="153"/>
      <c r="G329" s="152"/>
      <c r="H329" s="152"/>
      <c r="I329" s="162" t="e">
        <f t="shared" si="77"/>
        <v>#DIV/0!</v>
      </c>
      <c r="J329" s="152"/>
      <c r="K329" s="162" t="e">
        <f t="shared" si="78"/>
        <v>#DIV/0!</v>
      </c>
      <c r="L329" s="153"/>
      <c r="M329" s="163" t="e">
        <f t="shared" si="79"/>
        <v>#DIV/0!</v>
      </c>
      <c r="N329" s="153"/>
      <c r="O329" s="152"/>
      <c r="P329" s="154"/>
      <c r="Q329" s="361"/>
      <c r="R329" s="154"/>
      <c r="S329" s="153"/>
      <c r="T329" s="152"/>
      <c r="U329" s="152"/>
      <c r="V329" s="152"/>
      <c r="W329" s="158"/>
      <c r="X329" s="158"/>
    </row>
    <row r="330" spans="2:24">
      <c r="B330" s="801"/>
      <c r="C330" s="804"/>
      <c r="D330" s="161">
        <v>4</v>
      </c>
      <c r="E330" s="152"/>
      <c r="F330" s="153"/>
      <c r="G330" s="152"/>
      <c r="H330" s="152"/>
      <c r="I330" s="162" t="e">
        <f t="shared" si="77"/>
        <v>#DIV/0!</v>
      </c>
      <c r="J330" s="152"/>
      <c r="K330" s="162" t="e">
        <f t="shared" si="78"/>
        <v>#DIV/0!</v>
      </c>
      <c r="L330" s="153"/>
      <c r="M330" s="163" t="e">
        <f t="shared" si="79"/>
        <v>#DIV/0!</v>
      </c>
      <c r="N330" s="153"/>
      <c r="O330" s="152"/>
      <c r="P330" s="154"/>
      <c r="Q330" s="361"/>
      <c r="R330" s="154"/>
      <c r="S330" s="153"/>
      <c r="T330" s="152"/>
      <c r="U330" s="152"/>
      <c r="V330" s="152"/>
      <c r="W330" s="158"/>
      <c r="X330" s="158"/>
    </row>
    <row r="331" spans="2:24">
      <c r="B331" s="801"/>
      <c r="C331" s="804"/>
      <c r="D331" s="161">
        <v>5</v>
      </c>
      <c r="E331" s="152"/>
      <c r="F331" s="153"/>
      <c r="G331" s="152"/>
      <c r="H331" s="152"/>
      <c r="I331" s="162" t="e">
        <f t="shared" si="77"/>
        <v>#DIV/0!</v>
      </c>
      <c r="J331" s="152"/>
      <c r="K331" s="162" t="e">
        <f t="shared" si="78"/>
        <v>#DIV/0!</v>
      </c>
      <c r="L331" s="153"/>
      <c r="M331" s="163" t="e">
        <f t="shared" si="79"/>
        <v>#DIV/0!</v>
      </c>
      <c r="N331" s="153"/>
      <c r="O331" s="152"/>
      <c r="P331" s="154"/>
      <c r="Q331" s="361"/>
      <c r="R331" s="154"/>
      <c r="S331" s="153"/>
      <c r="T331" s="152"/>
      <c r="U331" s="152"/>
      <c r="V331" s="152"/>
      <c r="W331" s="158"/>
      <c r="X331" s="158"/>
    </row>
    <row r="332" spans="2:24">
      <c r="B332" s="801"/>
      <c r="C332" s="804"/>
      <c r="D332" s="161">
        <v>6</v>
      </c>
      <c r="E332" s="152"/>
      <c r="F332" s="153"/>
      <c r="G332" s="152"/>
      <c r="H332" s="152"/>
      <c r="I332" s="162" t="e">
        <f t="shared" si="77"/>
        <v>#DIV/0!</v>
      </c>
      <c r="J332" s="152"/>
      <c r="K332" s="162" t="e">
        <f t="shared" si="78"/>
        <v>#DIV/0!</v>
      </c>
      <c r="L332" s="153"/>
      <c r="M332" s="163" t="e">
        <f t="shared" si="79"/>
        <v>#DIV/0!</v>
      </c>
      <c r="N332" s="153"/>
      <c r="O332" s="152"/>
      <c r="P332" s="154"/>
      <c r="Q332" s="361"/>
      <c r="R332" s="154"/>
      <c r="S332" s="153"/>
      <c r="T332" s="152"/>
      <c r="U332" s="152"/>
      <c r="V332" s="152"/>
      <c r="W332" s="158"/>
      <c r="X332" s="158"/>
    </row>
    <row r="333" spans="2:24">
      <c r="B333" s="801"/>
      <c r="C333" s="804"/>
      <c r="D333" s="161">
        <v>7</v>
      </c>
      <c r="E333" s="152"/>
      <c r="F333" s="153"/>
      <c r="G333" s="152"/>
      <c r="H333" s="152"/>
      <c r="I333" s="162" t="e">
        <f t="shared" si="77"/>
        <v>#DIV/0!</v>
      </c>
      <c r="J333" s="152"/>
      <c r="K333" s="162" t="e">
        <f t="shared" si="78"/>
        <v>#DIV/0!</v>
      </c>
      <c r="L333" s="153"/>
      <c r="M333" s="163" t="e">
        <f t="shared" si="79"/>
        <v>#DIV/0!</v>
      </c>
      <c r="N333" s="153"/>
      <c r="O333" s="152"/>
      <c r="P333" s="154"/>
      <c r="Q333" s="361"/>
      <c r="R333" s="154"/>
      <c r="S333" s="153"/>
      <c r="T333" s="152"/>
      <c r="U333" s="152"/>
      <c r="V333" s="152"/>
      <c r="W333" s="158"/>
      <c r="X333" s="158"/>
    </row>
    <row r="334" spans="2:24">
      <c r="B334" s="801"/>
      <c r="C334" s="804"/>
      <c r="D334" s="161">
        <v>8</v>
      </c>
      <c r="E334" s="152"/>
      <c r="F334" s="153"/>
      <c r="G334" s="152"/>
      <c r="H334" s="152"/>
      <c r="I334" s="162" t="e">
        <f t="shared" si="77"/>
        <v>#DIV/0!</v>
      </c>
      <c r="J334" s="152"/>
      <c r="K334" s="162" t="e">
        <f t="shared" si="78"/>
        <v>#DIV/0!</v>
      </c>
      <c r="L334" s="153"/>
      <c r="M334" s="163" t="e">
        <f t="shared" si="79"/>
        <v>#DIV/0!</v>
      </c>
      <c r="N334" s="153"/>
      <c r="O334" s="152"/>
      <c r="P334" s="154"/>
      <c r="Q334" s="361"/>
      <c r="R334" s="154"/>
      <c r="S334" s="153"/>
      <c r="T334" s="152"/>
      <c r="U334" s="152"/>
      <c r="V334" s="152"/>
      <c r="W334" s="158"/>
      <c r="X334" s="158"/>
    </row>
    <row r="335" spans="2:24">
      <c r="B335" s="801"/>
      <c r="C335" s="804"/>
      <c r="D335" s="161">
        <v>9</v>
      </c>
      <c r="E335" s="152"/>
      <c r="F335" s="153"/>
      <c r="G335" s="152"/>
      <c r="H335" s="152"/>
      <c r="I335" s="162" t="e">
        <f t="shared" si="77"/>
        <v>#DIV/0!</v>
      </c>
      <c r="J335" s="152"/>
      <c r="K335" s="162" t="e">
        <f t="shared" si="78"/>
        <v>#DIV/0!</v>
      </c>
      <c r="L335" s="153"/>
      <c r="M335" s="163" t="e">
        <f t="shared" si="79"/>
        <v>#DIV/0!</v>
      </c>
      <c r="N335" s="153"/>
      <c r="O335" s="152"/>
      <c r="P335" s="154"/>
      <c r="Q335" s="361"/>
      <c r="R335" s="154"/>
      <c r="S335" s="153"/>
      <c r="T335" s="152"/>
      <c r="U335" s="152"/>
      <c r="V335" s="152"/>
      <c r="W335" s="158"/>
      <c r="X335" s="158"/>
    </row>
    <row r="336" spans="2:24">
      <c r="B336" s="802"/>
      <c r="C336" s="805"/>
      <c r="D336" s="161">
        <v>10</v>
      </c>
      <c r="E336" s="152"/>
      <c r="F336" s="153"/>
      <c r="G336" s="152"/>
      <c r="H336" s="152"/>
      <c r="I336" s="162" t="e">
        <f t="shared" si="77"/>
        <v>#DIV/0!</v>
      </c>
      <c r="J336" s="152"/>
      <c r="K336" s="162" t="e">
        <f t="shared" si="78"/>
        <v>#DIV/0!</v>
      </c>
      <c r="L336" s="153"/>
      <c r="M336" s="163" t="e">
        <f t="shared" si="79"/>
        <v>#DIV/0!</v>
      </c>
      <c r="N336" s="153"/>
      <c r="O336" s="152"/>
      <c r="P336" s="154"/>
      <c r="Q336" s="361"/>
      <c r="R336" s="154"/>
      <c r="S336" s="153"/>
      <c r="T336" s="152"/>
      <c r="U336" s="152"/>
      <c r="V336" s="152"/>
      <c r="W336" s="158"/>
      <c r="X336" s="158"/>
    </row>
    <row r="337" spans="2:24">
      <c r="B337" s="800">
        <f t="shared" ref="B337" si="80">B327+1</f>
        <v>45991</v>
      </c>
      <c r="C337" s="803" t="str">
        <f t="shared" ref="C337" si="81">CHOOSE(WEEKDAY(B337,2),"一","二","三","四","五","六","日")</f>
        <v>日</v>
      </c>
      <c r="D337" s="161">
        <v>1</v>
      </c>
      <c r="E337" s="152"/>
      <c r="F337" s="153"/>
      <c r="G337" s="152"/>
      <c r="H337" s="152"/>
      <c r="I337" s="162" t="e">
        <f t="shared" si="77"/>
        <v>#DIV/0!</v>
      </c>
      <c r="J337" s="152"/>
      <c r="K337" s="162" t="e">
        <f t="shared" si="78"/>
        <v>#DIV/0!</v>
      </c>
      <c r="L337" s="153"/>
      <c r="M337" s="163" t="e">
        <f t="shared" si="79"/>
        <v>#DIV/0!</v>
      </c>
      <c r="N337" s="153"/>
      <c r="O337" s="152"/>
      <c r="P337" s="154"/>
      <c r="Q337" s="361"/>
      <c r="R337" s="154"/>
      <c r="S337" s="153"/>
      <c r="T337" s="152"/>
      <c r="U337" s="152"/>
      <c r="V337" s="152"/>
      <c r="W337" s="158"/>
      <c r="X337" s="158"/>
    </row>
    <row r="338" spans="2:24">
      <c r="B338" s="801"/>
      <c r="C338" s="804"/>
      <c r="D338" s="161">
        <v>2</v>
      </c>
      <c r="E338" s="152"/>
      <c r="F338" s="153"/>
      <c r="G338" s="152"/>
      <c r="H338" s="152"/>
      <c r="I338" s="162" t="e">
        <f t="shared" si="77"/>
        <v>#DIV/0!</v>
      </c>
      <c r="J338" s="152"/>
      <c r="K338" s="162" t="e">
        <f t="shared" si="78"/>
        <v>#DIV/0!</v>
      </c>
      <c r="L338" s="153"/>
      <c r="M338" s="163" t="e">
        <f t="shared" si="79"/>
        <v>#DIV/0!</v>
      </c>
      <c r="N338" s="153"/>
      <c r="O338" s="152"/>
      <c r="P338" s="154"/>
      <c r="Q338" s="361"/>
      <c r="R338" s="154"/>
      <c r="S338" s="153"/>
      <c r="T338" s="152"/>
      <c r="U338" s="152"/>
      <c r="V338" s="152"/>
      <c r="W338" s="158"/>
      <c r="X338" s="158"/>
    </row>
    <row r="339" spans="2:24">
      <c r="B339" s="801"/>
      <c r="C339" s="804"/>
      <c r="D339" s="161">
        <v>3</v>
      </c>
      <c r="E339" s="152"/>
      <c r="F339" s="153"/>
      <c r="G339" s="152"/>
      <c r="H339" s="152"/>
      <c r="I339" s="162" t="e">
        <f t="shared" si="77"/>
        <v>#DIV/0!</v>
      </c>
      <c r="J339" s="152"/>
      <c r="K339" s="162" t="e">
        <f t="shared" si="78"/>
        <v>#DIV/0!</v>
      </c>
      <c r="L339" s="153"/>
      <c r="M339" s="163" t="e">
        <f t="shared" si="79"/>
        <v>#DIV/0!</v>
      </c>
      <c r="N339" s="153"/>
      <c r="O339" s="152"/>
      <c r="P339" s="154"/>
      <c r="Q339" s="361"/>
      <c r="R339" s="154"/>
      <c r="S339" s="153"/>
      <c r="T339" s="152"/>
      <c r="U339" s="152"/>
      <c r="V339" s="152"/>
      <c r="W339" s="158"/>
      <c r="X339" s="158"/>
    </row>
    <row r="340" spans="2:24">
      <c r="B340" s="801"/>
      <c r="C340" s="804"/>
      <c r="D340" s="161">
        <v>4</v>
      </c>
      <c r="E340" s="152"/>
      <c r="F340" s="153"/>
      <c r="G340" s="152"/>
      <c r="H340" s="152"/>
      <c r="I340" s="162" t="e">
        <f t="shared" si="77"/>
        <v>#DIV/0!</v>
      </c>
      <c r="J340" s="152"/>
      <c r="K340" s="162" t="e">
        <f t="shared" si="78"/>
        <v>#DIV/0!</v>
      </c>
      <c r="L340" s="153"/>
      <c r="M340" s="163" t="e">
        <f t="shared" si="79"/>
        <v>#DIV/0!</v>
      </c>
      <c r="N340" s="153"/>
      <c r="O340" s="152"/>
      <c r="P340" s="154"/>
      <c r="Q340" s="361"/>
      <c r="R340" s="154"/>
      <c r="S340" s="153"/>
      <c r="T340" s="152"/>
      <c r="U340" s="152"/>
      <c r="V340" s="152"/>
      <c r="W340" s="158"/>
      <c r="X340" s="158"/>
    </row>
    <row r="341" spans="2:24">
      <c r="B341" s="801"/>
      <c r="C341" s="804"/>
      <c r="D341" s="161">
        <v>5</v>
      </c>
      <c r="E341" s="152"/>
      <c r="F341" s="153"/>
      <c r="G341" s="152"/>
      <c r="H341" s="152"/>
      <c r="I341" s="162" t="e">
        <f t="shared" si="77"/>
        <v>#DIV/0!</v>
      </c>
      <c r="J341" s="152"/>
      <c r="K341" s="162" t="e">
        <f t="shared" si="78"/>
        <v>#DIV/0!</v>
      </c>
      <c r="L341" s="153"/>
      <c r="M341" s="163" t="e">
        <f t="shared" si="79"/>
        <v>#DIV/0!</v>
      </c>
      <c r="N341" s="153"/>
      <c r="O341" s="152"/>
      <c r="P341" s="154"/>
      <c r="Q341" s="361"/>
      <c r="R341" s="154"/>
      <c r="S341" s="153"/>
      <c r="T341" s="152"/>
      <c r="U341" s="152"/>
      <c r="V341" s="152"/>
      <c r="W341" s="158"/>
      <c r="X341" s="158"/>
    </row>
    <row r="342" spans="2:24">
      <c r="B342" s="801"/>
      <c r="C342" s="804"/>
      <c r="D342" s="161">
        <v>6</v>
      </c>
      <c r="E342" s="152"/>
      <c r="F342" s="153"/>
      <c r="G342" s="152"/>
      <c r="H342" s="152"/>
      <c r="I342" s="162" t="e">
        <f t="shared" si="77"/>
        <v>#DIV/0!</v>
      </c>
      <c r="J342" s="152"/>
      <c r="K342" s="162" t="e">
        <f t="shared" si="78"/>
        <v>#DIV/0!</v>
      </c>
      <c r="L342" s="153"/>
      <c r="M342" s="163" t="e">
        <f t="shared" si="79"/>
        <v>#DIV/0!</v>
      </c>
      <c r="N342" s="153"/>
      <c r="O342" s="152"/>
      <c r="P342" s="154"/>
      <c r="Q342" s="361"/>
      <c r="R342" s="154"/>
      <c r="S342" s="153"/>
      <c r="T342" s="152"/>
      <c r="U342" s="152"/>
      <c r="V342" s="152"/>
      <c r="W342" s="158"/>
      <c r="X342" s="158"/>
    </row>
    <row r="343" spans="2:24">
      <c r="B343" s="801"/>
      <c r="C343" s="804"/>
      <c r="D343" s="161">
        <v>7</v>
      </c>
      <c r="E343" s="152"/>
      <c r="F343" s="153"/>
      <c r="G343" s="152"/>
      <c r="H343" s="152"/>
      <c r="I343" s="162" t="e">
        <f t="shared" si="77"/>
        <v>#DIV/0!</v>
      </c>
      <c r="J343" s="152"/>
      <c r="K343" s="162" t="e">
        <f t="shared" si="78"/>
        <v>#DIV/0!</v>
      </c>
      <c r="L343" s="153"/>
      <c r="M343" s="163" t="e">
        <f t="shared" si="79"/>
        <v>#DIV/0!</v>
      </c>
      <c r="N343" s="153"/>
      <c r="O343" s="152"/>
      <c r="P343" s="154"/>
      <c r="Q343" s="361"/>
      <c r="R343" s="154"/>
      <c r="S343" s="153"/>
      <c r="T343" s="152"/>
      <c r="U343" s="152"/>
      <c r="V343" s="152"/>
      <c r="W343" s="158"/>
      <c r="X343" s="158"/>
    </row>
    <row r="344" spans="2:24">
      <c r="B344" s="801"/>
      <c r="C344" s="804"/>
      <c r="D344" s="161">
        <v>8</v>
      </c>
      <c r="E344" s="152"/>
      <c r="F344" s="153"/>
      <c r="G344" s="152"/>
      <c r="H344" s="152"/>
      <c r="I344" s="162" t="e">
        <f t="shared" si="77"/>
        <v>#DIV/0!</v>
      </c>
      <c r="J344" s="152"/>
      <c r="K344" s="162" t="e">
        <f t="shared" si="78"/>
        <v>#DIV/0!</v>
      </c>
      <c r="L344" s="153"/>
      <c r="M344" s="163" t="e">
        <f t="shared" si="79"/>
        <v>#DIV/0!</v>
      </c>
      <c r="N344" s="153"/>
      <c r="O344" s="152"/>
      <c r="P344" s="154"/>
      <c r="Q344" s="361"/>
      <c r="R344" s="154"/>
      <c r="S344" s="153"/>
      <c r="T344" s="152"/>
      <c r="U344" s="152"/>
      <c r="V344" s="152"/>
      <c r="W344" s="158"/>
      <c r="X344" s="158"/>
    </row>
    <row r="345" spans="2:24">
      <c r="B345" s="801"/>
      <c r="C345" s="804"/>
      <c r="D345" s="161">
        <v>9</v>
      </c>
      <c r="E345" s="152"/>
      <c r="F345" s="153"/>
      <c r="G345" s="152"/>
      <c r="H345" s="152"/>
      <c r="I345" s="162" t="e">
        <f t="shared" si="77"/>
        <v>#DIV/0!</v>
      </c>
      <c r="J345" s="152"/>
      <c r="K345" s="162" t="e">
        <f t="shared" si="78"/>
        <v>#DIV/0!</v>
      </c>
      <c r="L345" s="153"/>
      <c r="M345" s="163" t="e">
        <f t="shared" si="79"/>
        <v>#DIV/0!</v>
      </c>
      <c r="N345" s="153"/>
      <c r="O345" s="152"/>
      <c r="P345" s="154"/>
      <c r="Q345" s="361"/>
      <c r="R345" s="154"/>
      <c r="S345" s="153"/>
      <c r="T345" s="152"/>
      <c r="U345" s="152"/>
      <c r="V345" s="152"/>
      <c r="W345" s="158"/>
      <c r="X345" s="158"/>
    </row>
    <row r="346" spans="2:24">
      <c r="B346" s="802"/>
      <c r="C346" s="805"/>
      <c r="D346" s="161">
        <v>10</v>
      </c>
      <c r="E346" s="152"/>
      <c r="F346" s="153"/>
      <c r="G346" s="152"/>
      <c r="H346" s="152"/>
      <c r="I346" s="162" t="e">
        <f t="shared" si="77"/>
        <v>#DIV/0!</v>
      </c>
      <c r="J346" s="152"/>
      <c r="K346" s="162" t="e">
        <f t="shared" si="78"/>
        <v>#DIV/0!</v>
      </c>
      <c r="L346" s="153"/>
      <c r="M346" s="163" t="e">
        <f t="shared" si="79"/>
        <v>#DIV/0!</v>
      </c>
      <c r="N346" s="153"/>
      <c r="O346" s="152"/>
      <c r="P346" s="154"/>
      <c r="Q346" s="361"/>
      <c r="R346" s="154"/>
      <c r="S346" s="153"/>
      <c r="T346" s="152"/>
      <c r="U346" s="152"/>
      <c r="V346" s="152"/>
      <c r="W346" s="158"/>
      <c r="X346" s="158"/>
    </row>
    <row r="347" spans="2:24">
      <c r="B347" s="800">
        <f t="shared" ref="B347" si="82">B337+1</f>
        <v>45992</v>
      </c>
      <c r="C347" s="803" t="str">
        <f t="shared" ref="C347" si="83">CHOOSE(WEEKDAY(B347,2),"一","二","三","四","五","六","日")</f>
        <v>一</v>
      </c>
      <c r="D347" s="161">
        <v>1</v>
      </c>
      <c r="E347" s="152"/>
      <c r="F347" s="153"/>
      <c r="G347" s="152"/>
      <c r="H347" s="152"/>
      <c r="I347" s="162" t="e">
        <f t="shared" si="77"/>
        <v>#DIV/0!</v>
      </c>
      <c r="J347" s="152"/>
      <c r="K347" s="162" t="e">
        <f t="shared" si="78"/>
        <v>#DIV/0!</v>
      </c>
      <c r="L347" s="153"/>
      <c r="M347" s="163" t="e">
        <f t="shared" si="79"/>
        <v>#DIV/0!</v>
      </c>
      <c r="N347" s="153"/>
      <c r="O347" s="152"/>
      <c r="P347" s="154"/>
      <c r="Q347" s="361"/>
      <c r="R347" s="154"/>
      <c r="S347" s="153"/>
      <c r="T347" s="152"/>
      <c r="U347" s="152"/>
      <c r="V347" s="152"/>
      <c r="W347" s="158"/>
      <c r="X347" s="158"/>
    </row>
    <row r="348" spans="2:24">
      <c r="B348" s="801"/>
      <c r="C348" s="804"/>
      <c r="D348" s="161">
        <v>2</v>
      </c>
      <c r="E348" s="152"/>
      <c r="F348" s="153"/>
      <c r="G348" s="152"/>
      <c r="H348" s="152"/>
      <c r="I348" s="162" t="e">
        <f t="shared" si="77"/>
        <v>#DIV/0!</v>
      </c>
      <c r="J348" s="152"/>
      <c r="K348" s="162" t="e">
        <f t="shared" si="78"/>
        <v>#DIV/0!</v>
      </c>
      <c r="L348" s="153"/>
      <c r="M348" s="163" t="e">
        <f t="shared" si="79"/>
        <v>#DIV/0!</v>
      </c>
      <c r="N348" s="153"/>
      <c r="O348" s="152"/>
      <c r="P348" s="154"/>
      <c r="Q348" s="361"/>
      <c r="R348" s="154"/>
      <c r="S348" s="153"/>
      <c r="T348" s="152"/>
      <c r="U348" s="152"/>
      <c r="V348" s="152"/>
      <c r="W348" s="158"/>
      <c r="X348" s="158"/>
    </row>
    <row r="349" spans="2:24">
      <c r="B349" s="801"/>
      <c r="C349" s="804"/>
      <c r="D349" s="161">
        <v>3</v>
      </c>
      <c r="E349" s="152"/>
      <c r="F349" s="153"/>
      <c r="G349" s="152"/>
      <c r="H349" s="152"/>
      <c r="I349" s="162" t="e">
        <f t="shared" si="77"/>
        <v>#DIV/0!</v>
      </c>
      <c r="J349" s="152"/>
      <c r="K349" s="162" t="e">
        <f t="shared" si="78"/>
        <v>#DIV/0!</v>
      </c>
      <c r="L349" s="153"/>
      <c r="M349" s="163" t="e">
        <f t="shared" si="79"/>
        <v>#DIV/0!</v>
      </c>
      <c r="N349" s="153"/>
      <c r="O349" s="152"/>
      <c r="P349" s="154"/>
      <c r="Q349" s="361"/>
      <c r="R349" s="154"/>
      <c r="S349" s="153"/>
      <c r="T349" s="152"/>
      <c r="U349" s="152"/>
      <c r="V349" s="152"/>
      <c r="W349" s="158"/>
      <c r="X349" s="158"/>
    </row>
    <row r="350" spans="2:24">
      <c r="B350" s="801"/>
      <c r="C350" s="804"/>
      <c r="D350" s="161">
        <v>4</v>
      </c>
      <c r="E350" s="152"/>
      <c r="F350" s="153"/>
      <c r="G350" s="152"/>
      <c r="H350" s="152"/>
      <c r="I350" s="162" t="e">
        <f t="shared" si="77"/>
        <v>#DIV/0!</v>
      </c>
      <c r="J350" s="152"/>
      <c r="K350" s="162" t="e">
        <f t="shared" si="78"/>
        <v>#DIV/0!</v>
      </c>
      <c r="L350" s="153"/>
      <c r="M350" s="163" t="e">
        <f t="shared" si="79"/>
        <v>#DIV/0!</v>
      </c>
      <c r="N350" s="153"/>
      <c r="O350" s="152"/>
      <c r="P350" s="154"/>
      <c r="Q350" s="361"/>
      <c r="R350" s="154"/>
      <c r="S350" s="153"/>
      <c r="T350" s="152"/>
      <c r="U350" s="152"/>
      <c r="V350" s="152"/>
      <c r="W350" s="158"/>
      <c r="X350" s="158"/>
    </row>
    <row r="351" spans="2:24">
      <c r="B351" s="801"/>
      <c r="C351" s="804"/>
      <c r="D351" s="161">
        <v>5</v>
      </c>
      <c r="E351" s="152"/>
      <c r="F351" s="153"/>
      <c r="G351" s="152"/>
      <c r="H351" s="152"/>
      <c r="I351" s="162" t="e">
        <f t="shared" si="77"/>
        <v>#DIV/0!</v>
      </c>
      <c r="J351" s="152"/>
      <c r="K351" s="162" t="e">
        <f t="shared" si="78"/>
        <v>#DIV/0!</v>
      </c>
      <c r="L351" s="153"/>
      <c r="M351" s="163" t="e">
        <f t="shared" si="79"/>
        <v>#DIV/0!</v>
      </c>
      <c r="N351" s="153"/>
      <c r="O351" s="152"/>
      <c r="P351" s="154"/>
      <c r="Q351" s="361"/>
      <c r="R351" s="154"/>
      <c r="S351" s="153"/>
      <c r="T351" s="152"/>
      <c r="U351" s="152"/>
      <c r="V351" s="152"/>
      <c r="W351" s="158"/>
      <c r="X351" s="158"/>
    </row>
    <row r="352" spans="2:24">
      <c r="B352" s="801"/>
      <c r="C352" s="804"/>
      <c r="D352" s="161">
        <v>6</v>
      </c>
      <c r="E352" s="152"/>
      <c r="F352" s="153"/>
      <c r="G352" s="152"/>
      <c r="H352" s="152"/>
      <c r="I352" s="162" t="e">
        <f t="shared" si="77"/>
        <v>#DIV/0!</v>
      </c>
      <c r="J352" s="152"/>
      <c r="K352" s="162" t="e">
        <f t="shared" si="78"/>
        <v>#DIV/0!</v>
      </c>
      <c r="L352" s="153"/>
      <c r="M352" s="163" t="e">
        <f t="shared" si="79"/>
        <v>#DIV/0!</v>
      </c>
      <c r="N352" s="153"/>
      <c r="O352" s="152"/>
      <c r="P352" s="154"/>
      <c r="Q352" s="361"/>
      <c r="R352" s="154"/>
      <c r="S352" s="153"/>
      <c r="T352" s="152"/>
      <c r="U352" s="152"/>
      <c r="V352" s="152"/>
      <c r="W352" s="158"/>
      <c r="X352" s="158"/>
    </row>
    <row r="353" spans="2:24">
      <c r="B353" s="801"/>
      <c r="C353" s="804"/>
      <c r="D353" s="161">
        <v>7</v>
      </c>
      <c r="E353" s="152"/>
      <c r="F353" s="153"/>
      <c r="G353" s="152"/>
      <c r="H353" s="152"/>
      <c r="I353" s="162" t="e">
        <f t="shared" si="77"/>
        <v>#DIV/0!</v>
      </c>
      <c r="J353" s="152"/>
      <c r="K353" s="162" t="e">
        <f t="shared" si="78"/>
        <v>#DIV/0!</v>
      </c>
      <c r="L353" s="153"/>
      <c r="M353" s="163" t="e">
        <f t="shared" si="79"/>
        <v>#DIV/0!</v>
      </c>
      <c r="N353" s="153"/>
      <c r="O353" s="152"/>
      <c r="P353" s="154"/>
      <c r="Q353" s="361"/>
      <c r="R353" s="154"/>
      <c r="S353" s="153"/>
      <c r="T353" s="152"/>
      <c r="U353" s="152"/>
      <c r="V353" s="152"/>
      <c r="W353" s="158"/>
      <c r="X353" s="158"/>
    </row>
    <row r="354" spans="2:24">
      <c r="B354" s="801"/>
      <c r="C354" s="804"/>
      <c r="D354" s="161">
        <v>8</v>
      </c>
      <c r="E354" s="152"/>
      <c r="F354" s="153"/>
      <c r="G354" s="152"/>
      <c r="H354" s="152"/>
      <c r="I354" s="162" t="e">
        <f t="shared" si="77"/>
        <v>#DIV/0!</v>
      </c>
      <c r="J354" s="152"/>
      <c r="K354" s="162" t="e">
        <f t="shared" si="78"/>
        <v>#DIV/0!</v>
      </c>
      <c r="L354" s="153"/>
      <c r="M354" s="163" t="e">
        <f t="shared" si="79"/>
        <v>#DIV/0!</v>
      </c>
      <c r="N354" s="153"/>
      <c r="O354" s="152"/>
      <c r="P354" s="154"/>
      <c r="Q354" s="361"/>
      <c r="R354" s="154"/>
      <c r="S354" s="153"/>
      <c r="T354" s="152"/>
      <c r="U354" s="152"/>
      <c r="V354" s="152"/>
      <c r="W354" s="158"/>
      <c r="X354" s="158"/>
    </row>
    <row r="355" spans="2:24">
      <c r="B355" s="801"/>
      <c r="C355" s="804"/>
      <c r="D355" s="161">
        <v>9</v>
      </c>
      <c r="E355" s="152"/>
      <c r="F355" s="153"/>
      <c r="G355" s="152"/>
      <c r="H355" s="152"/>
      <c r="I355" s="162" t="e">
        <f t="shared" si="77"/>
        <v>#DIV/0!</v>
      </c>
      <c r="J355" s="152"/>
      <c r="K355" s="162" t="e">
        <f t="shared" si="78"/>
        <v>#DIV/0!</v>
      </c>
      <c r="L355" s="153"/>
      <c r="M355" s="163" t="e">
        <f t="shared" si="79"/>
        <v>#DIV/0!</v>
      </c>
      <c r="N355" s="153"/>
      <c r="O355" s="152"/>
      <c r="P355" s="154"/>
      <c r="Q355" s="361"/>
      <c r="R355" s="154"/>
      <c r="S355" s="153"/>
      <c r="T355" s="152"/>
      <c r="U355" s="152"/>
      <c r="V355" s="152"/>
      <c r="W355" s="158"/>
      <c r="X355" s="158"/>
    </row>
    <row r="356" spans="2:24">
      <c r="B356" s="802"/>
      <c r="C356" s="805"/>
      <c r="D356" s="161">
        <v>10</v>
      </c>
      <c r="E356" s="152"/>
      <c r="F356" s="153"/>
      <c r="G356" s="152"/>
      <c r="H356" s="152"/>
      <c r="I356" s="162" t="e">
        <f t="shared" si="77"/>
        <v>#DIV/0!</v>
      </c>
      <c r="J356" s="152"/>
      <c r="K356" s="162" t="e">
        <f t="shared" si="78"/>
        <v>#DIV/0!</v>
      </c>
      <c r="L356" s="153"/>
      <c r="M356" s="163" t="e">
        <f t="shared" si="79"/>
        <v>#DIV/0!</v>
      </c>
      <c r="N356" s="153"/>
      <c r="O356" s="152"/>
      <c r="P356" s="154"/>
      <c r="Q356" s="361"/>
      <c r="R356" s="154"/>
      <c r="S356" s="153"/>
      <c r="T356" s="152"/>
      <c r="U356" s="152"/>
      <c r="V356" s="152"/>
      <c r="W356" s="158"/>
      <c r="X356" s="158"/>
    </row>
    <row r="357" spans="2:24">
      <c r="B357" s="800">
        <f t="shared" ref="B357:B417" si="84">B347+1</f>
        <v>45993</v>
      </c>
      <c r="C357" s="803" t="str">
        <f t="shared" ref="C357" si="8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77"/>
        <v>#DIV/0!</v>
      </c>
      <c r="J357" s="152"/>
      <c r="K357" s="162" t="e">
        <f t="shared" si="78"/>
        <v>#DIV/0!</v>
      </c>
      <c r="L357" s="153"/>
      <c r="M357" s="163" t="e">
        <f t="shared" si="79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01"/>
      <c r="C358" s="804"/>
      <c r="D358" s="161">
        <v>2</v>
      </c>
      <c r="E358" s="152"/>
      <c r="F358" s="153"/>
      <c r="G358" s="152"/>
      <c r="H358" s="152"/>
      <c r="I358" s="162" t="e">
        <f t="shared" si="77"/>
        <v>#DIV/0!</v>
      </c>
      <c r="J358" s="152"/>
      <c r="K358" s="162" t="e">
        <f t="shared" si="78"/>
        <v>#DIV/0!</v>
      </c>
      <c r="L358" s="153"/>
      <c r="M358" s="163" t="e">
        <f t="shared" si="79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01"/>
      <c r="C359" s="804"/>
      <c r="D359" s="161">
        <v>3</v>
      </c>
      <c r="E359" s="152"/>
      <c r="F359" s="153"/>
      <c r="G359" s="152"/>
      <c r="H359" s="152"/>
      <c r="I359" s="162" t="e">
        <f t="shared" si="77"/>
        <v>#DIV/0!</v>
      </c>
      <c r="J359" s="152"/>
      <c r="K359" s="162" t="e">
        <f t="shared" si="78"/>
        <v>#DIV/0!</v>
      </c>
      <c r="L359" s="153"/>
      <c r="M359" s="163" t="e">
        <f t="shared" si="79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01"/>
      <c r="C360" s="804"/>
      <c r="D360" s="161">
        <v>4</v>
      </c>
      <c r="E360" s="152"/>
      <c r="F360" s="153"/>
      <c r="G360" s="152"/>
      <c r="H360" s="152"/>
      <c r="I360" s="162" t="e">
        <f t="shared" si="77"/>
        <v>#DIV/0!</v>
      </c>
      <c r="J360" s="152"/>
      <c r="K360" s="162" t="e">
        <f t="shared" si="78"/>
        <v>#DIV/0!</v>
      </c>
      <c r="L360" s="153"/>
      <c r="M360" s="163" t="e">
        <f t="shared" si="79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01"/>
      <c r="C361" s="804"/>
      <c r="D361" s="161">
        <v>5</v>
      </c>
      <c r="E361" s="152"/>
      <c r="F361" s="153"/>
      <c r="G361" s="152"/>
      <c r="H361" s="152"/>
      <c r="I361" s="162" t="e">
        <f t="shared" si="77"/>
        <v>#DIV/0!</v>
      </c>
      <c r="J361" s="152"/>
      <c r="K361" s="162" t="e">
        <f t="shared" si="78"/>
        <v>#DIV/0!</v>
      </c>
      <c r="L361" s="153"/>
      <c r="M361" s="163" t="e">
        <f t="shared" si="79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01"/>
      <c r="C362" s="804"/>
      <c r="D362" s="161">
        <v>6</v>
      </c>
      <c r="E362" s="152"/>
      <c r="F362" s="153"/>
      <c r="G362" s="152"/>
      <c r="H362" s="152"/>
      <c r="I362" s="162" t="e">
        <f t="shared" si="77"/>
        <v>#DIV/0!</v>
      </c>
      <c r="J362" s="152"/>
      <c r="K362" s="162" t="e">
        <f t="shared" si="78"/>
        <v>#DIV/0!</v>
      </c>
      <c r="L362" s="153"/>
      <c r="M362" s="163" t="e">
        <f t="shared" si="79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01"/>
      <c r="C363" s="804"/>
      <c r="D363" s="161">
        <v>7</v>
      </c>
      <c r="E363" s="152"/>
      <c r="F363" s="153"/>
      <c r="G363" s="152"/>
      <c r="H363" s="152"/>
      <c r="I363" s="162" t="e">
        <f t="shared" si="77"/>
        <v>#DIV/0!</v>
      </c>
      <c r="J363" s="152"/>
      <c r="K363" s="162" t="e">
        <f t="shared" si="78"/>
        <v>#DIV/0!</v>
      </c>
      <c r="L363" s="153"/>
      <c r="M363" s="163" t="e">
        <f t="shared" si="79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01"/>
      <c r="C364" s="804"/>
      <c r="D364" s="161">
        <v>8</v>
      </c>
      <c r="E364" s="152"/>
      <c r="F364" s="153"/>
      <c r="G364" s="152"/>
      <c r="H364" s="152"/>
      <c r="I364" s="162" t="e">
        <f t="shared" si="77"/>
        <v>#DIV/0!</v>
      </c>
      <c r="J364" s="152"/>
      <c r="K364" s="162" t="e">
        <f t="shared" si="78"/>
        <v>#DIV/0!</v>
      </c>
      <c r="L364" s="153"/>
      <c r="M364" s="163" t="e">
        <f t="shared" si="79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01"/>
      <c r="C365" s="804"/>
      <c r="D365" s="161">
        <v>9</v>
      </c>
      <c r="E365" s="152"/>
      <c r="F365" s="153"/>
      <c r="G365" s="152"/>
      <c r="H365" s="152"/>
      <c r="I365" s="162" t="e">
        <f t="shared" si="77"/>
        <v>#DIV/0!</v>
      </c>
      <c r="J365" s="152"/>
      <c r="K365" s="162" t="e">
        <f t="shared" si="78"/>
        <v>#DIV/0!</v>
      </c>
      <c r="L365" s="153"/>
      <c r="M365" s="163" t="e">
        <f t="shared" si="79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02"/>
      <c r="C366" s="805"/>
      <c r="D366" s="161">
        <v>10</v>
      </c>
      <c r="E366" s="152"/>
      <c r="F366" s="153"/>
      <c r="G366" s="152"/>
      <c r="H366" s="152"/>
      <c r="I366" s="162" t="e">
        <f t="shared" si="77"/>
        <v>#DIV/0!</v>
      </c>
      <c r="J366" s="152"/>
      <c r="K366" s="162" t="e">
        <f t="shared" si="78"/>
        <v>#DIV/0!</v>
      </c>
      <c r="L366" s="153"/>
      <c r="M366" s="163" t="e">
        <f t="shared" si="79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00">
        <f t="shared" si="84"/>
        <v>45994</v>
      </c>
      <c r="C367" s="803" t="str">
        <f t="shared" ref="C367" si="8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77"/>
        <v>#DIV/0!</v>
      </c>
      <c r="J367" s="152"/>
      <c r="K367" s="162" t="e">
        <f t="shared" si="78"/>
        <v>#DIV/0!</v>
      </c>
      <c r="L367" s="153"/>
      <c r="M367" s="163" t="e">
        <f t="shared" si="79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01"/>
      <c r="C368" s="804"/>
      <c r="D368" s="161">
        <v>2</v>
      </c>
      <c r="E368" s="152"/>
      <c r="F368" s="153"/>
      <c r="G368" s="152"/>
      <c r="H368" s="152"/>
      <c r="I368" s="162" t="e">
        <f t="shared" si="77"/>
        <v>#DIV/0!</v>
      </c>
      <c r="J368" s="152"/>
      <c r="K368" s="162" t="e">
        <f t="shared" si="78"/>
        <v>#DIV/0!</v>
      </c>
      <c r="L368" s="153"/>
      <c r="M368" s="163" t="e">
        <f t="shared" si="79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01"/>
      <c r="C369" s="804"/>
      <c r="D369" s="161">
        <v>3</v>
      </c>
      <c r="E369" s="152"/>
      <c r="F369" s="153"/>
      <c r="G369" s="152"/>
      <c r="H369" s="152"/>
      <c r="I369" s="162" t="e">
        <f t="shared" si="77"/>
        <v>#DIV/0!</v>
      </c>
      <c r="J369" s="152"/>
      <c r="K369" s="162" t="e">
        <f t="shared" si="78"/>
        <v>#DIV/0!</v>
      </c>
      <c r="L369" s="153"/>
      <c r="M369" s="163" t="e">
        <f t="shared" si="79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01"/>
      <c r="C370" s="804"/>
      <c r="D370" s="161">
        <v>4</v>
      </c>
      <c r="E370" s="152"/>
      <c r="F370" s="153"/>
      <c r="G370" s="152"/>
      <c r="H370" s="152"/>
      <c r="I370" s="162" t="e">
        <f t="shared" si="77"/>
        <v>#DIV/0!</v>
      </c>
      <c r="J370" s="152"/>
      <c r="K370" s="162" t="e">
        <f t="shared" si="78"/>
        <v>#DIV/0!</v>
      </c>
      <c r="L370" s="153"/>
      <c r="M370" s="163" t="e">
        <f t="shared" si="79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01"/>
      <c r="C371" s="804"/>
      <c r="D371" s="161">
        <v>5</v>
      </c>
      <c r="E371" s="152"/>
      <c r="F371" s="153"/>
      <c r="G371" s="152"/>
      <c r="H371" s="152"/>
      <c r="I371" s="162" t="e">
        <f t="shared" si="77"/>
        <v>#DIV/0!</v>
      </c>
      <c r="J371" s="152"/>
      <c r="K371" s="162" t="e">
        <f t="shared" si="78"/>
        <v>#DIV/0!</v>
      </c>
      <c r="L371" s="153"/>
      <c r="M371" s="163" t="e">
        <f t="shared" si="79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01"/>
      <c r="C372" s="804"/>
      <c r="D372" s="161">
        <v>6</v>
      </c>
      <c r="E372" s="152"/>
      <c r="F372" s="153"/>
      <c r="G372" s="152"/>
      <c r="H372" s="152"/>
      <c r="I372" s="162" t="e">
        <f t="shared" si="77"/>
        <v>#DIV/0!</v>
      </c>
      <c r="J372" s="152"/>
      <c r="K372" s="162" t="e">
        <f t="shared" si="78"/>
        <v>#DIV/0!</v>
      </c>
      <c r="L372" s="153"/>
      <c r="M372" s="163" t="e">
        <f t="shared" si="79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01"/>
      <c r="C373" s="804"/>
      <c r="D373" s="161">
        <v>7</v>
      </c>
      <c r="E373" s="152"/>
      <c r="F373" s="153"/>
      <c r="G373" s="152"/>
      <c r="H373" s="152"/>
      <c r="I373" s="162" t="e">
        <f t="shared" si="77"/>
        <v>#DIV/0!</v>
      </c>
      <c r="J373" s="152"/>
      <c r="K373" s="162" t="e">
        <f t="shared" si="78"/>
        <v>#DIV/0!</v>
      </c>
      <c r="L373" s="153"/>
      <c r="M373" s="163" t="e">
        <f t="shared" si="79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01"/>
      <c r="C374" s="804"/>
      <c r="D374" s="161">
        <v>8</v>
      </c>
      <c r="E374" s="152"/>
      <c r="F374" s="153"/>
      <c r="G374" s="152"/>
      <c r="H374" s="152"/>
      <c r="I374" s="162" t="e">
        <f t="shared" si="77"/>
        <v>#DIV/0!</v>
      </c>
      <c r="J374" s="152"/>
      <c r="K374" s="162" t="e">
        <f t="shared" si="78"/>
        <v>#DIV/0!</v>
      </c>
      <c r="L374" s="153"/>
      <c r="M374" s="163" t="e">
        <f t="shared" si="79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01"/>
      <c r="C375" s="804"/>
      <c r="D375" s="161">
        <v>9</v>
      </c>
      <c r="E375" s="152"/>
      <c r="F375" s="153"/>
      <c r="G375" s="152"/>
      <c r="H375" s="152"/>
      <c r="I375" s="162" t="e">
        <f t="shared" si="77"/>
        <v>#DIV/0!</v>
      </c>
      <c r="J375" s="152"/>
      <c r="K375" s="162" t="e">
        <f t="shared" si="78"/>
        <v>#DIV/0!</v>
      </c>
      <c r="L375" s="153"/>
      <c r="M375" s="163" t="e">
        <f t="shared" si="79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02"/>
      <c r="C376" s="805"/>
      <c r="D376" s="161">
        <v>10</v>
      </c>
      <c r="E376" s="152"/>
      <c r="F376" s="153"/>
      <c r="G376" s="152"/>
      <c r="H376" s="152"/>
      <c r="I376" s="162" t="e">
        <f t="shared" si="77"/>
        <v>#DIV/0!</v>
      </c>
      <c r="J376" s="152"/>
      <c r="K376" s="162" t="e">
        <f t="shared" si="78"/>
        <v>#DIV/0!</v>
      </c>
      <c r="L376" s="153"/>
      <c r="M376" s="163" t="e">
        <f t="shared" si="79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00">
        <f t="shared" si="84"/>
        <v>45995</v>
      </c>
      <c r="C377" s="803" t="str">
        <f t="shared" ref="C377" si="8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77"/>
        <v>#DIV/0!</v>
      </c>
      <c r="J377" s="152"/>
      <c r="K377" s="162" t="e">
        <f t="shared" si="78"/>
        <v>#DIV/0!</v>
      </c>
      <c r="L377" s="153"/>
      <c r="M377" s="163" t="e">
        <f t="shared" si="79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01"/>
      <c r="C378" s="804"/>
      <c r="D378" s="161">
        <v>2</v>
      </c>
      <c r="E378" s="152"/>
      <c r="F378" s="153"/>
      <c r="G378" s="152"/>
      <c r="H378" s="152"/>
      <c r="I378" s="162" t="e">
        <f t="shared" si="77"/>
        <v>#DIV/0!</v>
      </c>
      <c r="J378" s="152"/>
      <c r="K378" s="162" t="e">
        <f t="shared" si="78"/>
        <v>#DIV/0!</v>
      </c>
      <c r="L378" s="153"/>
      <c r="M378" s="163" t="e">
        <f t="shared" si="79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01"/>
      <c r="C379" s="804"/>
      <c r="D379" s="161">
        <v>3</v>
      </c>
      <c r="E379" s="152"/>
      <c r="F379" s="153"/>
      <c r="G379" s="152"/>
      <c r="H379" s="152"/>
      <c r="I379" s="162" t="e">
        <f t="shared" si="77"/>
        <v>#DIV/0!</v>
      </c>
      <c r="J379" s="152"/>
      <c r="K379" s="162" t="e">
        <f t="shared" si="78"/>
        <v>#DIV/0!</v>
      </c>
      <c r="L379" s="153"/>
      <c r="M379" s="163" t="e">
        <f t="shared" si="79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01"/>
      <c r="C380" s="804"/>
      <c r="D380" s="161">
        <v>4</v>
      </c>
      <c r="E380" s="152"/>
      <c r="F380" s="153"/>
      <c r="G380" s="152"/>
      <c r="H380" s="152"/>
      <c r="I380" s="162" t="e">
        <f t="shared" si="77"/>
        <v>#DIV/0!</v>
      </c>
      <c r="J380" s="152"/>
      <c r="K380" s="162" t="e">
        <f t="shared" si="78"/>
        <v>#DIV/0!</v>
      </c>
      <c r="L380" s="153"/>
      <c r="M380" s="163" t="e">
        <f t="shared" si="79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01"/>
      <c r="C381" s="804"/>
      <c r="D381" s="161">
        <v>5</v>
      </c>
      <c r="E381" s="152"/>
      <c r="F381" s="153"/>
      <c r="G381" s="152"/>
      <c r="H381" s="152"/>
      <c r="I381" s="162" t="e">
        <f t="shared" si="77"/>
        <v>#DIV/0!</v>
      </c>
      <c r="J381" s="152"/>
      <c r="K381" s="162" t="e">
        <f t="shared" si="78"/>
        <v>#DIV/0!</v>
      </c>
      <c r="L381" s="153"/>
      <c r="M381" s="163" t="e">
        <f t="shared" si="79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01"/>
      <c r="C382" s="804"/>
      <c r="D382" s="161">
        <v>6</v>
      </c>
      <c r="E382" s="152"/>
      <c r="F382" s="153"/>
      <c r="G382" s="152"/>
      <c r="H382" s="152"/>
      <c r="I382" s="162" t="e">
        <f t="shared" si="77"/>
        <v>#DIV/0!</v>
      </c>
      <c r="J382" s="152"/>
      <c r="K382" s="162" t="e">
        <f t="shared" si="78"/>
        <v>#DIV/0!</v>
      </c>
      <c r="L382" s="153"/>
      <c r="M382" s="163" t="e">
        <f t="shared" si="79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01"/>
      <c r="C383" s="804"/>
      <c r="D383" s="161">
        <v>7</v>
      </c>
      <c r="E383" s="152"/>
      <c r="F383" s="153"/>
      <c r="G383" s="152"/>
      <c r="H383" s="152"/>
      <c r="I383" s="162" t="e">
        <f t="shared" si="77"/>
        <v>#DIV/0!</v>
      </c>
      <c r="J383" s="152"/>
      <c r="K383" s="162" t="e">
        <f t="shared" si="78"/>
        <v>#DIV/0!</v>
      </c>
      <c r="L383" s="153"/>
      <c r="M383" s="163" t="e">
        <f t="shared" si="79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01"/>
      <c r="C384" s="804"/>
      <c r="D384" s="161">
        <v>8</v>
      </c>
      <c r="E384" s="152"/>
      <c r="F384" s="153"/>
      <c r="G384" s="152"/>
      <c r="H384" s="152"/>
      <c r="I384" s="162" t="e">
        <f t="shared" si="77"/>
        <v>#DIV/0!</v>
      </c>
      <c r="J384" s="152"/>
      <c r="K384" s="162" t="e">
        <f t="shared" si="78"/>
        <v>#DIV/0!</v>
      </c>
      <c r="L384" s="153"/>
      <c r="M384" s="163" t="e">
        <f t="shared" si="79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01"/>
      <c r="C385" s="804"/>
      <c r="D385" s="161">
        <v>9</v>
      </c>
      <c r="E385" s="152"/>
      <c r="F385" s="153"/>
      <c r="G385" s="152"/>
      <c r="H385" s="152"/>
      <c r="I385" s="162" t="e">
        <f t="shared" si="77"/>
        <v>#DIV/0!</v>
      </c>
      <c r="J385" s="152"/>
      <c r="K385" s="162" t="e">
        <f t="shared" si="78"/>
        <v>#DIV/0!</v>
      </c>
      <c r="L385" s="153"/>
      <c r="M385" s="163" t="e">
        <f t="shared" si="79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02"/>
      <c r="C386" s="805"/>
      <c r="D386" s="161">
        <v>10</v>
      </c>
      <c r="E386" s="152"/>
      <c r="F386" s="153"/>
      <c r="G386" s="152"/>
      <c r="H386" s="152"/>
      <c r="I386" s="162" t="e">
        <f t="shared" si="77"/>
        <v>#DIV/0!</v>
      </c>
      <c r="J386" s="152"/>
      <c r="K386" s="162" t="e">
        <f t="shared" si="78"/>
        <v>#DIV/0!</v>
      </c>
      <c r="L386" s="153"/>
      <c r="M386" s="163" t="e">
        <f t="shared" si="79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00">
        <f t="shared" si="84"/>
        <v>45996</v>
      </c>
      <c r="C387" s="803" t="str">
        <f t="shared" ref="C387" si="88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77"/>
        <v>#DIV/0!</v>
      </c>
      <c r="J387" s="152"/>
      <c r="K387" s="162" t="e">
        <f t="shared" si="78"/>
        <v>#DIV/0!</v>
      </c>
      <c r="L387" s="153"/>
      <c r="M387" s="163" t="e">
        <f t="shared" si="79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01"/>
      <c r="C388" s="804"/>
      <c r="D388" s="161">
        <v>2</v>
      </c>
      <c r="E388" s="152"/>
      <c r="F388" s="153"/>
      <c r="G388" s="152"/>
      <c r="H388" s="152"/>
      <c r="I388" s="162" t="e">
        <f t="shared" si="77"/>
        <v>#DIV/0!</v>
      </c>
      <c r="J388" s="152"/>
      <c r="K388" s="162" t="e">
        <f t="shared" si="78"/>
        <v>#DIV/0!</v>
      </c>
      <c r="L388" s="153"/>
      <c r="M388" s="163" t="e">
        <f t="shared" si="79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01"/>
      <c r="C389" s="804"/>
      <c r="D389" s="161">
        <v>3</v>
      </c>
      <c r="E389" s="152"/>
      <c r="F389" s="153"/>
      <c r="G389" s="152"/>
      <c r="H389" s="152"/>
      <c r="I389" s="162" t="e">
        <f t="shared" si="77"/>
        <v>#DIV/0!</v>
      </c>
      <c r="J389" s="152"/>
      <c r="K389" s="162" t="e">
        <f t="shared" si="78"/>
        <v>#DIV/0!</v>
      </c>
      <c r="L389" s="153"/>
      <c r="M389" s="163" t="e">
        <f t="shared" si="79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01"/>
      <c r="C390" s="804"/>
      <c r="D390" s="161">
        <v>4</v>
      </c>
      <c r="E390" s="152"/>
      <c r="F390" s="153"/>
      <c r="G390" s="152"/>
      <c r="H390" s="152"/>
      <c r="I390" s="162" t="e">
        <f t="shared" si="77"/>
        <v>#DIV/0!</v>
      </c>
      <c r="J390" s="152"/>
      <c r="K390" s="162" t="e">
        <f t="shared" si="78"/>
        <v>#DIV/0!</v>
      </c>
      <c r="L390" s="153"/>
      <c r="M390" s="163" t="e">
        <f t="shared" si="79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01"/>
      <c r="C391" s="804"/>
      <c r="D391" s="161">
        <v>5</v>
      </c>
      <c r="E391" s="152"/>
      <c r="F391" s="153"/>
      <c r="G391" s="152"/>
      <c r="H391" s="152"/>
      <c r="I391" s="162" t="e">
        <f t="shared" ref="I391:I414" si="89">H391/G391</f>
        <v>#DIV/0!</v>
      </c>
      <c r="J391" s="152"/>
      <c r="K391" s="162" t="e">
        <f t="shared" ref="K391:K414" si="90">J391/G391</f>
        <v>#DIV/0!</v>
      </c>
      <c r="L391" s="153"/>
      <c r="M391" s="163" t="e">
        <f t="shared" ref="M391:M414" si="91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01"/>
      <c r="C392" s="804"/>
      <c r="D392" s="161">
        <v>6</v>
      </c>
      <c r="E392" s="152"/>
      <c r="F392" s="153"/>
      <c r="G392" s="152"/>
      <c r="H392" s="152"/>
      <c r="I392" s="162" t="e">
        <f t="shared" si="89"/>
        <v>#DIV/0!</v>
      </c>
      <c r="J392" s="152"/>
      <c r="K392" s="162" t="e">
        <f t="shared" si="90"/>
        <v>#DIV/0!</v>
      </c>
      <c r="L392" s="153"/>
      <c r="M392" s="163" t="e">
        <f t="shared" si="91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01"/>
      <c r="C393" s="804"/>
      <c r="D393" s="161">
        <v>7</v>
      </c>
      <c r="E393" s="152"/>
      <c r="F393" s="153"/>
      <c r="G393" s="152"/>
      <c r="H393" s="152"/>
      <c r="I393" s="162" t="e">
        <f t="shared" si="89"/>
        <v>#DIV/0!</v>
      </c>
      <c r="J393" s="152"/>
      <c r="K393" s="162" t="e">
        <f t="shared" si="90"/>
        <v>#DIV/0!</v>
      </c>
      <c r="L393" s="153"/>
      <c r="M393" s="163" t="e">
        <f t="shared" si="91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01"/>
      <c r="C394" s="804"/>
      <c r="D394" s="161">
        <v>8</v>
      </c>
      <c r="E394" s="152"/>
      <c r="F394" s="153"/>
      <c r="G394" s="152"/>
      <c r="H394" s="152"/>
      <c r="I394" s="162" t="e">
        <f t="shared" si="89"/>
        <v>#DIV/0!</v>
      </c>
      <c r="J394" s="152"/>
      <c r="K394" s="162" t="e">
        <f t="shared" si="90"/>
        <v>#DIV/0!</v>
      </c>
      <c r="L394" s="153"/>
      <c r="M394" s="163" t="e">
        <f t="shared" si="91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01"/>
      <c r="C395" s="804"/>
      <c r="D395" s="161">
        <v>9</v>
      </c>
      <c r="E395" s="152"/>
      <c r="F395" s="153"/>
      <c r="G395" s="152"/>
      <c r="H395" s="152"/>
      <c r="I395" s="162" t="e">
        <f t="shared" si="89"/>
        <v>#DIV/0!</v>
      </c>
      <c r="J395" s="152"/>
      <c r="K395" s="162" t="e">
        <f t="shared" si="90"/>
        <v>#DIV/0!</v>
      </c>
      <c r="L395" s="153"/>
      <c r="M395" s="163" t="e">
        <f t="shared" si="91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02"/>
      <c r="C396" s="805"/>
      <c r="D396" s="161">
        <v>10</v>
      </c>
      <c r="E396" s="152"/>
      <c r="F396" s="153"/>
      <c r="G396" s="152"/>
      <c r="H396" s="152"/>
      <c r="I396" s="162" t="e">
        <f t="shared" si="89"/>
        <v>#DIV/0!</v>
      </c>
      <c r="J396" s="152"/>
      <c r="K396" s="162" t="e">
        <f t="shared" si="90"/>
        <v>#DIV/0!</v>
      </c>
      <c r="L396" s="153"/>
      <c r="M396" s="163" t="e">
        <f t="shared" si="91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00">
        <f t="shared" si="84"/>
        <v>45997</v>
      </c>
      <c r="C397" s="803" t="str">
        <f t="shared" ref="C397" si="92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89"/>
        <v>#DIV/0!</v>
      </c>
      <c r="J397" s="152"/>
      <c r="K397" s="162" t="e">
        <f t="shared" si="90"/>
        <v>#DIV/0!</v>
      </c>
      <c r="L397" s="153"/>
      <c r="M397" s="163" t="e">
        <f t="shared" si="91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01"/>
      <c r="C398" s="804"/>
      <c r="D398" s="161">
        <v>2</v>
      </c>
      <c r="E398" s="152"/>
      <c r="F398" s="153"/>
      <c r="G398" s="152"/>
      <c r="H398" s="152"/>
      <c r="I398" s="162" t="e">
        <f t="shared" si="89"/>
        <v>#DIV/0!</v>
      </c>
      <c r="J398" s="152"/>
      <c r="K398" s="162" t="e">
        <f t="shared" si="90"/>
        <v>#DIV/0!</v>
      </c>
      <c r="L398" s="153"/>
      <c r="M398" s="163" t="e">
        <f t="shared" si="91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01"/>
      <c r="C399" s="804"/>
      <c r="D399" s="161">
        <v>3</v>
      </c>
      <c r="E399" s="152"/>
      <c r="F399" s="153"/>
      <c r="G399" s="152"/>
      <c r="H399" s="152"/>
      <c r="I399" s="162" t="e">
        <f t="shared" si="89"/>
        <v>#DIV/0!</v>
      </c>
      <c r="J399" s="152"/>
      <c r="K399" s="162" t="e">
        <f t="shared" si="90"/>
        <v>#DIV/0!</v>
      </c>
      <c r="L399" s="153"/>
      <c r="M399" s="163" t="e">
        <f t="shared" si="91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01"/>
      <c r="C400" s="804"/>
      <c r="D400" s="161">
        <v>4</v>
      </c>
      <c r="E400" s="152"/>
      <c r="F400" s="153"/>
      <c r="G400" s="152"/>
      <c r="H400" s="152"/>
      <c r="I400" s="162" t="e">
        <f t="shared" si="89"/>
        <v>#DIV/0!</v>
      </c>
      <c r="J400" s="152"/>
      <c r="K400" s="162" t="e">
        <f t="shared" si="90"/>
        <v>#DIV/0!</v>
      </c>
      <c r="L400" s="153"/>
      <c r="M400" s="163" t="e">
        <f t="shared" si="91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01"/>
      <c r="C401" s="804"/>
      <c r="D401" s="161">
        <v>5</v>
      </c>
      <c r="E401" s="152"/>
      <c r="F401" s="153"/>
      <c r="G401" s="152"/>
      <c r="H401" s="152"/>
      <c r="I401" s="162" t="e">
        <f t="shared" si="89"/>
        <v>#DIV/0!</v>
      </c>
      <c r="J401" s="152"/>
      <c r="K401" s="162" t="e">
        <f t="shared" si="90"/>
        <v>#DIV/0!</v>
      </c>
      <c r="L401" s="153"/>
      <c r="M401" s="163" t="e">
        <f t="shared" si="91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01"/>
      <c r="C402" s="804"/>
      <c r="D402" s="161">
        <v>6</v>
      </c>
      <c r="E402" s="152"/>
      <c r="F402" s="153"/>
      <c r="G402" s="152"/>
      <c r="H402" s="152"/>
      <c r="I402" s="162" t="e">
        <f t="shared" si="89"/>
        <v>#DIV/0!</v>
      </c>
      <c r="J402" s="152"/>
      <c r="K402" s="162" t="e">
        <f t="shared" si="90"/>
        <v>#DIV/0!</v>
      </c>
      <c r="L402" s="153"/>
      <c r="M402" s="163" t="e">
        <f t="shared" si="91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01"/>
      <c r="C403" s="804"/>
      <c r="D403" s="161">
        <v>7</v>
      </c>
      <c r="E403" s="152"/>
      <c r="F403" s="153"/>
      <c r="G403" s="152"/>
      <c r="H403" s="152"/>
      <c r="I403" s="162" t="e">
        <f t="shared" si="89"/>
        <v>#DIV/0!</v>
      </c>
      <c r="J403" s="152"/>
      <c r="K403" s="162" t="e">
        <f t="shared" si="90"/>
        <v>#DIV/0!</v>
      </c>
      <c r="L403" s="153"/>
      <c r="M403" s="163" t="e">
        <f t="shared" si="91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01"/>
      <c r="C404" s="804"/>
      <c r="D404" s="161">
        <v>8</v>
      </c>
      <c r="E404" s="152"/>
      <c r="F404" s="153"/>
      <c r="G404" s="152"/>
      <c r="H404" s="152"/>
      <c r="I404" s="162" t="e">
        <f t="shared" si="89"/>
        <v>#DIV/0!</v>
      </c>
      <c r="J404" s="152"/>
      <c r="K404" s="162" t="e">
        <f t="shared" si="90"/>
        <v>#DIV/0!</v>
      </c>
      <c r="L404" s="153"/>
      <c r="M404" s="163" t="e">
        <f t="shared" si="91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01"/>
      <c r="C405" s="804"/>
      <c r="D405" s="161">
        <v>9</v>
      </c>
      <c r="E405" s="152"/>
      <c r="F405" s="153"/>
      <c r="G405" s="152"/>
      <c r="H405" s="152"/>
      <c r="I405" s="162" t="e">
        <f t="shared" si="89"/>
        <v>#DIV/0!</v>
      </c>
      <c r="J405" s="152"/>
      <c r="K405" s="162" t="e">
        <f t="shared" si="90"/>
        <v>#DIV/0!</v>
      </c>
      <c r="L405" s="153"/>
      <c r="M405" s="163" t="e">
        <f t="shared" si="91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02"/>
      <c r="C406" s="805"/>
      <c r="D406" s="161">
        <v>10</v>
      </c>
      <c r="E406" s="152"/>
      <c r="F406" s="153"/>
      <c r="G406" s="152"/>
      <c r="H406" s="152"/>
      <c r="I406" s="162" t="e">
        <f t="shared" si="89"/>
        <v>#DIV/0!</v>
      </c>
      <c r="J406" s="152"/>
      <c r="K406" s="162" t="e">
        <f t="shared" si="90"/>
        <v>#DIV/0!</v>
      </c>
      <c r="L406" s="153"/>
      <c r="M406" s="163" t="e">
        <f t="shared" si="91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00">
        <f t="shared" si="84"/>
        <v>45998</v>
      </c>
      <c r="C407" s="803" t="str">
        <f t="shared" ref="C407" si="93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89"/>
        <v>#DIV/0!</v>
      </c>
      <c r="J407" s="152"/>
      <c r="K407" s="162" t="e">
        <f t="shared" si="90"/>
        <v>#DIV/0!</v>
      </c>
      <c r="L407" s="153"/>
      <c r="M407" s="163" t="e">
        <f t="shared" si="91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01"/>
      <c r="C408" s="804"/>
      <c r="D408" s="161">
        <v>2</v>
      </c>
      <c r="E408" s="152"/>
      <c r="F408" s="153"/>
      <c r="G408" s="152"/>
      <c r="H408" s="152"/>
      <c r="I408" s="162" t="e">
        <f t="shared" si="89"/>
        <v>#DIV/0!</v>
      </c>
      <c r="J408" s="152"/>
      <c r="K408" s="162" t="e">
        <f t="shared" si="90"/>
        <v>#DIV/0!</v>
      </c>
      <c r="L408" s="153"/>
      <c r="M408" s="163" t="e">
        <f t="shared" si="91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01"/>
      <c r="C409" s="804"/>
      <c r="D409" s="161">
        <v>3</v>
      </c>
      <c r="E409" s="152"/>
      <c r="F409" s="153"/>
      <c r="G409" s="152"/>
      <c r="H409" s="152"/>
      <c r="I409" s="162" t="e">
        <f t="shared" si="89"/>
        <v>#DIV/0!</v>
      </c>
      <c r="J409" s="152"/>
      <c r="K409" s="162" t="e">
        <f t="shared" si="90"/>
        <v>#DIV/0!</v>
      </c>
      <c r="L409" s="153"/>
      <c r="M409" s="163" t="e">
        <f t="shared" si="91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01"/>
      <c r="C410" s="804"/>
      <c r="D410" s="161">
        <v>4</v>
      </c>
      <c r="E410" s="152"/>
      <c r="F410" s="153"/>
      <c r="G410" s="152"/>
      <c r="H410" s="152"/>
      <c r="I410" s="162" t="e">
        <f t="shared" si="89"/>
        <v>#DIV/0!</v>
      </c>
      <c r="J410" s="152"/>
      <c r="K410" s="162" t="e">
        <f t="shared" si="90"/>
        <v>#DIV/0!</v>
      </c>
      <c r="L410" s="153"/>
      <c r="M410" s="163" t="e">
        <f t="shared" si="91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01"/>
      <c r="C411" s="804"/>
      <c r="D411" s="161">
        <v>5</v>
      </c>
      <c r="E411" s="152"/>
      <c r="F411" s="153"/>
      <c r="G411" s="152"/>
      <c r="H411" s="152"/>
      <c r="I411" s="162" t="e">
        <f t="shared" si="89"/>
        <v>#DIV/0!</v>
      </c>
      <c r="J411" s="152"/>
      <c r="K411" s="162" t="e">
        <f t="shared" si="90"/>
        <v>#DIV/0!</v>
      </c>
      <c r="L411" s="153"/>
      <c r="M411" s="163" t="e">
        <f t="shared" si="91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01"/>
      <c r="C412" s="804"/>
      <c r="D412" s="161">
        <v>6</v>
      </c>
      <c r="E412" s="152"/>
      <c r="F412" s="153"/>
      <c r="G412" s="152"/>
      <c r="H412" s="152"/>
      <c r="I412" s="162" t="e">
        <f t="shared" si="89"/>
        <v>#DIV/0!</v>
      </c>
      <c r="J412" s="152"/>
      <c r="K412" s="162" t="e">
        <f t="shared" si="90"/>
        <v>#DIV/0!</v>
      </c>
      <c r="L412" s="153"/>
      <c r="M412" s="163" t="e">
        <f t="shared" si="91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01"/>
      <c r="C413" s="804"/>
      <c r="D413" s="161">
        <v>7</v>
      </c>
      <c r="E413" s="152"/>
      <c r="F413" s="153"/>
      <c r="G413" s="152"/>
      <c r="H413" s="152"/>
      <c r="I413" s="162" t="e">
        <f t="shared" si="89"/>
        <v>#DIV/0!</v>
      </c>
      <c r="J413" s="152"/>
      <c r="K413" s="162" t="e">
        <f t="shared" si="90"/>
        <v>#DIV/0!</v>
      </c>
      <c r="L413" s="153"/>
      <c r="M413" s="163" t="e">
        <f t="shared" si="91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01"/>
      <c r="C414" s="804"/>
      <c r="D414" s="161">
        <v>8</v>
      </c>
      <c r="E414" s="152"/>
      <c r="F414" s="153"/>
      <c r="G414" s="152"/>
      <c r="H414" s="152"/>
      <c r="I414" s="162" t="e">
        <f t="shared" si="89"/>
        <v>#DIV/0!</v>
      </c>
      <c r="J414" s="152"/>
      <c r="K414" s="162" t="e">
        <f t="shared" si="90"/>
        <v>#DIV/0!</v>
      </c>
      <c r="L414" s="153"/>
      <c r="M414" s="163" t="e">
        <f t="shared" si="91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01"/>
      <c r="C415" s="804"/>
      <c r="D415" s="161">
        <v>9</v>
      </c>
      <c r="E415" s="152"/>
      <c r="F415" s="153"/>
      <c r="G415" s="152"/>
      <c r="H415" s="152"/>
      <c r="I415" s="162" t="e">
        <f t="shared" ref="I357:I420" si="94">H415/G415</f>
        <v>#DIV/0!</v>
      </c>
      <c r="J415" s="152"/>
      <c r="K415" s="162" t="e">
        <f t="shared" ref="K357:K420" si="95">J415/G415</f>
        <v>#DIV/0!</v>
      </c>
      <c r="L415" s="153"/>
      <c r="M415" s="163" t="e">
        <f t="shared" ref="M357:M420" si="96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02"/>
      <c r="C416" s="805"/>
      <c r="D416" s="161">
        <v>10</v>
      </c>
      <c r="E416" s="152"/>
      <c r="F416" s="153"/>
      <c r="G416" s="152"/>
      <c r="H416" s="152"/>
      <c r="I416" s="162" t="e">
        <f t="shared" si="94"/>
        <v>#DIV/0!</v>
      </c>
      <c r="J416" s="152"/>
      <c r="K416" s="162" t="e">
        <f t="shared" si="95"/>
        <v>#DIV/0!</v>
      </c>
      <c r="L416" s="153"/>
      <c r="M416" s="163" t="e">
        <f t="shared" si="96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00">
        <f t="shared" si="84"/>
        <v>45999</v>
      </c>
      <c r="C417" s="803" t="str">
        <f t="shared" ref="C417" si="97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4"/>
        <v>#DIV/0!</v>
      </c>
      <c r="J417" s="152"/>
      <c r="K417" s="162" t="e">
        <f t="shared" si="95"/>
        <v>#DIV/0!</v>
      </c>
      <c r="L417" s="153"/>
      <c r="M417" s="163" t="e">
        <f t="shared" si="96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01"/>
      <c r="C418" s="804"/>
      <c r="D418" s="161">
        <v>2</v>
      </c>
      <c r="E418" s="152"/>
      <c r="F418" s="153"/>
      <c r="G418" s="152"/>
      <c r="H418" s="152"/>
      <c r="I418" s="162" t="e">
        <f t="shared" si="94"/>
        <v>#DIV/0!</v>
      </c>
      <c r="J418" s="152"/>
      <c r="K418" s="162" t="e">
        <f t="shared" si="95"/>
        <v>#DIV/0!</v>
      </c>
      <c r="L418" s="153"/>
      <c r="M418" s="163" t="e">
        <f t="shared" si="96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01"/>
      <c r="C419" s="804"/>
      <c r="D419" s="161">
        <v>3</v>
      </c>
      <c r="E419" s="152"/>
      <c r="F419" s="153"/>
      <c r="G419" s="152"/>
      <c r="H419" s="152"/>
      <c r="I419" s="162" t="e">
        <f t="shared" si="94"/>
        <v>#DIV/0!</v>
      </c>
      <c r="J419" s="152"/>
      <c r="K419" s="162" t="e">
        <f t="shared" si="95"/>
        <v>#DIV/0!</v>
      </c>
      <c r="L419" s="153"/>
      <c r="M419" s="163" t="e">
        <f t="shared" si="96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01"/>
      <c r="C420" s="804"/>
      <c r="D420" s="161">
        <v>4</v>
      </c>
      <c r="E420" s="152"/>
      <c r="F420" s="153"/>
      <c r="G420" s="152"/>
      <c r="H420" s="152"/>
      <c r="I420" s="162" t="e">
        <f t="shared" si="94"/>
        <v>#DIV/0!</v>
      </c>
      <c r="J420" s="152"/>
      <c r="K420" s="162" t="e">
        <f t="shared" si="95"/>
        <v>#DIV/0!</v>
      </c>
      <c r="L420" s="153"/>
      <c r="M420" s="163" t="e">
        <f t="shared" si="96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01"/>
      <c r="C421" s="804"/>
      <c r="D421" s="161">
        <v>5</v>
      </c>
      <c r="E421" s="152"/>
      <c r="F421" s="153"/>
      <c r="G421" s="152"/>
      <c r="H421" s="152"/>
      <c r="I421" s="162" t="e">
        <f t="shared" ref="I421:I456" si="98">H421/G421</f>
        <v>#DIV/0!</v>
      </c>
      <c r="J421" s="152"/>
      <c r="K421" s="162" t="e">
        <f t="shared" ref="K421:K456" si="99">J421/G421</f>
        <v>#DIV/0!</v>
      </c>
      <c r="L421" s="153"/>
      <c r="M421" s="163" t="e">
        <f t="shared" ref="M421:M456" si="100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01"/>
      <c r="C422" s="804"/>
      <c r="D422" s="161">
        <v>6</v>
      </c>
      <c r="E422" s="152"/>
      <c r="F422" s="153"/>
      <c r="G422" s="152"/>
      <c r="H422" s="152"/>
      <c r="I422" s="162" t="e">
        <f t="shared" si="98"/>
        <v>#DIV/0!</v>
      </c>
      <c r="J422" s="152"/>
      <c r="K422" s="162" t="e">
        <f t="shared" si="99"/>
        <v>#DIV/0!</v>
      </c>
      <c r="L422" s="153"/>
      <c r="M422" s="163" t="e">
        <f t="shared" si="100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01"/>
      <c r="C423" s="804"/>
      <c r="D423" s="161">
        <v>7</v>
      </c>
      <c r="E423" s="152"/>
      <c r="F423" s="153"/>
      <c r="G423" s="152"/>
      <c r="H423" s="152"/>
      <c r="I423" s="162" t="e">
        <f t="shared" si="98"/>
        <v>#DIV/0!</v>
      </c>
      <c r="J423" s="152"/>
      <c r="K423" s="162" t="e">
        <f t="shared" si="99"/>
        <v>#DIV/0!</v>
      </c>
      <c r="L423" s="153"/>
      <c r="M423" s="163" t="e">
        <f t="shared" si="100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01"/>
      <c r="C424" s="804"/>
      <c r="D424" s="161">
        <v>8</v>
      </c>
      <c r="E424" s="152"/>
      <c r="F424" s="153"/>
      <c r="G424" s="152"/>
      <c r="H424" s="152"/>
      <c r="I424" s="162" t="e">
        <f t="shared" si="98"/>
        <v>#DIV/0!</v>
      </c>
      <c r="J424" s="152"/>
      <c r="K424" s="162" t="e">
        <f t="shared" si="99"/>
        <v>#DIV/0!</v>
      </c>
      <c r="L424" s="153"/>
      <c r="M424" s="163" t="e">
        <f t="shared" si="100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01"/>
      <c r="C425" s="804"/>
      <c r="D425" s="161">
        <v>9</v>
      </c>
      <c r="E425" s="152"/>
      <c r="F425" s="153"/>
      <c r="G425" s="152"/>
      <c r="H425" s="152"/>
      <c r="I425" s="162" t="e">
        <f t="shared" si="98"/>
        <v>#DIV/0!</v>
      </c>
      <c r="J425" s="152"/>
      <c r="K425" s="162" t="e">
        <f t="shared" si="99"/>
        <v>#DIV/0!</v>
      </c>
      <c r="L425" s="153"/>
      <c r="M425" s="163" t="e">
        <f t="shared" si="100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02"/>
      <c r="C426" s="805"/>
      <c r="D426" s="161">
        <v>10</v>
      </c>
      <c r="E426" s="152"/>
      <c r="F426" s="153"/>
      <c r="G426" s="152"/>
      <c r="H426" s="152"/>
      <c r="I426" s="162" t="e">
        <f t="shared" si="98"/>
        <v>#DIV/0!</v>
      </c>
      <c r="J426" s="152"/>
      <c r="K426" s="162" t="e">
        <f t="shared" si="99"/>
        <v>#DIV/0!</v>
      </c>
      <c r="L426" s="153"/>
      <c r="M426" s="163" t="e">
        <f t="shared" si="100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00">
        <f t="shared" ref="B427:B447" si="101">B417+1</f>
        <v>46000</v>
      </c>
      <c r="C427" s="803" t="str">
        <f t="shared" ref="C427" si="102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98"/>
        <v>#DIV/0!</v>
      </c>
      <c r="J427" s="152"/>
      <c r="K427" s="162" t="e">
        <f t="shared" si="99"/>
        <v>#DIV/0!</v>
      </c>
      <c r="L427" s="153"/>
      <c r="M427" s="163" t="e">
        <f t="shared" si="100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01"/>
      <c r="C428" s="804"/>
      <c r="D428" s="161">
        <v>2</v>
      </c>
      <c r="E428" s="152"/>
      <c r="F428" s="153"/>
      <c r="G428" s="152"/>
      <c r="H428" s="152"/>
      <c r="I428" s="162" t="e">
        <f t="shared" si="98"/>
        <v>#DIV/0!</v>
      </c>
      <c r="J428" s="152"/>
      <c r="K428" s="162" t="e">
        <f t="shared" si="99"/>
        <v>#DIV/0!</v>
      </c>
      <c r="L428" s="153"/>
      <c r="M428" s="163" t="e">
        <f t="shared" si="100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01"/>
      <c r="C429" s="804"/>
      <c r="D429" s="161">
        <v>3</v>
      </c>
      <c r="E429" s="152"/>
      <c r="F429" s="153"/>
      <c r="G429" s="152"/>
      <c r="H429" s="152"/>
      <c r="I429" s="162" t="e">
        <f t="shared" si="98"/>
        <v>#DIV/0!</v>
      </c>
      <c r="J429" s="152"/>
      <c r="K429" s="162" t="e">
        <f t="shared" si="99"/>
        <v>#DIV/0!</v>
      </c>
      <c r="L429" s="153"/>
      <c r="M429" s="163" t="e">
        <f t="shared" si="100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01"/>
      <c r="C430" s="804"/>
      <c r="D430" s="161">
        <v>4</v>
      </c>
      <c r="E430" s="152"/>
      <c r="F430" s="153"/>
      <c r="G430" s="152"/>
      <c r="H430" s="152"/>
      <c r="I430" s="162" t="e">
        <f t="shared" si="98"/>
        <v>#DIV/0!</v>
      </c>
      <c r="J430" s="152"/>
      <c r="K430" s="162" t="e">
        <f t="shared" si="99"/>
        <v>#DIV/0!</v>
      </c>
      <c r="L430" s="153"/>
      <c r="M430" s="163" t="e">
        <f t="shared" si="100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01"/>
      <c r="C431" s="804"/>
      <c r="D431" s="161">
        <v>5</v>
      </c>
      <c r="E431" s="152"/>
      <c r="F431" s="153"/>
      <c r="G431" s="152"/>
      <c r="H431" s="152"/>
      <c r="I431" s="162" t="e">
        <f t="shared" si="98"/>
        <v>#DIV/0!</v>
      </c>
      <c r="J431" s="152"/>
      <c r="K431" s="162" t="e">
        <f t="shared" si="99"/>
        <v>#DIV/0!</v>
      </c>
      <c r="L431" s="153"/>
      <c r="M431" s="163" t="e">
        <f t="shared" si="100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01"/>
      <c r="C432" s="804"/>
      <c r="D432" s="161">
        <v>6</v>
      </c>
      <c r="E432" s="152"/>
      <c r="F432" s="153"/>
      <c r="G432" s="152"/>
      <c r="H432" s="152"/>
      <c r="I432" s="162" t="e">
        <f t="shared" si="98"/>
        <v>#DIV/0!</v>
      </c>
      <c r="J432" s="152"/>
      <c r="K432" s="162" t="e">
        <f t="shared" si="99"/>
        <v>#DIV/0!</v>
      </c>
      <c r="L432" s="153"/>
      <c r="M432" s="163" t="e">
        <f t="shared" si="100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01"/>
      <c r="C433" s="804"/>
      <c r="D433" s="161">
        <v>7</v>
      </c>
      <c r="E433" s="152"/>
      <c r="F433" s="153"/>
      <c r="G433" s="152"/>
      <c r="H433" s="152"/>
      <c r="I433" s="162" t="e">
        <f t="shared" si="98"/>
        <v>#DIV/0!</v>
      </c>
      <c r="J433" s="152"/>
      <c r="K433" s="162" t="e">
        <f t="shared" si="99"/>
        <v>#DIV/0!</v>
      </c>
      <c r="L433" s="153"/>
      <c r="M433" s="163" t="e">
        <f t="shared" si="100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01"/>
      <c r="C434" s="804"/>
      <c r="D434" s="161">
        <v>8</v>
      </c>
      <c r="E434" s="152"/>
      <c r="F434" s="153"/>
      <c r="G434" s="152"/>
      <c r="H434" s="152"/>
      <c r="I434" s="162" t="e">
        <f t="shared" si="98"/>
        <v>#DIV/0!</v>
      </c>
      <c r="J434" s="152"/>
      <c r="K434" s="162" t="e">
        <f t="shared" si="99"/>
        <v>#DIV/0!</v>
      </c>
      <c r="L434" s="153"/>
      <c r="M434" s="163" t="e">
        <f t="shared" si="100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01"/>
      <c r="C435" s="804"/>
      <c r="D435" s="161">
        <v>9</v>
      </c>
      <c r="E435" s="152"/>
      <c r="F435" s="153"/>
      <c r="G435" s="152"/>
      <c r="H435" s="152"/>
      <c r="I435" s="162" t="e">
        <f t="shared" si="98"/>
        <v>#DIV/0!</v>
      </c>
      <c r="J435" s="152"/>
      <c r="K435" s="162" t="e">
        <f t="shared" si="99"/>
        <v>#DIV/0!</v>
      </c>
      <c r="L435" s="153"/>
      <c r="M435" s="163" t="e">
        <f t="shared" si="100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02"/>
      <c r="C436" s="805"/>
      <c r="D436" s="161">
        <v>10</v>
      </c>
      <c r="E436" s="152"/>
      <c r="F436" s="153"/>
      <c r="G436" s="152"/>
      <c r="H436" s="152"/>
      <c r="I436" s="162" t="e">
        <f t="shared" si="98"/>
        <v>#DIV/0!</v>
      </c>
      <c r="J436" s="152"/>
      <c r="K436" s="162" t="e">
        <f t="shared" si="99"/>
        <v>#DIV/0!</v>
      </c>
      <c r="L436" s="153"/>
      <c r="M436" s="163" t="e">
        <f t="shared" si="100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00">
        <f t="shared" si="101"/>
        <v>46001</v>
      </c>
      <c r="C437" s="803" t="str">
        <f t="shared" ref="C437" si="103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98"/>
        <v>#DIV/0!</v>
      </c>
      <c r="J437" s="152"/>
      <c r="K437" s="162" t="e">
        <f t="shared" si="99"/>
        <v>#DIV/0!</v>
      </c>
      <c r="L437" s="153"/>
      <c r="M437" s="163" t="e">
        <f t="shared" si="100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01"/>
      <c r="C438" s="804"/>
      <c r="D438" s="161">
        <v>2</v>
      </c>
      <c r="E438" s="152"/>
      <c r="F438" s="153"/>
      <c r="G438" s="152"/>
      <c r="H438" s="152"/>
      <c r="I438" s="162" t="e">
        <f t="shared" si="98"/>
        <v>#DIV/0!</v>
      </c>
      <c r="J438" s="152"/>
      <c r="K438" s="162" t="e">
        <f t="shared" si="99"/>
        <v>#DIV/0!</v>
      </c>
      <c r="L438" s="153"/>
      <c r="M438" s="163" t="e">
        <f t="shared" si="100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01"/>
      <c r="C439" s="804"/>
      <c r="D439" s="161">
        <v>3</v>
      </c>
      <c r="E439" s="152"/>
      <c r="F439" s="153"/>
      <c r="G439" s="152"/>
      <c r="H439" s="152"/>
      <c r="I439" s="162" t="e">
        <f t="shared" si="98"/>
        <v>#DIV/0!</v>
      </c>
      <c r="J439" s="152"/>
      <c r="K439" s="162" t="e">
        <f t="shared" si="99"/>
        <v>#DIV/0!</v>
      </c>
      <c r="L439" s="153"/>
      <c r="M439" s="163" t="e">
        <f t="shared" si="100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01"/>
      <c r="C440" s="804"/>
      <c r="D440" s="161">
        <v>4</v>
      </c>
      <c r="E440" s="152"/>
      <c r="F440" s="153"/>
      <c r="G440" s="152"/>
      <c r="H440" s="152"/>
      <c r="I440" s="162" t="e">
        <f t="shared" si="98"/>
        <v>#DIV/0!</v>
      </c>
      <c r="J440" s="152"/>
      <c r="K440" s="162" t="e">
        <f t="shared" si="99"/>
        <v>#DIV/0!</v>
      </c>
      <c r="L440" s="153"/>
      <c r="M440" s="163" t="e">
        <f t="shared" si="100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01"/>
      <c r="C441" s="804"/>
      <c r="D441" s="161">
        <v>5</v>
      </c>
      <c r="E441" s="152"/>
      <c r="F441" s="153"/>
      <c r="G441" s="152"/>
      <c r="H441" s="152"/>
      <c r="I441" s="162" t="e">
        <f t="shared" si="98"/>
        <v>#DIV/0!</v>
      </c>
      <c r="J441" s="152"/>
      <c r="K441" s="162" t="e">
        <f t="shared" si="99"/>
        <v>#DIV/0!</v>
      </c>
      <c r="L441" s="153"/>
      <c r="M441" s="163" t="e">
        <f t="shared" si="100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01"/>
      <c r="C442" s="804"/>
      <c r="D442" s="161">
        <v>6</v>
      </c>
      <c r="E442" s="152"/>
      <c r="F442" s="153"/>
      <c r="G442" s="152"/>
      <c r="H442" s="152"/>
      <c r="I442" s="162" t="e">
        <f t="shared" si="98"/>
        <v>#DIV/0!</v>
      </c>
      <c r="J442" s="152"/>
      <c r="K442" s="162" t="e">
        <f t="shared" si="99"/>
        <v>#DIV/0!</v>
      </c>
      <c r="L442" s="153"/>
      <c r="M442" s="163" t="e">
        <f t="shared" si="100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01"/>
      <c r="C443" s="804"/>
      <c r="D443" s="161">
        <v>7</v>
      </c>
      <c r="E443" s="152"/>
      <c r="F443" s="153"/>
      <c r="G443" s="152"/>
      <c r="H443" s="152"/>
      <c r="I443" s="162" t="e">
        <f t="shared" si="98"/>
        <v>#DIV/0!</v>
      </c>
      <c r="J443" s="152"/>
      <c r="K443" s="162" t="e">
        <f t="shared" si="99"/>
        <v>#DIV/0!</v>
      </c>
      <c r="L443" s="153"/>
      <c r="M443" s="163" t="e">
        <f t="shared" si="100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01"/>
      <c r="C444" s="804"/>
      <c r="D444" s="161">
        <v>8</v>
      </c>
      <c r="E444" s="152"/>
      <c r="F444" s="153"/>
      <c r="G444" s="152"/>
      <c r="H444" s="152"/>
      <c r="I444" s="162" t="e">
        <f t="shared" si="98"/>
        <v>#DIV/0!</v>
      </c>
      <c r="J444" s="152"/>
      <c r="K444" s="162" t="e">
        <f t="shared" si="99"/>
        <v>#DIV/0!</v>
      </c>
      <c r="L444" s="153"/>
      <c r="M444" s="163" t="e">
        <f t="shared" si="100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01"/>
      <c r="C445" s="804"/>
      <c r="D445" s="161">
        <v>9</v>
      </c>
      <c r="E445" s="152"/>
      <c r="F445" s="153"/>
      <c r="G445" s="152"/>
      <c r="H445" s="152"/>
      <c r="I445" s="162" t="e">
        <f t="shared" si="98"/>
        <v>#DIV/0!</v>
      </c>
      <c r="J445" s="152"/>
      <c r="K445" s="162" t="e">
        <f t="shared" si="99"/>
        <v>#DIV/0!</v>
      </c>
      <c r="L445" s="153"/>
      <c r="M445" s="163" t="e">
        <f t="shared" si="100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02"/>
      <c r="C446" s="805"/>
      <c r="D446" s="161">
        <v>10</v>
      </c>
      <c r="E446" s="152"/>
      <c r="F446" s="153"/>
      <c r="G446" s="152"/>
      <c r="H446" s="152"/>
      <c r="I446" s="162" t="e">
        <f t="shared" si="98"/>
        <v>#DIV/0!</v>
      </c>
      <c r="J446" s="152"/>
      <c r="K446" s="162" t="e">
        <f t="shared" si="99"/>
        <v>#DIV/0!</v>
      </c>
      <c r="L446" s="153"/>
      <c r="M446" s="163" t="e">
        <f t="shared" si="100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00">
        <f t="shared" si="101"/>
        <v>46002</v>
      </c>
      <c r="C447" s="803" t="str">
        <f t="shared" ref="C447" si="104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98"/>
        <v>#DIV/0!</v>
      </c>
      <c r="J447" s="152"/>
      <c r="K447" s="162" t="e">
        <f t="shared" si="99"/>
        <v>#DIV/0!</v>
      </c>
      <c r="L447" s="153"/>
      <c r="M447" s="163" t="e">
        <f t="shared" si="100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01"/>
      <c r="C448" s="804"/>
      <c r="D448" s="161">
        <v>2</v>
      </c>
      <c r="E448" s="152"/>
      <c r="F448" s="153"/>
      <c r="G448" s="152"/>
      <c r="H448" s="152"/>
      <c r="I448" s="162" t="e">
        <f t="shared" si="98"/>
        <v>#DIV/0!</v>
      </c>
      <c r="J448" s="152"/>
      <c r="K448" s="162" t="e">
        <f t="shared" si="99"/>
        <v>#DIV/0!</v>
      </c>
      <c r="L448" s="153"/>
      <c r="M448" s="163" t="e">
        <f t="shared" si="100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01"/>
      <c r="C449" s="804"/>
      <c r="D449" s="161">
        <v>3</v>
      </c>
      <c r="E449" s="152"/>
      <c r="F449" s="153"/>
      <c r="G449" s="152"/>
      <c r="H449" s="152"/>
      <c r="I449" s="162" t="e">
        <f t="shared" si="98"/>
        <v>#DIV/0!</v>
      </c>
      <c r="J449" s="152"/>
      <c r="K449" s="162" t="e">
        <f t="shared" si="99"/>
        <v>#DIV/0!</v>
      </c>
      <c r="L449" s="153"/>
      <c r="M449" s="163" t="e">
        <f t="shared" si="100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01"/>
      <c r="C450" s="804"/>
      <c r="D450" s="161">
        <v>4</v>
      </c>
      <c r="E450" s="152"/>
      <c r="F450" s="153"/>
      <c r="G450" s="152"/>
      <c r="H450" s="152"/>
      <c r="I450" s="162" t="e">
        <f t="shared" si="98"/>
        <v>#DIV/0!</v>
      </c>
      <c r="J450" s="152"/>
      <c r="K450" s="162" t="e">
        <f t="shared" si="99"/>
        <v>#DIV/0!</v>
      </c>
      <c r="L450" s="153"/>
      <c r="M450" s="163" t="e">
        <f t="shared" si="100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01"/>
      <c r="C451" s="804"/>
      <c r="D451" s="161">
        <v>5</v>
      </c>
      <c r="E451" s="152"/>
      <c r="F451" s="153"/>
      <c r="G451" s="152"/>
      <c r="H451" s="152"/>
      <c r="I451" s="162" t="e">
        <f t="shared" si="98"/>
        <v>#DIV/0!</v>
      </c>
      <c r="J451" s="152"/>
      <c r="K451" s="162" t="e">
        <f t="shared" si="99"/>
        <v>#DIV/0!</v>
      </c>
      <c r="L451" s="153"/>
      <c r="M451" s="163" t="e">
        <f t="shared" si="100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01"/>
      <c r="C452" s="804"/>
      <c r="D452" s="161">
        <v>6</v>
      </c>
      <c r="E452" s="152"/>
      <c r="F452" s="153"/>
      <c r="G452" s="152"/>
      <c r="H452" s="152"/>
      <c r="I452" s="162" t="e">
        <f t="shared" si="98"/>
        <v>#DIV/0!</v>
      </c>
      <c r="J452" s="152"/>
      <c r="K452" s="162" t="e">
        <f t="shared" si="99"/>
        <v>#DIV/0!</v>
      </c>
      <c r="L452" s="153"/>
      <c r="M452" s="163" t="e">
        <f t="shared" si="100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01"/>
      <c r="C453" s="804"/>
      <c r="D453" s="161">
        <v>7</v>
      </c>
      <c r="E453" s="152"/>
      <c r="F453" s="153"/>
      <c r="G453" s="152"/>
      <c r="H453" s="152"/>
      <c r="I453" s="162" t="e">
        <f t="shared" si="98"/>
        <v>#DIV/0!</v>
      </c>
      <c r="J453" s="152"/>
      <c r="K453" s="162" t="e">
        <f t="shared" si="99"/>
        <v>#DIV/0!</v>
      </c>
      <c r="L453" s="153"/>
      <c r="M453" s="163" t="e">
        <f t="shared" si="100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01"/>
      <c r="C454" s="804"/>
      <c r="D454" s="161">
        <v>8</v>
      </c>
      <c r="E454" s="152"/>
      <c r="F454" s="153"/>
      <c r="G454" s="152"/>
      <c r="H454" s="152"/>
      <c r="I454" s="162" t="e">
        <f t="shared" si="98"/>
        <v>#DIV/0!</v>
      </c>
      <c r="J454" s="152"/>
      <c r="K454" s="162" t="e">
        <f t="shared" si="99"/>
        <v>#DIV/0!</v>
      </c>
      <c r="L454" s="153"/>
      <c r="M454" s="163" t="e">
        <f t="shared" si="100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01"/>
      <c r="C455" s="804"/>
      <c r="D455" s="161">
        <v>9</v>
      </c>
      <c r="E455" s="152"/>
      <c r="F455" s="153"/>
      <c r="G455" s="152"/>
      <c r="H455" s="152"/>
      <c r="I455" s="162" t="e">
        <f t="shared" si="98"/>
        <v>#DIV/0!</v>
      </c>
      <c r="J455" s="152"/>
      <c r="K455" s="162" t="e">
        <f t="shared" si="99"/>
        <v>#DIV/0!</v>
      </c>
      <c r="L455" s="153"/>
      <c r="M455" s="163" t="e">
        <f t="shared" si="100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02"/>
      <c r="C456" s="805"/>
      <c r="D456" s="161">
        <v>10</v>
      </c>
      <c r="E456" s="152"/>
      <c r="F456" s="153"/>
      <c r="G456" s="152"/>
      <c r="H456" s="152"/>
      <c r="I456" s="162" t="e">
        <f t="shared" si="98"/>
        <v>#DIV/0!</v>
      </c>
      <c r="J456" s="152"/>
      <c r="K456" s="162" t="e">
        <f t="shared" si="99"/>
        <v>#DIV/0!</v>
      </c>
      <c r="L456" s="153"/>
      <c r="M456" s="163" t="e">
        <f t="shared" si="100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00">
        <f t="shared" ref="B457:B467" si="105">B447+1</f>
        <v>46003</v>
      </c>
      <c r="C457" s="803" t="str">
        <f t="shared" ref="C457" si="106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07">H457/G457</f>
        <v>#DIV/0!</v>
      </c>
      <c r="J457" s="152"/>
      <c r="K457" s="162" t="e">
        <f t="shared" ref="K457:K476" si="108">J457/G457</f>
        <v>#DIV/0!</v>
      </c>
      <c r="L457" s="153"/>
      <c r="M457" s="163" t="e">
        <f t="shared" ref="M457:M476" si="109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01"/>
      <c r="C458" s="804"/>
      <c r="D458" s="161">
        <v>2</v>
      </c>
      <c r="E458" s="152"/>
      <c r="F458" s="153"/>
      <c r="G458" s="152"/>
      <c r="H458" s="152"/>
      <c r="I458" s="162" t="e">
        <f t="shared" si="107"/>
        <v>#DIV/0!</v>
      </c>
      <c r="J458" s="152"/>
      <c r="K458" s="162" t="e">
        <f t="shared" si="108"/>
        <v>#DIV/0!</v>
      </c>
      <c r="L458" s="153"/>
      <c r="M458" s="163" t="e">
        <f t="shared" si="109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01"/>
      <c r="C459" s="804"/>
      <c r="D459" s="161">
        <v>3</v>
      </c>
      <c r="E459" s="152"/>
      <c r="F459" s="153"/>
      <c r="G459" s="152"/>
      <c r="H459" s="152"/>
      <c r="I459" s="162" t="e">
        <f t="shared" si="107"/>
        <v>#DIV/0!</v>
      </c>
      <c r="J459" s="152"/>
      <c r="K459" s="162" t="e">
        <f t="shared" si="108"/>
        <v>#DIV/0!</v>
      </c>
      <c r="L459" s="153"/>
      <c r="M459" s="163" t="e">
        <f t="shared" si="109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01"/>
      <c r="C460" s="804"/>
      <c r="D460" s="161">
        <v>4</v>
      </c>
      <c r="E460" s="152"/>
      <c r="F460" s="153"/>
      <c r="G460" s="152"/>
      <c r="H460" s="152"/>
      <c r="I460" s="162" t="e">
        <f t="shared" si="107"/>
        <v>#DIV/0!</v>
      </c>
      <c r="J460" s="152"/>
      <c r="K460" s="162" t="e">
        <f t="shared" si="108"/>
        <v>#DIV/0!</v>
      </c>
      <c r="L460" s="153"/>
      <c r="M460" s="163" t="e">
        <f t="shared" si="109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01"/>
      <c r="C461" s="804"/>
      <c r="D461" s="161">
        <v>5</v>
      </c>
      <c r="E461" s="152"/>
      <c r="F461" s="153"/>
      <c r="G461" s="152"/>
      <c r="H461" s="152"/>
      <c r="I461" s="162" t="e">
        <f t="shared" si="107"/>
        <v>#DIV/0!</v>
      </c>
      <c r="J461" s="152"/>
      <c r="K461" s="162" t="e">
        <f t="shared" si="108"/>
        <v>#DIV/0!</v>
      </c>
      <c r="L461" s="153"/>
      <c r="M461" s="163" t="e">
        <f t="shared" si="109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01"/>
      <c r="C462" s="804"/>
      <c r="D462" s="161">
        <v>6</v>
      </c>
      <c r="E462" s="152"/>
      <c r="F462" s="153"/>
      <c r="G462" s="152"/>
      <c r="H462" s="152"/>
      <c r="I462" s="162" t="e">
        <f t="shared" si="107"/>
        <v>#DIV/0!</v>
      </c>
      <c r="J462" s="152"/>
      <c r="K462" s="162" t="e">
        <f t="shared" si="108"/>
        <v>#DIV/0!</v>
      </c>
      <c r="L462" s="153"/>
      <c r="M462" s="163" t="e">
        <f t="shared" si="109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01"/>
      <c r="C463" s="804"/>
      <c r="D463" s="161">
        <v>7</v>
      </c>
      <c r="E463" s="152"/>
      <c r="F463" s="153"/>
      <c r="G463" s="152"/>
      <c r="H463" s="152"/>
      <c r="I463" s="162" t="e">
        <f t="shared" si="107"/>
        <v>#DIV/0!</v>
      </c>
      <c r="J463" s="152"/>
      <c r="K463" s="162" t="e">
        <f t="shared" si="108"/>
        <v>#DIV/0!</v>
      </c>
      <c r="L463" s="153"/>
      <c r="M463" s="163" t="e">
        <f t="shared" si="109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01"/>
      <c r="C464" s="804"/>
      <c r="D464" s="161">
        <v>8</v>
      </c>
      <c r="E464" s="152"/>
      <c r="F464" s="153"/>
      <c r="G464" s="152"/>
      <c r="H464" s="152"/>
      <c r="I464" s="162" t="e">
        <f t="shared" si="107"/>
        <v>#DIV/0!</v>
      </c>
      <c r="J464" s="152"/>
      <c r="K464" s="162" t="e">
        <f t="shared" si="108"/>
        <v>#DIV/0!</v>
      </c>
      <c r="L464" s="153"/>
      <c r="M464" s="163" t="e">
        <f t="shared" si="109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01"/>
      <c r="C465" s="804"/>
      <c r="D465" s="161">
        <v>9</v>
      </c>
      <c r="E465" s="152"/>
      <c r="F465" s="153"/>
      <c r="G465" s="152"/>
      <c r="H465" s="152"/>
      <c r="I465" s="162" t="e">
        <f t="shared" si="107"/>
        <v>#DIV/0!</v>
      </c>
      <c r="J465" s="152"/>
      <c r="K465" s="162" t="e">
        <f t="shared" si="108"/>
        <v>#DIV/0!</v>
      </c>
      <c r="L465" s="153"/>
      <c r="M465" s="163" t="e">
        <f t="shared" si="109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02"/>
      <c r="C466" s="805"/>
      <c r="D466" s="161">
        <v>10</v>
      </c>
      <c r="E466" s="152"/>
      <c r="F466" s="153"/>
      <c r="G466" s="152"/>
      <c r="H466" s="152"/>
      <c r="I466" s="162" t="e">
        <f t="shared" si="107"/>
        <v>#DIV/0!</v>
      </c>
      <c r="J466" s="152"/>
      <c r="K466" s="162" t="e">
        <f t="shared" si="108"/>
        <v>#DIV/0!</v>
      </c>
      <c r="L466" s="153"/>
      <c r="M466" s="163" t="e">
        <f t="shared" si="109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00">
        <f t="shared" si="105"/>
        <v>46004</v>
      </c>
      <c r="C467" s="803" t="str">
        <f t="shared" ref="C467" si="110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07"/>
        <v>#DIV/0!</v>
      </c>
      <c r="J467" s="152"/>
      <c r="K467" s="162" t="e">
        <f t="shared" si="108"/>
        <v>#DIV/0!</v>
      </c>
      <c r="L467" s="153"/>
      <c r="M467" s="163" t="e">
        <f t="shared" si="109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01"/>
      <c r="C468" s="804"/>
      <c r="D468" s="161">
        <v>2</v>
      </c>
      <c r="E468" s="152"/>
      <c r="F468" s="153"/>
      <c r="G468" s="152"/>
      <c r="H468" s="152"/>
      <c r="I468" s="162" t="e">
        <f t="shared" si="107"/>
        <v>#DIV/0!</v>
      </c>
      <c r="J468" s="152"/>
      <c r="K468" s="162" t="e">
        <f t="shared" si="108"/>
        <v>#DIV/0!</v>
      </c>
      <c r="L468" s="153"/>
      <c r="M468" s="163" t="e">
        <f t="shared" si="109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01"/>
      <c r="C469" s="804"/>
      <c r="D469" s="161">
        <v>3</v>
      </c>
      <c r="E469" s="152"/>
      <c r="F469" s="153"/>
      <c r="G469" s="152"/>
      <c r="H469" s="152"/>
      <c r="I469" s="162" t="e">
        <f t="shared" si="107"/>
        <v>#DIV/0!</v>
      </c>
      <c r="J469" s="152"/>
      <c r="K469" s="162" t="e">
        <f t="shared" si="108"/>
        <v>#DIV/0!</v>
      </c>
      <c r="L469" s="153"/>
      <c r="M469" s="163" t="e">
        <f t="shared" si="109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01"/>
      <c r="C470" s="804"/>
      <c r="D470" s="161">
        <v>4</v>
      </c>
      <c r="E470" s="152"/>
      <c r="F470" s="153"/>
      <c r="G470" s="152"/>
      <c r="H470" s="152"/>
      <c r="I470" s="162" t="e">
        <f t="shared" si="107"/>
        <v>#DIV/0!</v>
      </c>
      <c r="J470" s="152"/>
      <c r="K470" s="162" t="e">
        <f t="shared" si="108"/>
        <v>#DIV/0!</v>
      </c>
      <c r="L470" s="153"/>
      <c r="M470" s="163" t="e">
        <f t="shared" si="109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01"/>
      <c r="C471" s="804"/>
      <c r="D471" s="161">
        <v>5</v>
      </c>
      <c r="E471" s="152"/>
      <c r="F471" s="153"/>
      <c r="G471" s="152"/>
      <c r="H471" s="152"/>
      <c r="I471" s="162" t="e">
        <f t="shared" si="107"/>
        <v>#DIV/0!</v>
      </c>
      <c r="J471" s="152"/>
      <c r="K471" s="162" t="e">
        <f t="shared" si="108"/>
        <v>#DIV/0!</v>
      </c>
      <c r="L471" s="153"/>
      <c r="M471" s="163" t="e">
        <f t="shared" si="109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01"/>
      <c r="C472" s="804"/>
      <c r="D472" s="161">
        <v>6</v>
      </c>
      <c r="E472" s="152"/>
      <c r="F472" s="153"/>
      <c r="G472" s="152"/>
      <c r="H472" s="152"/>
      <c r="I472" s="162" t="e">
        <f t="shared" si="107"/>
        <v>#DIV/0!</v>
      </c>
      <c r="J472" s="152"/>
      <c r="K472" s="162" t="e">
        <f t="shared" si="108"/>
        <v>#DIV/0!</v>
      </c>
      <c r="L472" s="153"/>
      <c r="M472" s="163" t="e">
        <f t="shared" si="109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01"/>
      <c r="C473" s="804"/>
      <c r="D473" s="161">
        <v>7</v>
      </c>
      <c r="E473" s="152"/>
      <c r="F473" s="153"/>
      <c r="G473" s="152"/>
      <c r="H473" s="152"/>
      <c r="I473" s="162" t="e">
        <f t="shared" si="107"/>
        <v>#DIV/0!</v>
      </c>
      <c r="J473" s="152"/>
      <c r="K473" s="162" t="e">
        <f t="shared" si="108"/>
        <v>#DIV/0!</v>
      </c>
      <c r="L473" s="153"/>
      <c r="M473" s="163" t="e">
        <f t="shared" si="109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01"/>
      <c r="C474" s="804"/>
      <c r="D474" s="161">
        <v>8</v>
      </c>
      <c r="E474" s="152"/>
      <c r="F474" s="153"/>
      <c r="G474" s="152"/>
      <c r="H474" s="152"/>
      <c r="I474" s="162" t="e">
        <f t="shared" si="107"/>
        <v>#DIV/0!</v>
      </c>
      <c r="J474" s="152"/>
      <c r="K474" s="162" t="e">
        <f t="shared" si="108"/>
        <v>#DIV/0!</v>
      </c>
      <c r="L474" s="153"/>
      <c r="M474" s="163" t="e">
        <f t="shared" si="109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01"/>
      <c r="C475" s="804"/>
      <c r="D475" s="161">
        <v>9</v>
      </c>
      <c r="E475" s="152"/>
      <c r="F475" s="153"/>
      <c r="G475" s="152"/>
      <c r="H475" s="152"/>
      <c r="I475" s="162" t="e">
        <f t="shared" si="107"/>
        <v>#DIV/0!</v>
      </c>
      <c r="J475" s="152"/>
      <c r="K475" s="162" t="e">
        <f t="shared" si="108"/>
        <v>#DIV/0!</v>
      </c>
      <c r="L475" s="153"/>
      <c r="M475" s="163" t="e">
        <f t="shared" si="109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02"/>
      <c r="C476" s="805"/>
      <c r="D476" s="161">
        <v>10</v>
      </c>
      <c r="E476" s="152"/>
      <c r="F476" s="153"/>
      <c r="G476" s="152"/>
      <c r="H476" s="152"/>
      <c r="I476" s="162" t="e">
        <f t="shared" si="107"/>
        <v>#DIV/0!</v>
      </c>
      <c r="J476" s="152"/>
      <c r="K476" s="162" t="e">
        <f t="shared" si="108"/>
        <v>#DIV/0!</v>
      </c>
      <c r="L476" s="153"/>
      <c r="M476" s="163" t="e">
        <f t="shared" si="109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00">
        <f t="shared" ref="B477:B487" si="111">B467+1</f>
        <v>46005</v>
      </c>
      <c r="C477" s="803" t="str">
        <f t="shared" ref="C477" si="112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3">H477/G477</f>
        <v>#DIV/0!</v>
      </c>
      <c r="J477" s="152"/>
      <c r="K477" s="162" t="e">
        <f t="shared" ref="K477:K496" si="114">J477/G477</f>
        <v>#DIV/0!</v>
      </c>
      <c r="L477" s="153"/>
      <c r="M477" s="163" t="e">
        <f t="shared" ref="M477:M496" si="115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01"/>
      <c r="C478" s="804"/>
      <c r="D478" s="161">
        <v>2</v>
      </c>
      <c r="E478" s="152"/>
      <c r="F478" s="153"/>
      <c r="G478" s="152"/>
      <c r="H478" s="152"/>
      <c r="I478" s="162" t="e">
        <f t="shared" si="113"/>
        <v>#DIV/0!</v>
      </c>
      <c r="J478" s="152"/>
      <c r="K478" s="162" t="e">
        <f t="shared" si="114"/>
        <v>#DIV/0!</v>
      </c>
      <c r="L478" s="153"/>
      <c r="M478" s="163" t="e">
        <f t="shared" si="115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01"/>
      <c r="C479" s="804"/>
      <c r="D479" s="161">
        <v>3</v>
      </c>
      <c r="E479" s="152"/>
      <c r="F479" s="153"/>
      <c r="G479" s="152"/>
      <c r="H479" s="152"/>
      <c r="I479" s="162" t="e">
        <f t="shared" si="113"/>
        <v>#DIV/0!</v>
      </c>
      <c r="J479" s="152"/>
      <c r="K479" s="162" t="e">
        <f t="shared" si="114"/>
        <v>#DIV/0!</v>
      </c>
      <c r="L479" s="153"/>
      <c r="M479" s="163" t="e">
        <f t="shared" si="115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01"/>
      <c r="C480" s="804"/>
      <c r="D480" s="161">
        <v>4</v>
      </c>
      <c r="E480" s="152"/>
      <c r="F480" s="153"/>
      <c r="G480" s="152"/>
      <c r="H480" s="152"/>
      <c r="I480" s="162" t="e">
        <f t="shared" si="113"/>
        <v>#DIV/0!</v>
      </c>
      <c r="J480" s="152"/>
      <c r="K480" s="162" t="e">
        <f t="shared" si="114"/>
        <v>#DIV/0!</v>
      </c>
      <c r="L480" s="153"/>
      <c r="M480" s="163" t="e">
        <f t="shared" si="115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01"/>
      <c r="C481" s="804"/>
      <c r="D481" s="161">
        <v>5</v>
      </c>
      <c r="E481" s="152"/>
      <c r="F481" s="153"/>
      <c r="G481" s="152"/>
      <c r="H481" s="152"/>
      <c r="I481" s="162" t="e">
        <f t="shared" si="113"/>
        <v>#DIV/0!</v>
      </c>
      <c r="J481" s="152"/>
      <c r="K481" s="162" t="e">
        <f t="shared" si="114"/>
        <v>#DIV/0!</v>
      </c>
      <c r="L481" s="153"/>
      <c r="M481" s="163" t="e">
        <f t="shared" si="115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01"/>
      <c r="C482" s="804"/>
      <c r="D482" s="161">
        <v>6</v>
      </c>
      <c r="E482" s="152"/>
      <c r="F482" s="153"/>
      <c r="G482" s="152"/>
      <c r="H482" s="152"/>
      <c r="I482" s="162" t="e">
        <f t="shared" si="113"/>
        <v>#DIV/0!</v>
      </c>
      <c r="J482" s="152"/>
      <c r="K482" s="162" t="e">
        <f t="shared" si="114"/>
        <v>#DIV/0!</v>
      </c>
      <c r="L482" s="153"/>
      <c r="M482" s="163" t="e">
        <f t="shared" si="115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01"/>
      <c r="C483" s="804"/>
      <c r="D483" s="161">
        <v>7</v>
      </c>
      <c r="E483" s="152"/>
      <c r="F483" s="153"/>
      <c r="G483" s="152"/>
      <c r="H483" s="152"/>
      <c r="I483" s="162" t="e">
        <f t="shared" si="113"/>
        <v>#DIV/0!</v>
      </c>
      <c r="J483" s="152"/>
      <c r="K483" s="162" t="e">
        <f t="shared" si="114"/>
        <v>#DIV/0!</v>
      </c>
      <c r="L483" s="153"/>
      <c r="M483" s="163" t="e">
        <f t="shared" si="115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01"/>
      <c r="C484" s="804"/>
      <c r="D484" s="161">
        <v>8</v>
      </c>
      <c r="E484" s="152"/>
      <c r="F484" s="153"/>
      <c r="G484" s="152"/>
      <c r="H484" s="152"/>
      <c r="I484" s="162" t="e">
        <f t="shared" si="113"/>
        <v>#DIV/0!</v>
      </c>
      <c r="J484" s="152"/>
      <c r="K484" s="162" t="e">
        <f t="shared" si="114"/>
        <v>#DIV/0!</v>
      </c>
      <c r="L484" s="153"/>
      <c r="M484" s="163" t="e">
        <f t="shared" si="115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01"/>
      <c r="C485" s="804"/>
      <c r="D485" s="161">
        <v>9</v>
      </c>
      <c r="E485" s="152"/>
      <c r="F485" s="153"/>
      <c r="G485" s="152"/>
      <c r="H485" s="152"/>
      <c r="I485" s="162" t="e">
        <f t="shared" si="113"/>
        <v>#DIV/0!</v>
      </c>
      <c r="J485" s="152"/>
      <c r="K485" s="162" t="e">
        <f t="shared" si="114"/>
        <v>#DIV/0!</v>
      </c>
      <c r="L485" s="153"/>
      <c r="M485" s="163" t="e">
        <f t="shared" si="115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02"/>
      <c r="C486" s="805"/>
      <c r="D486" s="161">
        <v>10</v>
      </c>
      <c r="E486" s="152"/>
      <c r="F486" s="153"/>
      <c r="G486" s="152"/>
      <c r="H486" s="152"/>
      <c r="I486" s="162" t="e">
        <f t="shared" si="113"/>
        <v>#DIV/0!</v>
      </c>
      <c r="J486" s="152"/>
      <c r="K486" s="162" t="e">
        <f t="shared" si="114"/>
        <v>#DIV/0!</v>
      </c>
      <c r="L486" s="153"/>
      <c r="M486" s="163" t="e">
        <f t="shared" si="115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00">
        <f t="shared" si="111"/>
        <v>46006</v>
      </c>
      <c r="C487" s="803" t="str">
        <f t="shared" ref="C487" si="116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3"/>
        <v>#DIV/0!</v>
      </c>
      <c r="J487" s="152"/>
      <c r="K487" s="162" t="e">
        <f t="shared" si="114"/>
        <v>#DIV/0!</v>
      </c>
      <c r="L487" s="153"/>
      <c r="M487" s="163" t="e">
        <f t="shared" si="115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01"/>
      <c r="C488" s="804"/>
      <c r="D488" s="161">
        <v>2</v>
      </c>
      <c r="E488" s="152"/>
      <c r="F488" s="153"/>
      <c r="G488" s="152"/>
      <c r="H488" s="152"/>
      <c r="I488" s="162" t="e">
        <f t="shared" si="113"/>
        <v>#DIV/0!</v>
      </c>
      <c r="J488" s="152"/>
      <c r="K488" s="162" t="e">
        <f t="shared" si="114"/>
        <v>#DIV/0!</v>
      </c>
      <c r="L488" s="153"/>
      <c r="M488" s="163" t="e">
        <f t="shared" si="115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01"/>
      <c r="C489" s="804"/>
      <c r="D489" s="161">
        <v>3</v>
      </c>
      <c r="E489" s="152"/>
      <c r="F489" s="153"/>
      <c r="G489" s="152"/>
      <c r="H489" s="152"/>
      <c r="I489" s="162" t="e">
        <f t="shared" si="113"/>
        <v>#DIV/0!</v>
      </c>
      <c r="J489" s="152"/>
      <c r="K489" s="162" t="e">
        <f t="shared" si="114"/>
        <v>#DIV/0!</v>
      </c>
      <c r="L489" s="153"/>
      <c r="M489" s="163" t="e">
        <f t="shared" si="115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01"/>
      <c r="C490" s="804"/>
      <c r="D490" s="161">
        <v>4</v>
      </c>
      <c r="E490" s="152"/>
      <c r="F490" s="153"/>
      <c r="G490" s="152"/>
      <c r="H490" s="152"/>
      <c r="I490" s="162" t="e">
        <f t="shared" si="113"/>
        <v>#DIV/0!</v>
      </c>
      <c r="J490" s="152"/>
      <c r="K490" s="162" t="e">
        <f t="shared" si="114"/>
        <v>#DIV/0!</v>
      </c>
      <c r="L490" s="153"/>
      <c r="M490" s="163" t="e">
        <f t="shared" si="115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01"/>
      <c r="C491" s="804"/>
      <c r="D491" s="161">
        <v>5</v>
      </c>
      <c r="E491" s="152"/>
      <c r="F491" s="153"/>
      <c r="G491" s="152"/>
      <c r="H491" s="152"/>
      <c r="I491" s="162" t="e">
        <f t="shared" si="113"/>
        <v>#DIV/0!</v>
      </c>
      <c r="J491" s="152"/>
      <c r="K491" s="162" t="e">
        <f t="shared" si="114"/>
        <v>#DIV/0!</v>
      </c>
      <c r="L491" s="153"/>
      <c r="M491" s="163" t="e">
        <f t="shared" si="115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01"/>
      <c r="C492" s="804"/>
      <c r="D492" s="161">
        <v>6</v>
      </c>
      <c r="E492" s="152"/>
      <c r="F492" s="153"/>
      <c r="G492" s="152"/>
      <c r="H492" s="152"/>
      <c r="I492" s="162" t="e">
        <f t="shared" si="113"/>
        <v>#DIV/0!</v>
      </c>
      <c r="J492" s="152"/>
      <c r="K492" s="162" t="e">
        <f t="shared" si="114"/>
        <v>#DIV/0!</v>
      </c>
      <c r="L492" s="153"/>
      <c r="M492" s="163" t="e">
        <f t="shared" si="115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01"/>
      <c r="C493" s="804"/>
      <c r="D493" s="161">
        <v>7</v>
      </c>
      <c r="E493" s="152"/>
      <c r="F493" s="153"/>
      <c r="G493" s="152"/>
      <c r="H493" s="152"/>
      <c r="I493" s="162" t="e">
        <f t="shared" si="113"/>
        <v>#DIV/0!</v>
      </c>
      <c r="J493" s="152"/>
      <c r="K493" s="162" t="e">
        <f t="shared" si="114"/>
        <v>#DIV/0!</v>
      </c>
      <c r="L493" s="153"/>
      <c r="M493" s="163" t="e">
        <f t="shared" si="115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01"/>
      <c r="C494" s="804"/>
      <c r="D494" s="161">
        <v>8</v>
      </c>
      <c r="E494" s="152"/>
      <c r="F494" s="153"/>
      <c r="G494" s="152"/>
      <c r="H494" s="152"/>
      <c r="I494" s="162" t="e">
        <f t="shared" si="113"/>
        <v>#DIV/0!</v>
      </c>
      <c r="J494" s="152"/>
      <c r="K494" s="162" t="e">
        <f t="shared" si="114"/>
        <v>#DIV/0!</v>
      </c>
      <c r="L494" s="153"/>
      <c r="M494" s="163" t="e">
        <f t="shared" si="115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01"/>
      <c r="C495" s="804"/>
      <c r="D495" s="161">
        <v>9</v>
      </c>
      <c r="E495" s="152"/>
      <c r="F495" s="153"/>
      <c r="G495" s="152"/>
      <c r="H495" s="152"/>
      <c r="I495" s="162" t="e">
        <f t="shared" si="113"/>
        <v>#DIV/0!</v>
      </c>
      <c r="J495" s="152"/>
      <c r="K495" s="162" t="e">
        <f t="shared" si="114"/>
        <v>#DIV/0!</v>
      </c>
      <c r="L495" s="153"/>
      <c r="M495" s="163" t="e">
        <f t="shared" si="115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02"/>
      <c r="C496" s="805"/>
      <c r="D496" s="161">
        <v>10</v>
      </c>
      <c r="E496" s="152"/>
      <c r="F496" s="153"/>
      <c r="G496" s="152"/>
      <c r="H496" s="152"/>
      <c r="I496" s="162" t="e">
        <f t="shared" si="113"/>
        <v>#DIV/0!</v>
      </c>
      <c r="J496" s="152"/>
      <c r="K496" s="162" t="e">
        <f t="shared" si="114"/>
        <v>#DIV/0!</v>
      </c>
      <c r="L496" s="153"/>
      <c r="M496" s="163" t="e">
        <f t="shared" si="115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</mergeCells>
  <phoneticPr fontId="1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74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81" sqref="U81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07" t="s">
        <v>358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8"/>
      <c r="Q2" s="808"/>
      <c r="R2" s="808"/>
      <c r="S2" s="808"/>
      <c r="T2" s="808"/>
      <c r="U2" s="808"/>
      <c r="V2" s="808"/>
      <c r="W2" s="808"/>
      <c r="X2" s="808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09" t="s">
        <v>256</v>
      </c>
      <c r="C3" s="810"/>
      <c r="D3" s="806" t="s">
        <v>173</v>
      </c>
      <c r="E3" s="806"/>
      <c r="F3" s="806"/>
      <c r="G3" s="806" t="s">
        <v>187</v>
      </c>
      <c r="H3" s="806"/>
      <c r="I3" s="806"/>
      <c r="J3" s="806"/>
      <c r="K3" s="806"/>
      <c r="L3" s="806"/>
      <c r="M3" s="806"/>
      <c r="N3" s="806"/>
      <c r="O3" s="806"/>
      <c r="P3" s="806"/>
      <c r="Q3" s="806"/>
      <c r="R3" s="806"/>
      <c r="S3" s="806"/>
      <c r="T3" s="806" t="s">
        <v>174</v>
      </c>
      <c r="U3" s="835" t="s">
        <v>257</v>
      </c>
      <c r="V3" s="818" t="s">
        <v>269</v>
      </c>
      <c r="W3" s="818" t="s">
        <v>258</v>
      </c>
      <c r="X3" s="833" t="s">
        <v>175</v>
      </c>
      <c r="Z3" s="806" t="s">
        <v>259</v>
      </c>
      <c r="AA3" s="806"/>
      <c r="AB3" s="806"/>
      <c r="AC3" s="806"/>
      <c r="AD3" s="806"/>
      <c r="AE3" s="806"/>
      <c r="AF3" s="806"/>
      <c r="AG3" s="806"/>
      <c r="AH3" s="806"/>
    </row>
    <row r="4" spans="2:36" ht="17.100000000000001" customHeight="1">
      <c r="B4" s="811"/>
      <c r="C4" s="812"/>
      <c r="D4" s="832" t="s">
        <v>172</v>
      </c>
      <c r="E4" s="806" t="s">
        <v>176</v>
      </c>
      <c r="F4" s="806"/>
      <c r="G4" s="806" t="s">
        <v>188</v>
      </c>
      <c r="H4" s="806"/>
      <c r="I4" s="806"/>
      <c r="J4" s="806"/>
      <c r="K4" s="806"/>
      <c r="L4" s="806"/>
      <c r="M4" s="806"/>
      <c r="N4" s="806"/>
      <c r="O4" s="806" t="s">
        <v>177</v>
      </c>
      <c r="P4" s="806"/>
      <c r="Q4" s="806"/>
      <c r="R4" s="806"/>
      <c r="S4" s="806"/>
      <c r="T4" s="806"/>
      <c r="U4" s="836"/>
      <c r="V4" s="819"/>
      <c r="W4" s="819"/>
      <c r="X4" s="833"/>
      <c r="Z4" s="806"/>
      <c r="AA4" s="806"/>
      <c r="AB4" s="806"/>
      <c r="AC4" s="806"/>
      <c r="AD4" s="806"/>
      <c r="AE4" s="806"/>
      <c r="AF4" s="806"/>
      <c r="AG4" s="806"/>
      <c r="AH4" s="806"/>
    </row>
    <row r="5" spans="2:36" ht="17.100000000000001" customHeight="1">
      <c r="B5" s="811"/>
      <c r="C5" s="812"/>
      <c r="D5" s="832"/>
      <c r="E5" s="832" t="s">
        <v>178</v>
      </c>
      <c r="F5" s="833" t="s">
        <v>660</v>
      </c>
      <c r="G5" s="834" t="s">
        <v>189</v>
      </c>
      <c r="H5" s="834"/>
      <c r="I5" s="834"/>
      <c r="J5" s="834"/>
      <c r="K5" s="834"/>
      <c r="L5" s="834"/>
      <c r="M5" s="834"/>
      <c r="N5" s="834"/>
      <c r="O5" s="826" t="s">
        <v>171</v>
      </c>
      <c r="P5" s="827"/>
      <c r="Q5" s="828"/>
      <c r="R5" s="834" t="s">
        <v>179</v>
      </c>
      <c r="S5" s="834"/>
      <c r="T5" s="806"/>
      <c r="U5" s="836"/>
      <c r="V5" s="819"/>
      <c r="W5" s="819"/>
      <c r="X5" s="833"/>
      <c r="Z5" s="806"/>
      <c r="AA5" s="806"/>
      <c r="AB5" s="806"/>
      <c r="AC5" s="806"/>
      <c r="AD5" s="806"/>
      <c r="AE5" s="806"/>
      <c r="AF5" s="806"/>
      <c r="AG5" s="806"/>
      <c r="AH5" s="806"/>
    </row>
    <row r="6" spans="2:36" ht="38.450000000000003" customHeight="1">
      <c r="B6" s="813"/>
      <c r="C6" s="814"/>
      <c r="D6" s="832"/>
      <c r="E6" s="832"/>
      <c r="F6" s="833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06"/>
      <c r="U6" s="837"/>
      <c r="V6" s="820"/>
      <c r="W6" s="820"/>
      <c r="X6" s="833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656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00">
        <v>45958</v>
      </c>
      <c r="C7" s="803" t="str">
        <f t="shared" ref="C7" si="0">CHOOSE(WEEKDAY(B7,2),"一","二","三","四","五","六","日")</f>
        <v>二</v>
      </c>
      <c r="D7" s="161">
        <v>1</v>
      </c>
      <c r="E7" s="152" t="s">
        <v>664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577</v>
      </c>
      <c r="U7" s="152" t="s">
        <v>656</v>
      </c>
      <c r="V7" s="152"/>
      <c r="W7" s="158">
        <v>1</v>
      </c>
      <c r="X7" s="158" t="s">
        <v>666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830"/>
      <c r="C8" s="804"/>
      <c r="D8" s="161">
        <v>2</v>
      </c>
      <c r="E8" s="152" t="s">
        <v>364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577</v>
      </c>
      <c r="U8" s="152" t="s">
        <v>219</v>
      </c>
      <c r="V8" s="152" t="s">
        <v>383</v>
      </c>
      <c r="W8" s="158">
        <v>1</v>
      </c>
      <c r="X8" s="158" t="s">
        <v>371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830"/>
      <c r="C9" s="804"/>
      <c r="D9" s="161">
        <v>3</v>
      </c>
      <c r="E9" s="152" t="s">
        <v>534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577</v>
      </c>
      <c r="U9" s="152" t="s">
        <v>656</v>
      </c>
      <c r="V9" s="152"/>
      <c r="W9" s="158">
        <v>1</v>
      </c>
      <c r="X9" s="158" t="s">
        <v>371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30"/>
      <c r="C10" s="804"/>
      <c r="D10" s="161">
        <v>4</v>
      </c>
      <c r="E10" s="152" t="s">
        <v>440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577</v>
      </c>
      <c r="U10" s="152" t="s">
        <v>220</v>
      </c>
      <c r="V10" s="152" t="s">
        <v>384</v>
      </c>
      <c r="W10" s="158">
        <v>1</v>
      </c>
      <c r="X10" s="158" t="s">
        <v>375</v>
      </c>
      <c r="Y10" s="155" t="s">
        <v>360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830"/>
      <c r="C11" s="804"/>
      <c r="D11" s="161">
        <v>5</v>
      </c>
      <c r="E11" s="152" t="s">
        <v>439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577</v>
      </c>
      <c r="U11" s="152" t="s">
        <v>656</v>
      </c>
      <c r="V11" s="152"/>
      <c r="W11" s="158">
        <v>1</v>
      </c>
      <c r="X11" s="158" t="s">
        <v>409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830"/>
      <c r="C12" s="804"/>
      <c r="D12" s="161">
        <v>6</v>
      </c>
      <c r="E12" s="152" t="s">
        <v>717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577</v>
      </c>
      <c r="U12" s="152" t="s">
        <v>656</v>
      </c>
      <c r="V12" s="152"/>
      <c r="W12" s="158">
        <v>1</v>
      </c>
      <c r="X12" s="158" t="s">
        <v>719</v>
      </c>
      <c r="Z12" s="176"/>
      <c r="AA12" s="177"/>
      <c r="AB12" s="177"/>
      <c r="AC12" s="176"/>
      <c r="AD12" s="176"/>
      <c r="AE12" s="176"/>
      <c r="AF12" s="176"/>
      <c r="AG12" s="176"/>
      <c r="AH12" s="176"/>
    </row>
    <row r="13" spans="2:36">
      <c r="B13" s="830"/>
      <c r="C13" s="804"/>
      <c r="D13" s="161">
        <v>7</v>
      </c>
      <c r="E13" s="152" t="s">
        <v>704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577</v>
      </c>
      <c r="U13" s="152" t="s">
        <v>656</v>
      </c>
      <c r="V13" s="152"/>
      <c r="W13" s="158">
        <v>1</v>
      </c>
      <c r="X13" s="158" t="s">
        <v>703</v>
      </c>
      <c r="Y13" s="155" t="s">
        <v>355</v>
      </c>
      <c r="Z13" s="177">
        <f>SUM(W147:W216)</f>
        <v>0</v>
      </c>
      <c r="AA13" s="176">
        <f>SUMIF($U$147:$U$216,TRIM(AA6),$W$147:$W$216)</f>
        <v>0</v>
      </c>
      <c r="AB13" s="176">
        <f t="shared" ref="AB13:AH13" si="8">SUMIF($U$147:$U$216,TRIM(AB6),$W$147:$W$216)</f>
        <v>0</v>
      </c>
      <c r="AC13" s="176">
        <f t="shared" si="8"/>
        <v>0</v>
      </c>
      <c r="AD13" s="176">
        <f t="shared" si="8"/>
        <v>0</v>
      </c>
      <c r="AE13" s="176">
        <f t="shared" si="8"/>
        <v>0</v>
      </c>
      <c r="AF13" s="176">
        <f t="shared" si="8"/>
        <v>0</v>
      </c>
      <c r="AG13" s="176">
        <f t="shared" si="8"/>
        <v>0</v>
      </c>
      <c r="AH13" s="176">
        <f t="shared" si="8"/>
        <v>0</v>
      </c>
    </row>
    <row r="14" spans="2:36">
      <c r="B14" s="830"/>
      <c r="C14" s="804"/>
      <c r="D14" s="161">
        <v>8</v>
      </c>
      <c r="E14" s="152" t="s">
        <v>718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577</v>
      </c>
      <c r="U14" s="152" t="s">
        <v>656</v>
      </c>
      <c r="V14" s="152"/>
      <c r="W14" s="158">
        <v>1</v>
      </c>
      <c r="X14" s="158" t="s">
        <v>719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9">SUMIF($U$147:$U$216,TRIM(AB6),$F$147:$F$216)</f>
        <v>0</v>
      </c>
      <c r="AC14" s="178">
        <f t="shared" si="9"/>
        <v>0</v>
      </c>
      <c r="AD14" s="178">
        <f t="shared" si="9"/>
        <v>0</v>
      </c>
      <c r="AE14" s="178">
        <f>SUMIF($U$147:$U$216,TRIM(AE6),$F$147:$F$216)</f>
        <v>0</v>
      </c>
      <c r="AF14" s="178">
        <f t="shared" si="9"/>
        <v>0</v>
      </c>
      <c r="AG14" s="178">
        <f t="shared" si="9"/>
        <v>0</v>
      </c>
      <c r="AH14" s="178">
        <f t="shared" si="9"/>
        <v>0</v>
      </c>
    </row>
    <row r="15" spans="2:36">
      <c r="B15" s="830"/>
      <c r="C15" s="804"/>
      <c r="D15" s="161">
        <v>9</v>
      </c>
      <c r="E15" s="152" t="s">
        <v>665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577</v>
      </c>
      <c r="U15" s="152" t="s">
        <v>656</v>
      </c>
      <c r="V15" s="152"/>
      <c r="W15" s="158">
        <v>1</v>
      </c>
      <c r="X15" s="158" t="s">
        <v>667</v>
      </c>
      <c r="Y15" s="155"/>
      <c r="Z15" s="176"/>
      <c r="AA15" s="177"/>
      <c r="AB15" s="177"/>
      <c r="AC15" s="176"/>
      <c r="AD15" s="176"/>
      <c r="AE15" s="176"/>
      <c r="AF15" s="176"/>
      <c r="AG15" s="176"/>
      <c r="AH15" s="176"/>
    </row>
    <row r="16" spans="2:36">
      <c r="B16" s="831"/>
      <c r="C16" s="805"/>
      <c r="D16" s="161">
        <v>10</v>
      </c>
      <c r="E16" s="152" t="s">
        <v>585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577</v>
      </c>
      <c r="U16" s="152" t="s">
        <v>656</v>
      </c>
      <c r="V16" s="152"/>
      <c r="W16" s="158">
        <v>1</v>
      </c>
      <c r="X16" s="158" t="s">
        <v>583</v>
      </c>
      <c r="Y16" s="155" t="s">
        <v>356</v>
      </c>
      <c r="Z16" s="177">
        <f>SUM(W217:W286)</f>
        <v>0</v>
      </c>
      <c r="AA16" s="176">
        <f t="shared" ref="AA16:AH16" si="10">SUMIF($U$217:$U$286,TRIM(AA6),$W$217:$W$286)</f>
        <v>0</v>
      </c>
      <c r="AB16" s="176">
        <f t="shared" si="10"/>
        <v>0</v>
      </c>
      <c r="AC16" s="176">
        <f t="shared" si="10"/>
        <v>0</v>
      </c>
      <c r="AD16" s="176">
        <f t="shared" si="10"/>
        <v>0</v>
      </c>
      <c r="AE16" s="176">
        <f t="shared" si="10"/>
        <v>0</v>
      </c>
      <c r="AF16" s="176">
        <f t="shared" si="10"/>
        <v>0</v>
      </c>
      <c r="AG16" s="176">
        <f t="shared" si="10"/>
        <v>0</v>
      </c>
      <c r="AH16" s="176">
        <f t="shared" si="10"/>
        <v>0</v>
      </c>
    </row>
    <row r="17" spans="2:34">
      <c r="B17" s="800">
        <f>B7+1</f>
        <v>45959</v>
      </c>
      <c r="C17" s="803" t="str">
        <f t="shared" ref="C17" si="11">CHOOSE(WEEKDAY(B17,2),"一","二","三","四","五","六","日")</f>
        <v>三</v>
      </c>
      <c r="D17" s="161">
        <v>1</v>
      </c>
      <c r="E17" s="152" t="s">
        <v>364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577</v>
      </c>
      <c r="U17" s="152" t="s">
        <v>219</v>
      </c>
      <c r="V17" s="152" t="s">
        <v>383</v>
      </c>
      <c r="W17" s="158">
        <v>1</v>
      </c>
      <c r="X17" s="158" t="s">
        <v>371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2">SUMIF($U$217:$U$286,TRIM(AB6),$F$217:$F$286)</f>
        <v>0</v>
      </c>
      <c r="AC17" s="178">
        <f t="shared" si="12"/>
        <v>0</v>
      </c>
      <c r="AD17" s="178">
        <f t="shared" si="12"/>
        <v>0</v>
      </c>
      <c r="AE17" s="178">
        <f t="shared" si="12"/>
        <v>0</v>
      </c>
      <c r="AF17" s="178">
        <f t="shared" si="12"/>
        <v>0</v>
      </c>
      <c r="AG17" s="178">
        <f t="shared" si="12"/>
        <v>0</v>
      </c>
      <c r="AH17" s="178">
        <f t="shared" si="12"/>
        <v>0</v>
      </c>
    </row>
    <row r="18" spans="2:34">
      <c r="B18" s="801"/>
      <c r="C18" s="804"/>
      <c r="D18" s="161">
        <v>2</v>
      </c>
      <c r="E18" s="152" t="s">
        <v>440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577</v>
      </c>
      <c r="U18" s="152" t="s">
        <v>220</v>
      </c>
      <c r="V18" s="152" t="s">
        <v>384</v>
      </c>
      <c r="W18" s="158">
        <v>1</v>
      </c>
      <c r="X18" s="158" t="s">
        <v>375</v>
      </c>
      <c r="Y18" s="155"/>
      <c r="Z18" s="176"/>
      <c r="AA18" s="177"/>
      <c r="AB18" s="177"/>
      <c r="AC18" s="176"/>
      <c r="AD18" s="176"/>
      <c r="AE18" s="176"/>
      <c r="AF18" s="176"/>
      <c r="AG18" s="176"/>
      <c r="AH18" s="176"/>
    </row>
    <row r="19" spans="2:34">
      <c r="B19" s="801"/>
      <c r="C19" s="804"/>
      <c r="D19" s="161">
        <v>3</v>
      </c>
      <c r="E19" s="152" t="s">
        <v>704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577</v>
      </c>
      <c r="U19" s="152" t="s">
        <v>656</v>
      </c>
      <c r="V19" s="152"/>
      <c r="W19" s="158">
        <v>1</v>
      </c>
      <c r="X19" s="158" t="s">
        <v>703</v>
      </c>
      <c r="Y19" s="155" t="s">
        <v>357</v>
      </c>
      <c r="Z19" s="177">
        <f>SUM(W287:W357)</f>
        <v>0</v>
      </c>
      <c r="AA19" s="176">
        <f>SUMIF($U$287:$U$356,TRIM(AA6),$W$287:$W$356)</f>
        <v>0</v>
      </c>
      <c r="AB19" s="176">
        <f t="shared" ref="AB19:AH19" si="13">SUMIF($U$287:$U$356,TRIM(AB6),$W$287:$W$356)</f>
        <v>0</v>
      </c>
      <c r="AC19" s="176">
        <f t="shared" si="13"/>
        <v>0</v>
      </c>
      <c r="AD19" s="176">
        <f t="shared" si="13"/>
        <v>0</v>
      </c>
      <c r="AE19" s="176">
        <f t="shared" si="13"/>
        <v>0</v>
      </c>
      <c r="AF19" s="176">
        <f t="shared" si="13"/>
        <v>0</v>
      </c>
      <c r="AG19" s="176">
        <f t="shared" si="13"/>
        <v>0</v>
      </c>
      <c r="AH19" s="176">
        <f t="shared" si="13"/>
        <v>0</v>
      </c>
    </row>
    <row r="20" spans="2:34">
      <c r="B20" s="801"/>
      <c r="C20" s="804"/>
      <c r="D20" s="161">
        <v>4</v>
      </c>
      <c r="E20" s="152" t="s">
        <v>436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577</v>
      </c>
      <c r="U20" s="152" t="s">
        <v>656</v>
      </c>
      <c r="V20" s="152"/>
      <c r="W20" s="158">
        <v>1</v>
      </c>
      <c r="X20" s="158" t="s">
        <v>437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4">SUMIF($U$287:$U$356,TRIM(AB6),$F$287:$F$356)</f>
        <v>0</v>
      </c>
      <c r="AC20" s="178">
        <f t="shared" si="14"/>
        <v>0</v>
      </c>
      <c r="AD20" s="178">
        <f t="shared" si="14"/>
        <v>0</v>
      </c>
      <c r="AE20" s="178">
        <f t="shared" si="14"/>
        <v>0</v>
      </c>
      <c r="AF20" s="178">
        <f t="shared" si="14"/>
        <v>0</v>
      </c>
      <c r="AG20" s="178">
        <f t="shared" si="14"/>
        <v>0</v>
      </c>
      <c r="AH20" s="178">
        <f t="shared" si="14"/>
        <v>0</v>
      </c>
    </row>
    <row r="21" spans="2:34">
      <c r="B21" s="801"/>
      <c r="C21" s="804"/>
      <c r="D21" s="161">
        <v>5</v>
      </c>
      <c r="E21" s="152" t="s">
        <v>682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577</v>
      </c>
      <c r="U21" s="152" t="s">
        <v>656</v>
      </c>
      <c r="V21" s="152"/>
      <c r="W21" s="158">
        <v>1</v>
      </c>
      <c r="X21" s="158" t="s">
        <v>671</v>
      </c>
      <c r="Y21" s="155"/>
      <c r="Z21" s="176"/>
      <c r="AA21" s="177"/>
      <c r="AB21" s="177"/>
      <c r="AC21" s="176"/>
      <c r="AD21" s="176"/>
      <c r="AE21" s="176"/>
      <c r="AF21" s="176"/>
      <c r="AG21" s="176"/>
      <c r="AH21" s="176"/>
    </row>
    <row r="22" spans="2:34">
      <c r="B22" s="801"/>
      <c r="C22" s="804"/>
      <c r="D22" s="161">
        <v>6</v>
      </c>
      <c r="E22" s="152" t="s">
        <v>664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577</v>
      </c>
      <c r="U22" s="152" t="s">
        <v>656</v>
      </c>
      <c r="V22" s="152"/>
      <c r="W22" s="158">
        <v>1</v>
      </c>
      <c r="X22" s="158" t="s">
        <v>666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1"/>
      <c r="C23" s="804"/>
      <c r="D23" s="161">
        <v>7</v>
      </c>
      <c r="E23" s="152" t="s">
        <v>585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577</v>
      </c>
      <c r="U23" s="152" t="s">
        <v>656</v>
      </c>
      <c r="V23" s="152"/>
      <c r="W23" s="158">
        <v>1</v>
      </c>
      <c r="X23" s="158" t="s">
        <v>583</v>
      </c>
      <c r="Y23" s="181" t="s">
        <v>361</v>
      </c>
      <c r="Z23" s="176">
        <f>SUM(W7:W9947)</f>
        <v>140</v>
      </c>
      <c r="AA23" s="177">
        <f t="shared" ref="AA23:AH23" si="15">SUMIF($U$7:$U$9947,TRIM(AA6),$W$7:$W$9947)</f>
        <v>0</v>
      </c>
      <c r="AB23" s="177">
        <f t="shared" si="15"/>
        <v>0</v>
      </c>
      <c r="AC23" s="176">
        <f t="shared" si="15"/>
        <v>0</v>
      </c>
      <c r="AD23" s="176">
        <f t="shared" si="15"/>
        <v>110</v>
      </c>
      <c r="AE23" s="176">
        <f t="shared" si="15"/>
        <v>14</v>
      </c>
      <c r="AF23" s="176">
        <f t="shared" si="15"/>
        <v>16</v>
      </c>
      <c r="AG23" s="176">
        <f t="shared" si="15"/>
        <v>0</v>
      </c>
      <c r="AH23" s="176">
        <f t="shared" si="15"/>
        <v>0</v>
      </c>
    </row>
    <row r="24" spans="2:34">
      <c r="B24" s="801"/>
      <c r="C24" s="804"/>
      <c r="D24" s="161">
        <v>8</v>
      </c>
      <c r="E24" s="152" t="s">
        <v>702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577</v>
      </c>
      <c r="U24" s="152" t="s">
        <v>656</v>
      </c>
      <c r="V24" s="152"/>
      <c r="W24" s="158">
        <v>1</v>
      </c>
      <c r="X24" s="158" t="s">
        <v>703</v>
      </c>
      <c r="Y24" s="180" t="s">
        <v>263</v>
      </c>
      <c r="Z24" s="176"/>
      <c r="AA24" s="178">
        <f t="shared" ref="AA24:AH24" si="16">SUMIF($U$7:$U$9947,TRIM(AA6),$F$7:$F$9947)</f>
        <v>0</v>
      </c>
      <c r="AB24" s="178">
        <f t="shared" si="16"/>
        <v>0</v>
      </c>
      <c r="AC24" s="178">
        <f t="shared" si="16"/>
        <v>0</v>
      </c>
      <c r="AD24" s="178">
        <f>SUMIF($U$7:$U$9947,TRIM(AD6),$F$7:$F$9947)</f>
        <v>181368.42270000005</v>
      </c>
      <c r="AE24" s="178">
        <f t="shared" si="16"/>
        <v>48940.862799999981</v>
      </c>
      <c r="AF24" s="178">
        <f t="shared" si="16"/>
        <v>26621.143599999952</v>
      </c>
      <c r="AG24" s="178">
        <f t="shared" si="16"/>
        <v>0</v>
      </c>
      <c r="AH24" s="178">
        <f t="shared" si="16"/>
        <v>0</v>
      </c>
    </row>
    <row r="25" spans="2:34">
      <c r="B25" s="801"/>
      <c r="C25" s="804"/>
      <c r="D25" s="161">
        <v>9</v>
      </c>
      <c r="E25" s="152" t="s">
        <v>717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577</v>
      </c>
      <c r="U25" s="152" t="s">
        <v>656</v>
      </c>
      <c r="V25" s="152"/>
      <c r="W25" s="158">
        <v>1</v>
      </c>
      <c r="X25" s="158" t="s">
        <v>719</v>
      </c>
    </row>
    <row r="26" spans="2:34">
      <c r="B26" s="802"/>
      <c r="C26" s="805"/>
      <c r="D26" s="161">
        <v>10</v>
      </c>
      <c r="E26" s="152" t="s">
        <v>680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577</v>
      </c>
      <c r="U26" s="152" t="s">
        <v>656</v>
      </c>
      <c r="V26" s="152"/>
      <c r="W26" s="158">
        <v>1</v>
      </c>
      <c r="X26" s="158" t="s">
        <v>671</v>
      </c>
    </row>
    <row r="27" spans="2:34">
      <c r="B27" s="800">
        <f t="shared" ref="B27" si="17">B17+1</f>
        <v>45960</v>
      </c>
      <c r="C27" s="803" t="str">
        <f t="shared" ref="C27" si="18">CHOOSE(WEEKDAY(B27,2),"一","二","三","四","五","六","日")</f>
        <v>四</v>
      </c>
      <c r="D27" s="161">
        <v>1</v>
      </c>
      <c r="E27" s="152" t="s">
        <v>440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577</v>
      </c>
      <c r="U27" s="152" t="s">
        <v>220</v>
      </c>
      <c r="V27" s="152" t="s">
        <v>384</v>
      </c>
      <c r="W27" s="158">
        <v>1</v>
      </c>
      <c r="X27" s="158" t="s">
        <v>375</v>
      </c>
    </row>
    <row r="28" spans="2:34">
      <c r="B28" s="801"/>
      <c r="C28" s="804"/>
      <c r="D28" s="161">
        <v>2</v>
      </c>
      <c r="E28" s="152" t="s">
        <v>364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577</v>
      </c>
      <c r="U28" s="152" t="s">
        <v>219</v>
      </c>
      <c r="V28" s="152" t="s">
        <v>383</v>
      </c>
      <c r="W28" s="158">
        <v>1</v>
      </c>
      <c r="X28" s="158" t="s">
        <v>371</v>
      </c>
    </row>
    <row r="29" spans="2:34">
      <c r="B29" s="801"/>
      <c r="C29" s="804"/>
      <c r="D29" s="161">
        <v>3</v>
      </c>
      <c r="E29" s="152" t="s">
        <v>704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577</v>
      </c>
      <c r="U29" s="152" t="s">
        <v>656</v>
      </c>
      <c r="V29" s="152"/>
      <c r="W29" s="158">
        <v>1</v>
      </c>
      <c r="X29" s="158" t="s">
        <v>703</v>
      </c>
    </row>
    <row r="30" spans="2:34">
      <c r="B30" s="801"/>
      <c r="C30" s="804"/>
      <c r="D30" s="161">
        <v>4</v>
      </c>
      <c r="E30" s="152" t="s">
        <v>636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577</v>
      </c>
      <c r="U30" s="152" t="s">
        <v>220</v>
      </c>
      <c r="V30" s="152" t="s">
        <v>384</v>
      </c>
      <c r="W30" s="158">
        <v>1</v>
      </c>
      <c r="X30" s="158" t="s">
        <v>380</v>
      </c>
    </row>
    <row r="31" spans="2:34">
      <c r="B31" s="801"/>
      <c r="C31" s="804"/>
      <c r="D31" s="161">
        <v>5</v>
      </c>
      <c r="E31" s="152" t="s">
        <v>585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577</v>
      </c>
      <c r="U31" s="152" t="s">
        <v>656</v>
      </c>
      <c r="V31" s="152"/>
      <c r="W31" s="158">
        <v>1</v>
      </c>
      <c r="X31" s="158" t="s">
        <v>583</v>
      </c>
    </row>
    <row r="32" spans="2:34">
      <c r="B32" s="801"/>
      <c r="C32" s="804"/>
      <c r="D32" s="161">
        <v>6</v>
      </c>
      <c r="E32" s="152" t="s">
        <v>717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577</v>
      </c>
      <c r="U32" s="152" t="s">
        <v>656</v>
      </c>
      <c r="V32" s="152"/>
      <c r="W32" s="158">
        <v>1</v>
      </c>
      <c r="X32" s="158" t="s">
        <v>719</v>
      </c>
    </row>
    <row r="33" spans="2:24">
      <c r="B33" s="801"/>
      <c r="C33" s="804"/>
      <c r="D33" s="161">
        <v>7</v>
      </c>
      <c r="E33" s="152" t="s">
        <v>439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577</v>
      </c>
      <c r="U33" s="152" t="s">
        <v>656</v>
      </c>
      <c r="V33" s="152"/>
      <c r="W33" s="158">
        <v>1</v>
      </c>
      <c r="X33" s="158" t="s">
        <v>409</v>
      </c>
    </row>
    <row r="34" spans="2:24">
      <c r="B34" s="801"/>
      <c r="C34" s="804"/>
      <c r="D34" s="161">
        <v>8</v>
      </c>
      <c r="E34" s="152" t="s">
        <v>690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577</v>
      </c>
      <c r="U34" s="152" t="s">
        <v>656</v>
      </c>
      <c r="V34" s="152"/>
      <c r="W34" s="158">
        <v>1</v>
      </c>
      <c r="X34" s="158" t="s">
        <v>671</v>
      </c>
    </row>
    <row r="35" spans="2:24">
      <c r="B35" s="801"/>
      <c r="C35" s="804"/>
      <c r="D35" s="161">
        <v>9</v>
      </c>
      <c r="E35" s="152" t="s">
        <v>665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577</v>
      </c>
      <c r="U35" s="152" t="s">
        <v>656</v>
      </c>
      <c r="V35" s="152"/>
      <c r="W35" s="158">
        <v>1</v>
      </c>
      <c r="X35" s="158" t="s">
        <v>667</v>
      </c>
    </row>
    <row r="36" spans="2:24">
      <c r="B36" s="802"/>
      <c r="C36" s="805"/>
      <c r="D36" s="161">
        <v>10</v>
      </c>
      <c r="E36" s="152" t="s">
        <v>692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577</v>
      </c>
      <c r="U36" s="152" t="s">
        <v>656</v>
      </c>
      <c r="V36" s="152"/>
      <c r="W36" s="158">
        <v>1</v>
      </c>
      <c r="X36" s="158" t="s">
        <v>689</v>
      </c>
    </row>
    <row r="37" spans="2:24">
      <c r="B37" s="800">
        <f t="shared" ref="B37:B77" si="19">B27+1</f>
        <v>45961</v>
      </c>
      <c r="C37" s="803" t="str">
        <f t="shared" ref="C37" si="20">CHOOSE(WEEKDAY(B37,2),"一","二","三","四","五","六","日")</f>
        <v>五</v>
      </c>
      <c r="D37" s="161">
        <v>1</v>
      </c>
      <c r="E37" s="152" t="s">
        <v>364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577</v>
      </c>
      <c r="U37" s="152" t="s">
        <v>219</v>
      </c>
      <c r="V37" s="152" t="s">
        <v>383</v>
      </c>
      <c r="W37" s="158">
        <v>1</v>
      </c>
      <c r="X37" s="158" t="s">
        <v>371</v>
      </c>
    </row>
    <row r="38" spans="2:24">
      <c r="B38" s="801"/>
      <c r="C38" s="804"/>
      <c r="D38" s="161">
        <v>2</v>
      </c>
      <c r="E38" s="152" t="s">
        <v>717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577</v>
      </c>
      <c r="U38" s="152" t="s">
        <v>656</v>
      </c>
      <c r="V38" s="152"/>
      <c r="W38" s="158">
        <v>1</v>
      </c>
      <c r="X38" s="158" t="s">
        <v>719</v>
      </c>
    </row>
    <row r="39" spans="2:24">
      <c r="B39" s="801"/>
      <c r="C39" s="804"/>
      <c r="D39" s="161">
        <v>3</v>
      </c>
      <c r="E39" s="152" t="s">
        <v>585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577</v>
      </c>
      <c r="U39" s="152" t="s">
        <v>656</v>
      </c>
      <c r="V39" s="152"/>
      <c r="W39" s="158">
        <v>1</v>
      </c>
      <c r="X39" s="158" t="s">
        <v>583</v>
      </c>
    </row>
    <row r="40" spans="2:24">
      <c r="B40" s="801"/>
      <c r="C40" s="804"/>
      <c r="D40" s="161">
        <v>4</v>
      </c>
      <c r="E40" s="152" t="s">
        <v>704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577</v>
      </c>
      <c r="U40" s="152" t="s">
        <v>656</v>
      </c>
      <c r="V40" s="152"/>
      <c r="W40" s="158">
        <v>1</v>
      </c>
      <c r="X40" s="158" t="s">
        <v>703</v>
      </c>
    </row>
    <row r="41" spans="2:24">
      <c r="B41" s="801"/>
      <c r="C41" s="804"/>
      <c r="D41" s="161">
        <v>5</v>
      </c>
      <c r="E41" s="152" t="s">
        <v>534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577</v>
      </c>
      <c r="U41" s="152" t="s">
        <v>656</v>
      </c>
      <c r="V41" s="152"/>
      <c r="W41" s="158">
        <v>1</v>
      </c>
      <c r="X41" s="158" t="s">
        <v>371</v>
      </c>
    </row>
    <row r="42" spans="2:24">
      <c r="B42" s="801"/>
      <c r="C42" s="804"/>
      <c r="D42" s="161">
        <v>6</v>
      </c>
      <c r="E42" s="152" t="s">
        <v>682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577</v>
      </c>
      <c r="U42" s="152" t="s">
        <v>656</v>
      </c>
      <c r="V42" s="152"/>
      <c r="W42" s="158">
        <v>1</v>
      </c>
      <c r="X42" s="158" t="s">
        <v>671</v>
      </c>
    </row>
    <row r="43" spans="2:24">
      <c r="B43" s="801"/>
      <c r="C43" s="804"/>
      <c r="D43" s="161">
        <v>7</v>
      </c>
      <c r="E43" s="152" t="s">
        <v>711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577</v>
      </c>
      <c r="U43" s="152" t="s">
        <v>656</v>
      </c>
      <c r="V43" s="152"/>
      <c r="W43" s="158">
        <v>1</v>
      </c>
      <c r="X43" s="158" t="s">
        <v>623</v>
      </c>
    </row>
    <row r="44" spans="2:24">
      <c r="B44" s="801"/>
      <c r="C44" s="804"/>
      <c r="D44" s="161">
        <v>8</v>
      </c>
      <c r="E44" s="152" t="s">
        <v>702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577</v>
      </c>
      <c r="U44" s="152" t="s">
        <v>656</v>
      </c>
      <c r="V44" s="152"/>
      <c r="W44" s="158">
        <v>1</v>
      </c>
      <c r="X44" s="158" t="s">
        <v>703</v>
      </c>
    </row>
    <row r="45" spans="2:24">
      <c r="B45" s="801"/>
      <c r="C45" s="804"/>
      <c r="D45" s="161">
        <v>9</v>
      </c>
      <c r="E45" s="152" t="s">
        <v>638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577</v>
      </c>
      <c r="U45" s="152" t="s">
        <v>656</v>
      </c>
      <c r="V45" s="152"/>
      <c r="W45" s="158">
        <v>1</v>
      </c>
      <c r="X45" s="158" t="s">
        <v>371</v>
      </c>
    </row>
    <row r="46" spans="2:24">
      <c r="B46" s="802"/>
      <c r="C46" s="805"/>
      <c r="D46" s="161">
        <v>10</v>
      </c>
      <c r="E46" s="152" t="s">
        <v>440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577</v>
      </c>
      <c r="U46" s="152" t="s">
        <v>220</v>
      </c>
      <c r="V46" s="152" t="s">
        <v>384</v>
      </c>
      <c r="W46" s="158">
        <v>1</v>
      </c>
      <c r="X46" s="158" t="s">
        <v>375</v>
      </c>
    </row>
    <row r="47" spans="2:24">
      <c r="B47" s="800">
        <f t="shared" si="19"/>
        <v>45962</v>
      </c>
      <c r="C47" s="803" t="str">
        <f t="shared" ref="C47" si="21">CHOOSE(WEEKDAY(B47,2),"一","二","三","四","五","六","日")</f>
        <v>六</v>
      </c>
      <c r="D47" s="161">
        <v>1</v>
      </c>
      <c r="E47" s="152" t="s">
        <v>364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577</v>
      </c>
      <c r="U47" s="152" t="s">
        <v>219</v>
      </c>
      <c r="V47" s="152" t="s">
        <v>383</v>
      </c>
      <c r="W47" s="158">
        <v>1</v>
      </c>
      <c r="X47" s="158" t="s">
        <v>371</v>
      </c>
    </row>
    <row r="48" spans="2:24">
      <c r="B48" s="801"/>
      <c r="C48" s="804"/>
      <c r="D48" s="161">
        <v>2</v>
      </c>
      <c r="E48" s="152" t="s">
        <v>534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577</v>
      </c>
      <c r="U48" s="152" t="s">
        <v>656</v>
      </c>
      <c r="V48" s="152"/>
      <c r="W48" s="158">
        <v>1</v>
      </c>
      <c r="X48" s="158" t="s">
        <v>371</v>
      </c>
    </row>
    <row r="49" spans="2:24">
      <c r="B49" s="801"/>
      <c r="C49" s="804"/>
      <c r="D49" s="161">
        <v>3</v>
      </c>
      <c r="E49" s="152" t="s">
        <v>682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577</v>
      </c>
      <c r="U49" s="152" t="s">
        <v>656</v>
      </c>
      <c r="V49" s="152"/>
      <c r="W49" s="158">
        <v>1</v>
      </c>
      <c r="X49" s="158" t="s">
        <v>671</v>
      </c>
    </row>
    <row r="50" spans="2:24">
      <c r="B50" s="801"/>
      <c r="C50" s="804"/>
      <c r="D50" s="161">
        <v>4</v>
      </c>
      <c r="E50" s="152" t="s">
        <v>730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577</v>
      </c>
      <c r="U50" s="152" t="s">
        <v>656</v>
      </c>
      <c r="V50" s="152"/>
      <c r="W50" s="158">
        <v>1</v>
      </c>
      <c r="X50" s="158" t="s">
        <v>731</v>
      </c>
    </row>
    <row r="51" spans="2:24">
      <c r="B51" s="801"/>
      <c r="C51" s="804"/>
      <c r="D51" s="161">
        <v>5</v>
      </c>
      <c r="E51" s="152" t="s">
        <v>704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577</v>
      </c>
      <c r="U51" s="152" t="s">
        <v>656</v>
      </c>
      <c r="V51" s="152"/>
      <c r="W51" s="158">
        <v>1</v>
      </c>
      <c r="X51" s="158" t="s">
        <v>703</v>
      </c>
    </row>
    <row r="52" spans="2:24">
      <c r="B52" s="801"/>
      <c r="C52" s="804"/>
      <c r="D52" s="161">
        <v>6</v>
      </c>
      <c r="E52" s="152" t="s">
        <v>439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577</v>
      </c>
      <c r="U52" s="152" t="s">
        <v>656</v>
      </c>
      <c r="V52" s="152"/>
      <c r="W52" s="158">
        <v>1</v>
      </c>
      <c r="X52" s="158" t="s">
        <v>409</v>
      </c>
    </row>
    <row r="53" spans="2:24">
      <c r="B53" s="801"/>
      <c r="C53" s="804"/>
      <c r="D53" s="161">
        <v>7</v>
      </c>
      <c r="E53" s="152" t="s">
        <v>702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577</v>
      </c>
      <c r="U53" s="152" t="s">
        <v>656</v>
      </c>
      <c r="V53" s="152"/>
      <c r="W53" s="158">
        <v>1</v>
      </c>
      <c r="X53" s="158" t="s">
        <v>703</v>
      </c>
    </row>
    <row r="54" spans="2:24">
      <c r="B54" s="801"/>
      <c r="C54" s="804"/>
      <c r="D54" s="161">
        <v>8</v>
      </c>
      <c r="E54" s="152" t="s">
        <v>585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577</v>
      </c>
      <c r="U54" s="152" t="s">
        <v>656</v>
      </c>
      <c r="V54" s="152"/>
      <c r="W54" s="158">
        <v>1</v>
      </c>
      <c r="X54" s="158" t="s">
        <v>583</v>
      </c>
    </row>
    <row r="55" spans="2:24">
      <c r="B55" s="801"/>
      <c r="C55" s="804"/>
      <c r="D55" s="161">
        <v>9</v>
      </c>
      <c r="E55" s="152" t="s">
        <v>717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577</v>
      </c>
      <c r="U55" s="152" t="s">
        <v>656</v>
      </c>
      <c r="V55" s="152"/>
      <c r="W55" s="158">
        <v>1</v>
      </c>
      <c r="X55" s="158" t="s">
        <v>719</v>
      </c>
    </row>
    <row r="56" spans="2:24">
      <c r="B56" s="802"/>
      <c r="C56" s="805"/>
      <c r="D56" s="161">
        <v>10</v>
      </c>
      <c r="E56" s="152" t="s">
        <v>638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577</v>
      </c>
      <c r="U56" s="152" t="s">
        <v>656</v>
      </c>
      <c r="V56" s="152"/>
      <c r="W56" s="158">
        <v>1</v>
      </c>
      <c r="X56" s="158" t="s">
        <v>371</v>
      </c>
    </row>
    <row r="57" spans="2:24">
      <c r="B57" s="800">
        <f t="shared" si="19"/>
        <v>45963</v>
      </c>
      <c r="C57" s="803" t="str">
        <f t="shared" ref="C57" si="22">CHOOSE(WEEKDAY(B57,2),"一","二","三","四","五","六","日")</f>
        <v>日</v>
      </c>
      <c r="D57" s="161">
        <v>1</v>
      </c>
      <c r="E57" s="152" t="s">
        <v>364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577</v>
      </c>
      <c r="U57" s="152" t="s">
        <v>219</v>
      </c>
      <c r="V57" s="152" t="s">
        <v>383</v>
      </c>
      <c r="W57" s="158">
        <v>1</v>
      </c>
      <c r="X57" s="158" t="s">
        <v>371</v>
      </c>
    </row>
    <row r="58" spans="2:24">
      <c r="B58" s="801"/>
      <c r="C58" s="804"/>
      <c r="D58" s="161">
        <v>2</v>
      </c>
      <c r="E58" s="152" t="s">
        <v>665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577</v>
      </c>
      <c r="U58" s="152" t="s">
        <v>656</v>
      </c>
      <c r="V58" s="152"/>
      <c r="W58" s="158">
        <v>1</v>
      </c>
      <c r="X58" s="158" t="s">
        <v>667</v>
      </c>
    </row>
    <row r="59" spans="2:24">
      <c r="B59" s="801"/>
      <c r="C59" s="804"/>
      <c r="D59" s="161">
        <v>3</v>
      </c>
      <c r="E59" s="152" t="s">
        <v>682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577</v>
      </c>
      <c r="U59" s="152" t="s">
        <v>656</v>
      </c>
      <c r="V59" s="152"/>
      <c r="W59" s="158">
        <v>1</v>
      </c>
      <c r="X59" s="158" t="s">
        <v>671</v>
      </c>
    </row>
    <row r="60" spans="2:24">
      <c r="B60" s="801"/>
      <c r="C60" s="804"/>
      <c r="D60" s="161">
        <v>4</v>
      </c>
      <c r="E60" s="152" t="s">
        <v>535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577</v>
      </c>
      <c r="U60" s="152" t="s">
        <v>656</v>
      </c>
      <c r="V60" s="152"/>
      <c r="W60" s="158">
        <v>1</v>
      </c>
      <c r="X60" s="158" t="s">
        <v>536</v>
      </c>
    </row>
    <row r="61" spans="2:24">
      <c r="B61" s="801"/>
      <c r="C61" s="804"/>
      <c r="D61" s="161">
        <v>5</v>
      </c>
      <c r="E61" s="152" t="s">
        <v>678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577</v>
      </c>
      <c r="U61" s="152" t="s">
        <v>656</v>
      </c>
      <c r="V61" s="152"/>
      <c r="W61" s="158">
        <v>1</v>
      </c>
      <c r="X61" s="158" t="s">
        <v>667</v>
      </c>
    </row>
    <row r="62" spans="2:24">
      <c r="B62" s="801"/>
      <c r="C62" s="804"/>
      <c r="D62" s="161">
        <v>6</v>
      </c>
      <c r="E62" s="152" t="s">
        <v>664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577</v>
      </c>
      <c r="U62" s="152" t="s">
        <v>656</v>
      </c>
      <c r="V62" s="152"/>
      <c r="W62" s="158">
        <v>1</v>
      </c>
      <c r="X62" s="158" t="s">
        <v>666</v>
      </c>
    </row>
    <row r="63" spans="2:24">
      <c r="B63" s="801"/>
      <c r="C63" s="804"/>
      <c r="D63" s="161">
        <v>7</v>
      </c>
      <c r="E63" s="152" t="s">
        <v>704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577</v>
      </c>
      <c r="U63" s="152" t="s">
        <v>656</v>
      </c>
      <c r="V63" s="152"/>
      <c r="W63" s="158">
        <v>1</v>
      </c>
      <c r="X63" s="158" t="s">
        <v>703</v>
      </c>
    </row>
    <row r="64" spans="2:24">
      <c r="B64" s="801"/>
      <c r="C64" s="804"/>
      <c r="D64" s="161">
        <v>8</v>
      </c>
      <c r="E64" s="152" t="s">
        <v>440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577</v>
      </c>
      <c r="U64" s="152" t="s">
        <v>220</v>
      </c>
      <c r="V64" s="152" t="s">
        <v>384</v>
      </c>
      <c r="W64" s="158">
        <v>1</v>
      </c>
      <c r="X64" s="158" t="s">
        <v>375</v>
      </c>
    </row>
    <row r="65" spans="2:24">
      <c r="B65" s="801"/>
      <c r="C65" s="804"/>
      <c r="D65" s="161">
        <v>9</v>
      </c>
      <c r="E65" s="152" t="s">
        <v>436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577</v>
      </c>
      <c r="U65" s="152" t="s">
        <v>656</v>
      </c>
      <c r="V65" s="152"/>
      <c r="W65" s="158">
        <v>1</v>
      </c>
      <c r="X65" s="158" t="s">
        <v>437</v>
      </c>
    </row>
    <row r="66" spans="2:24">
      <c r="B66" s="802"/>
      <c r="C66" s="805"/>
      <c r="D66" s="161">
        <v>10</v>
      </c>
      <c r="E66" s="152" t="s">
        <v>702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577</v>
      </c>
      <c r="U66" s="152" t="s">
        <v>656</v>
      </c>
      <c r="V66" s="152"/>
      <c r="W66" s="158">
        <v>1</v>
      </c>
      <c r="X66" s="158" t="s">
        <v>703</v>
      </c>
    </row>
    <row r="67" spans="2:24">
      <c r="B67" s="800">
        <f t="shared" si="19"/>
        <v>45964</v>
      </c>
      <c r="C67" s="803" t="str">
        <f t="shared" ref="C67" si="23">CHOOSE(WEEKDAY(B67,2),"一","二","三","四","五","六","日")</f>
        <v>一</v>
      </c>
      <c r="D67" s="161">
        <v>1</v>
      </c>
      <c r="E67" s="152" t="s">
        <v>364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577</v>
      </c>
      <c r="U67" s="152" t="s">
        <v>219</v>
      </c>
      <c r="V67" s="152" t="s">
        <v>383</v>
      </c>
      <c r="W67" s="158">
        <v>1</v>
      </c>
      <c r="X67" s="158" t="s">
        <v>371</v>
      </c>
    </row>
    <row r="68" spans="2:24">
      <c r="B68" s="801"/>
      <c r="C68" s="804"/>
      <c r="D68" s="161">
        <v>2</v>
      </c>
      <c r="E68" s="152" t="s">
        <v>704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577</v>
      </c>
      <c r="U68" s="152" t="s">
        <v>656</v>
      </c>
      <c r="V68" s="152"/>
      <c r="W68" s="158">
        <v>1</v>
      </c>
      <c r="X68" s="158" t="s">
        <v>703</v>
      </c>
    </row>
    <row r="69" spans="2:24">
      <c r="B69" s="801"/>
      <c r="C69" s="804"/>
      <c r="D69" s="161">
        <v>3</v>
      </c>
      <c r="E69" s="152" t="s">
        <v>730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577</v>
      </c>
      <c r="U69" s="152" t="s">
        <v>656</v>
      </c>
      <c r="V69" s="152"/>
      <c r="W69" s="158">
        <v>1</v>
      </c>
      <c r="X69" s="158" t="s">
        <v>731</v>
      </c>
    </row>
    <row r="70" spans="2:24">
      <c r="B70" s="801"/>
      <c r="C70" s="804"/>
      <c r="D70" s="161">
        <v>4</v>
      </c>
      <c r="E70" s="152" t="s">
        <v>366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577</v>
      </c>
      <c r="U70" s="152" t="s">
        <v>656</v>
      </c>
      <c r="V70" s="152"/>
      <c r="W70" s="158">
        <v>1</v>
      </c>
      <c r="X70" s="158" t="s">
        <v>379</v>
      </c>
    </row>
    <row r="71" spans="2:24">
      <c r="B71" s="801"/>
      <c r="C71" s="804"/>
      <c r="D71" s="161">
        <v>5</v>
      </c>
      <c r="E71" s="152" t="s">
        <v>650</v>
      </c>
      <c r="F71" s="153">
        <v>1559.7834999999993</v>
      </c>
      <c r="G71" s="152">
        <v>46.2</v>
      </c>
      <c r="H71" s="152">
        <v>43.71</v>
      </c>
      <c r="I71" s="162">
        <f t="shared" ref="I71:I134" si="24">H71/G71</f>
        <v>0.94610389610389611</v>
      </c>
      <c r="J71" s="152">
        <v>7</v>
      </c>
      <c r="K71" s="162">
        <f t="shared" ref="K71:K134" si="25">J71/G71</f>
        <v>0.15151515151515152</v>
      </c>
      <c r="L71" s="153">
        <v>345.85</v>
      </c>
      <c r="M71" s="163">
        <f t="shared" ref="M71:M134" si="26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577</v>
      </c>
      <c r="U71" s="152" t="s">
        <v>656</v>
      </c>
      <c r="V71" s="152"/>
      <c r="W71" s="158">
        <v>1</v>
      </c>
      <c r="X71" s="158" t="s">
        <v>642</v>
      </c>
    </row>
    <row r="72" spans="2:24">
      <c r="B72" s="801"/>
      <c r="C72" s="804"/>
      <c r="D72" s="161">
        <v>6</v>
      </c>
      <c r="E72" s="152" t="s">
        <v>702</v>
      </c>
      <c r="F72" s="153">
        <v>1545.8717999999976</v>
      </c>
      <c r="G72" s="152">
        <v>336.7</v>
      </c>
      <c r="H72" s="152">
        <v>327.08999999999997</v>
      </c>
      <c r="I72" s="162">
        <f t="shared" si="24"/>
        <v>0.97145827145827146</v>
      </c>
      <c r="J72" s="152">
        <v>33.15</v>
      </c>
      <c r="K72" s="162">
        <f t="shared" si="25"/>
        <v>9.8455598455598453E-2</v>
      </c>
      <c r="L72" s="153">
        <v>65.67</v>
      </c>
      <c r="M72" s="163">
        <f t="shared" si="26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577</v>
      </c>
      <c r="U72" s="152" t="s">
        <v>656</v>
      </c>
      <c r="V72" s="152"/>
      <c r="W72" s="158">
        <v>1</v>
      </c>
      <c r="X72" s="158" t="s">
        <v>703</v>
      </c>
    </row>
    <row r="73" spans="2:24">
      <c r="B73" s="801"/>
      <c r="C73" s="804"/>
      <c r="D73" s="161">
        <v>7</v>
      </c>
      <c r="E73" s="152" t="s">
        <v>534</v>
      </c>
      <c r="F73" s="153">
        <v>1419.0240000000028</v>
      </c>
      <c r="G73" s="152">
        <v>793.23</v>
      </c>
      <c r="H73" s="152">
        <v>777.73</v>
      </c>
      <c r="I73" s="162">
        <f t="shared" si="24"/>
        <v>0.9804596397009695</v>
      </c>
      <c r="J73" s="152">
        <v>26.6</v>
      </c>
      <c r="K73" s="162">
        <f t="shared" si="25"/>
        <v>3.3533779609949195E-2</v>
      </c>
      <c r="L73" s="153">
        <v>127.84</v>
      </c>
      <c r="M73" s="163">
        <f t="shared" si="26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577</v>
      </c>
      <c r="U73" s="152" t="s">
        <v>656</v>
      </c>
      <c r="V73" s="152"/>
      <c r="W73" s="158">
        <v>1</v>
      </c>
      <c r="X73" s="158" t="s">
        <v>371</v>
      </c>
    </row>
    <row r="74" spans="2:24">
      <c r="B74" s="801"/>
      <c r="C74" s="804"/>
      <c r="D74" s="161">
        <v>8</v>
      </c>
      <c r="E74" s="152" t="s">
        <v>664</v>
      </c>
      <c r="F74" s="153">
        <v>1362.8118000000029</v>
      </c>
      <c r="G74" s="152">
        <v>208.56</v>
      </c>
      <c r="H74" s="152">
        <v>205.9</v>
      </c>
      <c r="I74" s="162">
        <f t="shared" si="24"/>
        <v>0.98724587648638285</v>
      </c>
      <c r="J74" s="152">
        <v>9.8000000000000007</v>
      </c>
      <c r="K74" s="162">
        <f t="shared" si="25"/>
        <v>4.6988876102800156E-2</v>
      </c>
      <c r="L74" s="153">
        <v>190.87</v>
      </c>
      <c r="M74" s="163">
        <f t="shared" si="26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577</v>
      </c>
      <c r="U74" s="152" t="s">
        <v>656</v>
      </c>
      <c r="V74" s="152"/>
      <c r="W74" s="158">
        <v>1</v>
      </c>
      <c r="X74" s="158" t="s">
        <v>666</v>
      </c>
    </row>
    <row r="75" spans="2:24">
      <c r="B75" s="801"/>
      <c r="C75" s="804"/>
      <c r="D75" s="161">
        <v>9</v>
      </c>
      <c r="E75" s="152" t="s">
        <v>680</v>
      </c>
      <c r="F75" s="153">
        <v>1288.5838999999999</v>
      </c>
      <c r="G75" s="152">
        <v>5246</v>
      </c>
      <c r="H75" s="152">
        <v>5501.33</v>
      </c>
      <c r="I75" s="162">
        <f t="shared" si="24"/>
        <v>1.0486713686618376</v>
      </c>
      <c r="J75" s="152">
        <v>200</v>
      </c>
      <c r="K75" s="162">
        <f t="shared" si="25"/>
        <v>3.812428516965307E-2</v>
      </c>
      <c r="L75" s="153">
        <v>2.83</v>
      </c>
      <c r="M75" s="163">
        <f t="shared" si="26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577</v>
      </c>
      <c r="U75" s="152" t="s">
        <v>656</v>
      </c>
      <c r="V75" s="152"/>
      <c r="W75" s="158">
        <v>1</v>
      </c>
      <c r="X75" s="158" t="s">
        <v>671</v>
      </c>
    </row>
    <row r="76" spans="2:24">
      <c r="B76" s="802"/>
      <c r="C76" s="805"/>
      <c r="D76" s="161">
        <v>10</v>
      </c>
      <c r="E76" s="152" t="s">
        <v>682</v>
      </c>
      <c r="F76" s="153">
        <v>1271.1333000000013</v>
      </c>
      <c r="G76" s="152">
        <v>65.58</v>
      </c>
      <c r="H76" s="152">
        <v>65.42</v>
      </c>
      <c r="I76" s="162">
        <f t="shared" si="24"/>
        <v>0.99756023177798114</v>
      </c>
      <c r="J76" s="152">
        <v>3.25</v>
      </c>
      <c r="K76" s="162">
        <f t="shared" si="25"/>
        <v>4.9557792009759072E-2</v>
      </c>
      <c r="L76" s="153">
        <v>411.37</v>
      </c>
      <c r="M76" s="163">
        <f t="shared" si="26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577</v>
      </c>
      <c r="U76" s="152" t="s">
        <v>656</v>
      </c>
      <c r="V76" s="152"/>
      <c r="W76" s="158">
        <v>1</v>
      </c>
      <c r="X76" s="158" t="s">
        <v>671</v>
      </c>
    </row>
    <row r="77" spans="2:24">
      <c r="B77" s="800">
        <f t="shared" si="19"/>
        <v>45965</v>
      </c>
      <c r="C77" s="803" t="str">
        <f t="shared" ref="C77" si="27">CHOOSE(WEEKDAY(B77,2),"一","二","三","四","五","六","日")</f>
        <v>二</v>
      </c>
      <c r="D77" s="161">
        <v>1</v>
      </c>
      <c r="E77" s="152" t="s">
        <v>364</v>
      </c>
      <c r="F77" s="153">
        <v>4064.6450999999906</v>
      </c>
      <c r="G77" s="152">
        <v>846.13</v>
      </c>
      <c r="H77" s="152">
        <v>843.54</v>
      </c>
      <c r="I77" s="162">
        <f t="shared" si="24"/>
        <v>0.99693900464467633</v>
      </c>
      <c r="J77" s="152">
        <v>30.16</v>
      </c>
      <c r="K77" s="162">
        <f t="shared" si="25"/>
        <v>3.5644640894425206E-2</v>
      </c>
      <c r="L77" s="153">
        <v>147.43</v>
      </c>
      <c r="M77" s="163">
        <f t="shared" si="26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577</v>
      </c>
      <c r="U77" s="152" t="s">
        <v>219</v>
      </c>
      <c r="V77" s="152" t="s">
        <v>383</v>
      </c>
      <c r="W77" s="158">
        <v>1</v>
      </c>
      <c r="X77" s="158" t="s">
        <v>371</v>
      </c>
    </row>
    <row r="78" spans="2:24">
      <c r="B78" s="801"/>
      <c r="C78" s="804"/>
      <c r="D78" s="161">
        <v>2</v>
      </c>
      <c r="E78" s="152" t="s">
        <v>665</v>
      </c>
      <c r="F78" s="153">
        <v>2897.2618000000016</v>
      </c>
      <c r="G78" s="152">
        <v>88.97</v>
      </c>
      <c r="H78" s="152">
        <v>88.3</v>
      </c>
      <c r="I78" s="162">
        <f t="shared" si="24"/>
        <v>0.99246937169832528</v>
      </c>
      <c r="J78" s="152">
        <v>8.5399999999999991</v>
      </c>
      <c r="K78" s="162">
        <f t="shared" si="25"/>
        <v>9.5987411487018087E-2</v>
      </c>
      <c r="L78" s="153">
        <v>368.14</v>
      </c>
      <c r="M78" s="163">
        <f t="shared" si="26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577</v>
      </c>
      <c r="U78" s="152" t="s">
        <v>656</v>
      </c>
      <c r="V78" s="152"/>
      <c r="W78" s="158">
        <v>1</v>
      </c>
      <c r="X78" s="158" t="s">
        <v>667</v>
      </c>
    </row>
    <row r="79" spans="2:24">
      <c r="B79" s="801"/>
      <c r="C79" s="804"/>
      <c r="D79" s="161">
        <v>3</v>
      </c>
      <c r="E79" s="152" t="s">
        <v>585</v>
      </c>
      <c r="F79" s="153">
        <v>2313.2506000000026</v>
      </c>
      <c r="G79" s="152">
        <v>50.18</v>
      </c>
      <c r="H79" s="152">
        <v>50.28</v>
      </c>
      <c r="I79" s="162">
        <f t="shared" si="24"/>
        <v>1.0019928258270228</v>
      </c>
      <c r="J79" s="152">
        <v>3.24</v>
      </c>
      <c r="K79" s="162">
        <f t="shared" si="25"/>
        <v>6.456755679553608E-2</v>
      </c>
      <c r="L79" s="153">
        <v>692.59</v>
      </c>
      <c r="M79" s="163">
        <f t="shared" si="26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577</v>
      </c>
      <c r="U79" s="152" t="s">
        <v>656</v>
      </c>
      <c r="V79" s="152"/>
      <c r="W79" s="158">
        <v>1</v>
      </c>
      <c r="X79" s="158" t="s">
        <v>583</v>
      </c>
    </row>
    <row r="80" spans="2:24">
      <c r="B80" s="801"/>
      <c r="C80" s="804"/>
      <c r="D80" s="161">
        <v>4</v>
      </c>
      <c r="E80" s="152" t="s">
        <v>704</v>
      </c>
      <c r="F80" s="153">
        <v>2109.8567000000053</v>
      </c>
      <c r="G80" s="152">
        <v>706.5</v>
      </c>
      <c r="H80" s="152">
        <v>697.61</v>
      </c>
      <c r="I80" s="162">
        <f t="shared" si="24"/>
        <v>0.98741684359518755</v>
      </c>
      <c r="J80" s="152">
        <v>31.2</v>
      </c>
      <c r="K80" s="162">
        <f t="shared" si="25"/>
        <v>4.4161358811040337E-2</v>
      </c>
      <c r="L80" s="153">
        <v>94.57</v>
      </c>
      <c r="M80" s="163">
        <f t="shared" si="26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577</v>
      </c>
      <c r="U80" s="152" t="s">
        <v>656</v>
      </c>
      <c r="V80" s="152"/>
      <c r="W80" s="158">
        <v>1</v>
      </c>
      <c r="X80" s="158" t="s">
        <v>703</v>
      </c>
    </row>
    <row r="81" spans="2:24">
      <c r="B81" s="801"/>
      <c r="C81" s="804"/>
      <c r="D81" s="161">
        <v>5</v>
      </c>
      <c r="E81" s="152" t="s">
        <v>440</v>
      </c>
      <c r="F81" s="153">
        <v>1999.0740000000069</v>
      </c>
      <c r="G81" s="152">
        <v>217.45</v>
      </c>
      <c r="H81" s="152">
        <v>211.94</v>
      </c>
      <c r="I81" s="162">
        <f t="shared" si="24"/>
        <v>0.97466084157277544</v>
      </c>
      <c r="J81" s="152">
        <v>8.81</v>
      </c>
      <c r="K81" s="162">
        <f t="shared" si="25"/>
        <v>4.0515060933547946E-2</v>
      </c>
      <c r="L81" s="153">
        <v>605.78</v>
      </c>
      <c r="M81" s="163">
        <f t="shared" si="26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577</v>
      </c>
      <c r="U81" s="152" t="s">
        <v>220</v>
      </c>
      <c r="V81" s="152" t="s">
        <v>384</v>
      </c>
      <c r="W81" s="158">
        <v>1</v>
      </c>
      <c r="X81" s="158" t="s">
        <v>375</v>
      </c>
    </row>
    <row r="82" spans="2:24">
      <c r="B82" s="801"/>
      <c r="C82" s="804"/>
      <c r="D82" s="161">
        <v>6</v>
      </c>
      <c r="E82" s="152" t="s">
        <v>717</v>
      </c>
      <c r="F82" s="153">
        <v>1937.9744999999984</v>
      </c>
      <c r="G82" s="152">
        <v>60.9</v>
      </c>
      <c r="H82" s="152">
        <v>61.63</v>
      </c>
      <c r="I82" s="162">
        <f t="shared" si="24"/>
        <v>1.0119868637110017</v>
      </c>
      <c r="J82" s="152">
        <v>3.5</v>
      </c>
      <c r="K82" s="162">
        <f t="shared" si="25"/>
        <v>5.7471264367816091E-2</v>
      </c>
      <c r="L82" s="153">
        <v>458.15</v>
      </c>
      <c r="M82" s="163">
        <f t="shared" si="26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577</v>
      </c>
      <c r="U82" s="152" t="s">
        <v>656</v>
      </c>
      <c r="V82" s="152"/>
      <c r="W82" s="158">
        <v>1</v>
      </c>
      <c r="X82" s="158" t="s">
        <v>719</v>
      </c>
    </row>
    <row r="83" spans="2:24">
      <c r="B83" s="801"/>
      <c r="C83" s="804"/>
      <c r="D83" s="161">
        <v>7</v>
      </c>
      <c r="E83" s="152" t="s">
        <v>682</v>
      </c>
      <c r="F83" s="153">
        <v>1670.1622000000038</v>
      </c>
      <c r="G83" s="152">
        <v>62.18</v>
      </c>
      <c r="H83" s="152">
        <v>62.74</v>
      </c>
      <c r="I83" s="162">
        <f t="shared" si="24"/>
        <v>1.0090061112898039</v>
      </c>
      <c r="J83" s="152">
        <v>3.5</v>
      </c>
      <c r="K83" s="162">
        <f t="shared" si="25"/>
        <v>5.6288195561273721E-2</v>
      </c>
      <c r="L83" s="153">
        <v>411.37</v>
      </c>
      <c r="M83" s="163">
        <f t="shared" si="26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577</v>
      </c>
      <c r="U83" s="152" t="s">
        <v>656</v>
      </c>
      <c r="V83" s="152"/>
      <c r="W83" s="158">
        <v>1</v>
      </c>
      <c r="X83" s="158" t="s">
        <v>671</v>
      </c>
    </row>
    <row r="84" spans="2:24">
      <c r="B84" s="801"/>
      <c r="C84" s="804"/>
      <c r="D84" s="161">
        <v>8</v>
      </c>
      <c r="E84" s="152" t="s">
        <v>439</v>
      </c>
      <c r="F84" s="153">
        <v>1452.8976000000016</v>
      </c>
      <c r="G84" s="152">
        <v>55.9</v>
      </c>
      <c r="H84" s="152">
        <v>56.31</v>
      </c>
      <c r="I84" s="162">
        <f t="shared" si="24"/>
        <v>1.0073345259391773</v>
      </c>
      <c r="J84" s="152">
        <v>1.9</v>
      </c>
      <c r="K84" s="162">
        <f t="shared" si="25"/>
        <v>3.3989266547406083E-2</v>
      </c>
      <c r="L84" s="153">
        <v>628.96</v>
      </c>
      <c r="M84" s="163">
        <f t="shared" si="26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577</v>
      </c>
      <c r="U84" s="152" t="s">
        <v>656</v>
      </c>
      <c r="V84" s="152"/>
      <c r="W84" s="158">
        <v>1</v>
      </c>
      <c r="X84" s="158" t="s">
        <v>409</v>
      </c>
    </row>
    <row r="85" spans="2:24">
      <c r="B85" s="801"/>
      <c r="C85" s="804"/>
      <c r="D85" s="161">
        <v>9</v>
      </c>
      <c r="E85" s="152" t="s">
        <v>690</v>
      </c>
      <c r="F85" s="153">
        <v>1381.4653999999989</v>
      </c>
      <c r="G85" s="152">
        <v>29.84</v>
      </c>
      <c r="H85" s="152">
        <v>30.16</v>
      </c>
      <c r="I85" s="162">
        <f t="shared" si="24"/>
        <v>1.0107238605898123</v>
      </c>
      <c r="J85" s="152">
        <v>2.46</v>
      </c>
      <c r="K85" s="162">
        <f t="shared" si="25"/>
        <v>8.2439678284182305E-2</v>
      </c>
      <c r="L85" s="153">
        <v>496.93</v>
      </c>
      <c r="M85" s="163">
        <f t="shared" si="26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577</v>
      </c>
      <c r="U85" s="152" t="s">
        <v>656</v>
      </c>
      <c r="V85" s="152"/>
      <c r="W85" s="158">
        <v>1</v>
      </c>
      <c r="X85" s="158" t="s">
        <v>671</v>
      </c>
    </row>
    <row r="86" spans="2:24">
      <c r="B86" s="802"/>
      <c r="C86" s="805"/>
      <c r="D86" s="161">
        <v>10</v>
      </c>
      <c r="E86" s="152" t="s">
        <v>678</v>
      </c>
      <c r="F86" s="153">
        <v>1364.165</v>
      </c>
      <c r="G86" s="152">
        <v>141.54</v>
      </c>
      <c r="H86" s="152">
        <v>132.54</v>
      </c>
      <c r="I86" s="162">
        <f t="shared" si="24"/>
        <v>0.93641373463331923</v>
      </c>
      <c r="J86" s="152">
        <v>17.5</v>
      </c>
      <c r="K86" s="162">
        <f t="shared" si="25"/>
        <v>0.12363996043521266</v>
      </c>
      <c r="L86" s="153">
        <v>160.49</v>
      </c>
      <c r="M86" s="163">
        <f t="shared" si="26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577</v>
      </c>
      <c r="U86" s="152" t="s">
        <v>656</v>
      </c>
      <c r="V86" s="152"/>
      <c r="W86" s="158">
        <v>1</v>
      </c>
      <c r="X86" s="158" t="s">
        <v>667</v>
      </c>
    </row>
    <row r="87" spans="2:24">
      <c r="B87" s="800">
        <f t="shared" ref="B87" si="28">B77+1</f>
        <v>45966</v>
      </c>
      <c r="C87" s="803" t="str">
        <f t="shared" ref="C87" si="29">CHOOSE(WEEKDAY(B87,2),"一","二","三","四","五","六","日")</f>
        <v>三</v>
      </c>
      <c r="D87" s="161">
        <v>1</v>
      </c>
      <c r="E87" s="152" t="s">
        <v>364</v>
      </c>
      <c r="F87" s="153">
        <v>4893.2017000000087</v>
      </c>
      <c r="G87" s="152">
        <v>810.04</v>
      </c>
      <c r="H87" s="152">
        <v>795.47</v>
      </c>
      <c r="I87" s="162">
        <f t="shared" si="24"/>
        <v>0.98201323391437467</v>
      </c>
      <c r="J87" s="152">
        <v>47.76</v>
      </c>
      <c r="K87" s="162">
        <f t="shared" si="25"/>
        <v>5.8960051355488617E-2</v>
      </c>
      <c r="L87" s="153">
        <v>147.43</v>
      </c>
      <c r="M87" s="163">
        <f t="shared" si="26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577</v>
      </c>
      <c r="U87" s="152" t="s">
        <v>219</v>
      </c>
      <c r="V87" s="152" t="s">
        <v>383</v>
      </c>
      <c r="W87" s="158">
        <v>1</v>
      </c>
      <c r="X87" s="158" t="s">
        <v>371</v>
      </c>
    </row>
    <row r="88" spans="2:24">
      <c r="B88" s="830"/>
      <c r="C88" s="804"/>
      <c r="D88" s="161">
        <v>2</v>
      </c>
      <c r="E88" s="152" t="s">
        <v>440</v>
      </c>
      <c r="F88" s="153">
        <v>3216.6917999999841</v>
      </c>
      <c r="G88" s="152">
        <v>207.86</v>
      </c>
      <c r="H88" s="152">
        <v>204.14</v>
      </c>
      <c r="I88" s="162">
        <f t="shared" si="24"/>
        <v>0.98210333878572098</v>
      </c>
      <c r="J88" s="152">
        <v>9.0299999999999994</v>
      </c>
      <c r="K88" s="162">
        <f t="shared" si="25"/>
        <v>4.3442701818531701E-2</v>
      </c>
      <c r="L88" s="153">
        <v>605.78</v>
      </c>
      <c r="M88" s="163">
        <f t="shared" si="26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577</v>
      </c>
      <c r="U88" s="152" t="s">
        <v>220</v>
      </c>
      <c r="V88" s="152" t="s">
        <v>384</v>
      </c>
      <c r="W88" s="158">
        <v>1</v>
      </c>
      <c r="X88" s="158" t="s">
        <v>375</v>
      </c>
    </row>
    <row r="89" spans="2:24">
      <c r="B89" s="830"/>
      <c r="C89" s="804"/>
      <c r="D89" s="161">
        <v>3</v>
      </c>
      <c r="E89" s="152" t="s">
        <v>585</v>
      </c>
      <c r="F89" s="153">
        <v>2451.7686000000044</v>
      </c>
      <c r="G89" s="152">
        <v>48.98</v>
      </c>
      <c r="H89" s="152">
        <v>40.28</v>
      </c>
      <c r="I89" s="162">
        <f t="shared" si="24"/>
        <v>0.8223764801959984</v>
      </c>
      <c r="J89" s="152">
        <v>12.24</v>
      </c>
      <c r="K89" s="162">
        <f t="shared" si="25"/>
        <v>0.24989791751735405</v>
      </c>
      <c r="L89" s="153">
        <v>692.59</v>
      </c>
      <c r="M89" s="163">
        <f t="shared" si="26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577</v>
      </c>
      <c r="U89" s="152" t="s">
        <v>656</v>
      </c>
      <c r="V89" s="152"/>
      <c r="W89" s="158">
        <v>1</v>
      </c>
      <c r="X89" s="158" t="s">
        <v>583</v>
      </c>
    </row>
    <row r="90" spans="2:24">
      <c r="B90" s="830"/>
      <c r="C90" s="804"/>
      <c r="D90" s="161">
        <v>4</v>
      </c>
      <c r="E90" s="152" t="s">
        <v>717</v>
      </c>
      <c r="F90" s="153">
        <v>2368.6354999999976</v>
      </c>
      <c r="G90" s="152">
        <v>62.52</v>
      </c>
      <c r="H90" s="152">
        <v>62.69</v>
      </c>
      <c r="I90" s="162">
        <f t="shared" si="24"/>
        <v>1.0027191298784388</v>
      </c>
      <c r="J90" s="152">
        <v>5</v>
      </c>
      <c r="K90" s="162">
        <f t="shared" si="25"/>
        <v>7.9974408189379398E-2</v>
      </c>
      <c r="L90" s="153">
        <v>458.15</v>
      </c>
      <c r="M90" s="163">
        <f t="shared" si="26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577</v>
      </c>
      <c r="U90" s="152" t="s">
        <v>656</v>
      </c>
      <c r="V90" s="152"/>
      <c r="W90" s="158">
        <v>1</v>
      </c>
      <c r="X90" s="158" t="s">
        <v>719</v>
      </c>
    </row>
    <row r="91" spans="2:24">
      <c r="B91" s="830"/>
      <c r="C91" s="804"/>
      <c r="D91" s="161">
        <v>5</v>
      </c>
      <c r="E91" s="152" t="s">
        <v>702</v>
      </c>
      <c r="F91" s="153">
        <v>2144.1254999999987</v>
      </c>
      <c r="G91" s="152">
        <v>283.73</v>
      </c>
      <c r="H91" s="152">
        <v>261.13</v>
      </c>
      <c r="I91" s="162">
        <f t="shared" si="24"/>
        <v>0.92034680858562712</v>
      </c>
      <c r="J91" s="152">
        <v>55.25</v>
      </c>
      <c r="K91" s="162">
        <f t="shared" si="25"/>
        <v>0.19472738166566805</v>
      </c>
      <c r="L91" s="153">
        <v>65.67</v>
      </c>
      <c r="M91" s="163">
        <f t="shared" si="26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577</v>
      </c>
      <c r="U91" s="152" t="s">
        <v>656</v>
      </c>
      <c r="V91" s="152"/>
      <c r="W91" s="158">
        <v>1</v>
      </c>
      <c r="X91" s="158" t="s">
        <v>703</v>
      </c>
    </row>
    <row r="92" spans="2:24">
      <c r="B92" s="830"/>
      <c r="C92" s="804"/>
      <c r="D92" s="161">
        <v>6</v>
      </c>
      <c r="E92" s="152" t="s">
        <v>704</v>
      </c>
      <c r="F92" s="153">
        <v>2065.4088000000029</v>
      </c>
      <c r="G92" s="152">
        <v>654.75</v>
      </c>
      <c r="H92" s="152">
        <v>654.09</v>
      </c>
      <c r="I92" s="162">
        <f t="shared" si="24"/>
        <v>0.99899198167239411</v>
      </c>
      <c r="J92" s="152">
        <v>22.5</v>
      </c>
      <c r="K92" s="162">
        <f t="shared" si="25"/>
        <v>3.4364261168384883E-2</v>
      </c>
      <c r="L92" s="153">
        <v>94.57</v>
      </c>
      <c r="M92" s="163">
        <f t="shared" si="26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577</v>
      </c>
      <c r="U92" s="152" t="s">
        <v>656</v>
      </c>
      <c r="V92" s="152"/>
      <c r="W92" s="158">
        <v>1</v>
      </c>
      <c r="X92" s="158" t="s">
        <v>703</v>
      </c>
    </row>
    <row r="93" spans="2:24">
      <c r="B93" s="830"/>
      <c r="C93" s="804"/>
      <c r="D93" s="161">
        <v>7</v>
      </c>
      <c r="E93" s="152" t="s">
        <v>664</v>
      </c>
      <c r="F93" s="153">
        <v>1818.9911000000002</v>
      </c>
      <c r="G93" s="152">
        <v>204.49</v>
      </c>
      <c r="H93" s="152">
        <v>204.22</v>
      </c>
      <c r="I93" s="162">
        <f t="shared" si="24"/>
        <v>0.99867964203628534</v>
      </c>
      <c r="J93" s="152">
        <v>9.8000000000000007</v>
      </c>
      <c r="K93" s="162">
        <f t="shared" si="25"/>
        <v>4.7924103868159811E-2</v>
      </c>
      <c r="L93" s="153">
        <v>190.87</v>
      </c>
      <c r="M93" s="163">
        <f t="shared" si="26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577</v>
      </c>
      <c r="U93" s="152" t="s">
        <v>656</v>
      </c>
      <c r="V93" s="152"/>
      <c r="W93" s="158">
        <v>1</v>
      </c>
      <c r="X93" s="158" t="s">
        <v>666</v>
      </c>
    </row>
    <row r="94" spans="2:24">
      <c r="B94" s="830"/>
      <c r="C94" s="804"/>
      <c r="D94" s="161">
        <v>8</v>
      </c>
      <c r="E94" s="152" t="s">
        <v>534</v>
      </c>
      <c r="F94" s="153">
        <v>1421.5808000000006</v>
      </c>
      <c r="G94" s="152">
        <v>727.83</v>
      </c>
      <c r="H94" s="152">
        <v>712.96</v>
      </c>
      <c r="I94" s="162">
        <f t="shared" si="24"/>
        <v>0.97956940494346212</v>
      </c>
      <c r="J94" s="152">
        <v>25.99</v>
      </c>
      <c r="K94" s="162">
        <f t="shared" si="25"/>
        <v>3.5708888064520557E-2</v>
      </c>
      <c r="L94" s="153">
        <v>127.84</v>
      </c>
      <c r="M94" s="163">
        <f t="shared" si="26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577</v>
      </c>
      <c r="U94" s="152" t="s">
        <v>656</v>
      </c>
      <c r="V94" s="152"/>
      <c r="W94" s="158">
        <v>1</v>
      </c>
      <c r="X94" s="158" t="s">
        <v>371</v>
      </c>
    </row>
    <row r="95" spans="2:24">
      <c r="B95" s="830"/>
      <c r="C95" s="804"/>
      <c r="D95" s="161">
        <v>9</v>
      </c>
      <c r="E95" s="152" t="s">
        <v>436</v>
      </c>
      <c r="F95" s="153">
        <v>1412.343900000001</v>
      </c>
      <c r="G95" s="152">
        <v>116.97</v>
      </c>
      <c r="H95" s="152">
        <v>109.88</v>
      </c>
      <c r="I95" s="162">
        <f t="shared" si="24"/>
        <v>0.93938616739334868</v>
      </c>
      <c r="J95" s="152">
        <v>10.4</v>
      </c>
      <c r="K95" s="162">
        <f t="shared" si="25"/>
        <v>8.8911686757288194E-2</v>
      </c>
      <c r="L95" s="153">
        <v>426.69</v>
      </c>
      <c r="M95" s="163">
        <f t="shared" si="26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577</v>
      </c>
      <c r="U95" s="152" t="s">
        <v>656</v>
      </c>
      <c r="V95" s="152"/>
      <c r="W95" s="158">
        <v>1</v>
      </c>
      <c r="X95" s="158" t="s">
        <v>437</v>
      </c>
    </row>
    <row r="96" spans="2:24">
      <c r="B96" s="831"/>
      <c r="C96" s="805"/>
      <c r="D96" s="161">
        <v>10</v>
      </c>
      <c r="E96" s="152" t="s">
        <v>729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4"/>
        <v>1.0133262260127931</v>
      </c>
      <c r="J96" s="152">
        <v>5.25</v>
      </c>
      <c r="K96" s="162">
        <f t="shared" si="25"/>
        <v>0.13992537313432835</v>
      </c>
      <c r="L96" s="153">
        <v>239.47</v>
      </c>
      <c r="M96" s="163">
        <f t="shared" si="26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577</v>
      </c>
      <c r="U96" s="152" t="s">
        <v>656</v>
      </c>
      <c r="V96" s="152"/>
      <c r="W96" s="158">
        <v>1</v>
      </c>
      <c r="X96" s="158" t="s">
        <v>719</v>
      </c>
    </row>
    <row r="97" spans="2:24">
      <c r="B97" s="800">
        <f t="shared" ref="B97" si="30">B87+1</f>
        <v>45967</v>
      </c>
      <c r="C97" s="803" t="str">
        <f t="shared" ref="C97" si="31">CHOOSE(WEEKDAY(B97,2),"一","二","三","四","五","六","日")</f>
        <v>四</v>
      </c>
      <c r="D97" s="161">
        <v>1</v>
      </c>
      <c r="E97" s="152" t="s">
        <v>682</v>
      </c>
      <c r="F97" s="153">
        <v>3319.7559000000088</v>
      </c>
      <c r="G97" s="152">
        <v>157.85</v>
      </c>
      <c r="H97" s="152">
        <v>158.87</v>
      </c>
      <c r="I97" s="162">
        <f t="shared" si="24"/>
        <v>1.0064618308520747</v>
      </c>
      <c r="J97" s="152">
        <v>7.05</v>
      </c>
      <c r="K97" s="162">
        <f t="shared" si="25"/>
        <v>4.4662654418751981E-2</v>
      </c>
      <c r="L97" s="153">
        <v>411.37</v>
      </c>
      <c r="M97" s="163">
        <f t="shared" si="26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577</v>
      </c>
      <c r="U97" s="152" t="s">
        <v>656</v>
      </c>
      <c r="V97" s="152"/>
      <c r="W97" s="158">
        <v>1</v>
      </c>
      <c r="X97" s="158" t="s">
        <v>671</v>
      </c>
    </row>
    <row r="98" spans="2:24">
      <c r="B98" s="830"/>
      <c r="C98" s="804"/>
      <c r="D98" s="161">
        <v>2</v>
      </c>
      <c r="E98" s="152" t="s">
        <v>680</v>
      </c>
      <c r="F98" s="153">
        <v>2733.78</v>
      </c>
      <c r="G98" s="152">
        <v>12628</v>
      </c>
      <c r="H98" s="152">
        <v>13594</v>
      </c>
      <c r="I98" s="162">
        <f t="shared" si="24"/>
        <v>1.0764966740576496</v>
      </c>
      <c r="J98" s="152">
        <v>0</v>
      </c>
      <c r="K98" s="162">
        <f t="shared" si="25"/>
        <v>0</v>
      </c>
      <c r="L98" s="153">
        <v>2.83</v>
      </c>
      <c r="M98" s="163">
        <f t="shared" si="26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577</v>
      </c>
      <c r="U98" s="152" t="s">
        <v>656</v>
      </c>
      <c r="V98" s="152"/>
      <c r="W98" s="158">
        <v>1</v>
      </c>
      <c r="X98" s="158" t="s">
        <v>671</v>
      </c>
    </row>
    <row r="99" spans="2:24">
      <c r="B99" s="830"/>
      <c r="C99" s="804"/>
      <c r="D99" s="161">
        <v>3</v>
      </c>
      <c r="E99" s="152" t="s">
        <v>585</v>
      </c>
      <c r="F99" s="153">
        <v>2361.7319000000025</v>
      </c>
      <c r="G99" s="152">
        <v>43.67</v>
      </c>
      <c r="H99" s="152">
        <v>44.2</v>
      </c>
      <c r="I99" s="162">
        <f t="shared" si="24"/>
        <v>1.0121364781314404</v>
      </c>
      <c r="J99" s="152">
        <v>2.88</v>
      </c>
      <c r="K99" s="162">
        <f t="shared" si="25"/>
        <v>6.5949164185940004E-2</v>
      </c>
      <c r="L99" s="153">
        <v>692.59</v>
      </c>
      <c r="M99" s="163">
        <f t="shared" si="26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577</v>
      </c>
      <c r="U99" s="152" t="s">
        <v>656</v>
      </c>
      <c r="V99" s="152"/>
      <c r="W99" s="158">
        <v>1</v>
      </c>
      <c r="X99" s="158" t="s">
        <v>583</v>
      </c>
    </row>
    <row r="100" spans="2:24">
      <c r="B100" s="830"/>
      <c r="C100" s="804"/>
      <c r="D100" s="161">
        <v>4</v>
      </c>
      <c r="E100" s="152" t="s">
        <v>650</v>
      </c>
      <c r="F100" s="153">
        <v>2268.7760000000007</v>
      </c>
      <c r="G100" s="152">
        <v>40.98</v>
      </c>
      <c r="H100" s="152">
        <v>41.94</v>
      </c>
      <c r="I100" s="162">
        <f t="shared" si="24"/>
        <v>1.0234260614934114</v>
      </c>
      <c r="J100" s="152">
        <v>5.6</v>
      </c>
      <c r="K100" s="162">
        <f t="shared" si="25"/>
        <v>0.13665202537823329</v>
      </c>
      <c r="L100" s="153">
        <v>345.85</v>
      </c>
      <c r="M100" s="163">
        <f t="shared" si="26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577</v>
      </c>
      <c r="U100" s="152" t="s">
        <v>656</v>
      </c>
      <c r="V100" s="152"/>
      <c r="W100" s="158">
        <v>1</v>
      </c>
      <c r="X100" s="158" t="s">
        <v>642</v>
      </c>
    </row>
    <row r="101" spans="2:24">
      <c r="B101" s="830"/>
      <c r="C101" s="804"/>
      <c r="D101" s="161">
        <v>5</v>
      </c>
      <c r="E101" s="152" t="s">
        <v>364</v>
      </c>
      <c r="F101" s="153">
        <v>2235.0387999999953</v>
      </c>
      <c r="G101" s="152">
        <v>714.55</v>
      </c>
      <c r="H101" s="152">
        <v>704.05</v>
      </c>
      <c r="I101" s="162">
        <f t="shared" si="24"/>
        <v>0.9853054369883143</v>
      </c>
      <c r="J101" s="152">
        <v>25.66</v>
      </c>
      <c r="K101" s="162">
        <f t="shared" si="25"/>
        <v>3.5910713036176614E-2</v>
      </c>
      <c r="L101" s="153">
        <v>147.43</v>
      </c>
      <c r="M101" s="163">
        <f t="shared" si="26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577</v>
      </c>
      <c r="U101" s="152" t="s">
        <v>219</v>
      </c>
      <c r="V101" s="152" t="s">
        <v>383</v>
      </c>
      <c r="W101" s="158">
        <v>1</v>
      </c>
      <c r="X101" s="158" t="s">
        <v>371</v>
      </c>
    </row>
    <row r="102" spans="2:24">
      <c r="B102" s="830"/>
      <c r="C102" s="804"/>
      <c r="D102" s="161">
        <v>6</v>
      </c>
      <c r="E102" s="152" t="s">
        <v>704</v>
      </c>
      <c r="F102" s="153">
        <v>1687.1288000000029</v>
      </c>
      <c r="G102" s="152">
        <v>607.35</v>
      </c>
      <c r="H102" s="152">
        <v>599.69000000000005</v>
      </c>
      <c r="I102" s="162">
        <f t="shared" si="24"/>
        <v>0.98738783238659755</v>
      </c>
      <c r="J102" s="152">
        <v>25.5</v>
      </c>
      <c r="K102" s="162">
        <f t="shared" si="25"/>
        <v>4.1985675475426032E-2</v>
      </c>
      <c r="L102" s="153">
        <v>94.57</v>
      </c>
      <c r="M102" s="163">
        <f t="shared" si="26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577</v>
      </c>
      <c r="U102" s="152" t="s">
        <v>656</v>
      </c>
      <c r="V102" s="152"/>
      <c r="W102" s="158">
        <v>1</v>
      </c>
      <c r="X102" s="158" t="s">
        <v>703</v>
      </c>
    </row>
    <row r="103" spans="2:24">
      <c r="B103" s="830"/>
      <c r="C103" s="804"/>
      <c r="D103" s="161">
        <v>7</v>
      </c>
      <c r="E103" s="152" t="s">
        <v>440</v>
      </c>
      <c r="F103" s="153">
        <v>1363.0049999999999</v>
      </c>
      <c r="G103" s="152">
        <v>158.71</v>
      </c>
      <c r="H103" s="152">
        <v>158.81</v>
      </c>
      <c r="I103" s="162">
        <f t="shared" si="24"/>
        <v>1.0006300800201626</v>
      </c>
      <c r="J103" s="152">
        <v>2.15</v>
      </c>
      <c r="K103" s="162">
        <f t="shared" si="25"/>
        <v>1.3546720433495052E-2</v>
      </c>
      <c r="L103" s="153">
        <v>605.78</v>
      </c>
      <c r="M103" s="163">
        <f t="shared" si="26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577</v>
      </c>
      <c r="U103" s="152" t="s">
        <v>220</v>
      </c>
      <c r="V103" s="152" t="s">
        <v>384</v>
      </c>
      <c r="W103" s="158">
        <v>1</v>
      </c>
      <c r="X103" s="158" t="s">
        <v>375</v>
      </c>
    </row>
    <row r="104" spans="2:24">
      <c r="B104" s="830"/>
      <c r="C104" s="804"/>
      <c r="D104" s="161">
        <v>8</v>
      </c>
      <c r="E104" s="152" t="s">
        <v>717</v>
      </c>
      <c r="F104" s="153">
        <v>1117.8859999999988</v>
      </c>
      <c r="G104" s="152">
        <v>61.75</v>
      </c>
      <c r="H104" s="152">
        <v>62.44</v>
      </c>
      <c r="I104" s="162">
        <f t="shared" si="24"/>
        <v>1.0111740890688259</v>
      </c>
      <c r="J104" s="152">
        <v>1.75</v>
      </c>
      <c r="K104" s="162">
        <f t="shared" si="25"/>
        <v>2.8340080971659919E-2</v>
      </c>
      <c r="L104" s="153">
        <v>458.15</v>
      </c>
      <c r="M104" s="163">
        <f t="shared" si="26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577</v>
      </c>
      <c r="U104" s="152" t="s">
        <v>656</v>
      </c>
      <c r="V104" s="152"/>
      <c r="W104" s="158">
        <v>1</v>
      </c>
      <c r="X104" s="158" t="s">
        <v>719</v>
      </c>
    </row>
    <row r="105" spans="2:24">
      <c r="B105" s="830"/>
      <c r="C105" s="804"/>
      <c r="D105" s="161">
        <v>9</v>
      </c>
      <c r="E105" s="152" t="s">
        <v>683</v>
      </c>
      <c r="F105" s="153">
        <v>1011.1668000000005</v>
      </c>
      <c r="G105" s="152">
        <v>505.12</v>
      </c>
      <c r="H105" s="152">
        <v>466.1</v>
      </c>
      <c r="I105" s="162">
        <f t="shared" si="24"/>
        <v>0.92275102945834653</v>
      </c>
      <c r="J105" s="152">
        <v>72</v>
      </c>
      <c r="K105" s="162">
        <f t="shared" si="25"/>
        <v>0.14254038644282546</v>
      </c>
      <c r="L105" s="153">
        <v>30.66</v>
      </c>
      <c r="M105" s="163">
        <f t="shared" si="26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577</v>
      </c>
      <c r="U105" s="152" t="s">
        <v>656</v>
      </c>
      <c r="V105" s="152"/>
      <c r="W105" s="158">
        <v>1</v>
      </c>
      <c r="X105" s="158" t="s">
        <v>671</v>
      </c>
    </row>
    <row r="106" spans="2:24">
      <c r="B106" s="831"/>
      <c r="C106" s="805"/>
      <c r="D106" s="161">
        <v>10</v>
      </c>
      <c r="E106" s="152" t="s">
        <v>661</v>
      </c>
      <c r="F106" s="153">
        <v>970.48769999999888</v>
      </c>
      <c r="G106" s="152">
        <v>468.96</v>
      </c>
      <c r="H106" s="152">
        <v>443.27</v>
      </c>
      <c r="I106" s="162">
        <f t="shared" si="24"/>
        <v>0.94521920846127605</v>
      </c>
      <c r="J106" s="152">
        <v>44.4</v>
      </c>
      <c r="K106" s="162">
        <f t="shared" si="25"/>
        <v>9.4677584442169907E-2</v>
      </c>
      <c r="L106" s="153">
        <v>51.87</v>
      </c>
      <c r="M106" s="163">
        <f t="shared" si="26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577</v>
      </c>
      <c r="U106" s="152" t="s">
        <v>656</v>
      </c>
      <c r="V106" s="152"/>
      <c r="W106" s="158">
        <v>1</v>
      </c>
      <c r="X106" s="158" t="s">
        <v>663</v>
      </c>
    </row>
    <row r="107" spans="2:24">
      <c r="B107" s="800">
        <f t="shared" ref="B107" si="32">B97+1</f>
        <v>45968</v>
      </c>
      <c r="C107" s="803" t="str">
        <f t="shared" ref="C107" si="33">CHOOSE(WEEKDAY(B107,2),"一","二","三","四","五","六","日")</f>
        <v>五</v>
      </c>
      <c r="D107" s="161">
        <v>1</v>
      </c>
      <c r="E107" s="152" t="s">
        <v>364</v>
      </c>
      <c r="F107" s="153">
        <v>2553.4875999999908</v>
      </c>
      <c r="G107" s="152">
        <v>567.46</v>
      </c>
      <c r="H107" s="152">
        <v>534.34</v>
      </c>
      <c r="I107" s="162">
        <f t="shared" si="24"/>
        <v>0.94163465266274271</v>
      </c>
      <c r="J107" s="152">
        <v>50.44</v>
      </c>
      <c r="K107" s="162">
        <f t="shared" si="25"/>
        <v>8.8887322454446124E-2</v>
      </c>
      <c r="L107" s="153">
        <v>147.43</v>
      </c>
      <c r="M107" s="163">
        <f t="shared" si="26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577</v>
      </c>
      <c r="U107" s="152" t="s">
        <v>219</v>
      </c>
      <c r="V107" s="152" t="s">
        <v>383</v>
      </c>
      <c r="W107" s="158">
        <v>1</v>
      </c>
      <c r="X107" s="158" t="s">
        <v>371</v>
      </c>
    </row>
    <row r="108" spans="2:24">
      <c r="B108" s="830"/>
      <c r="C108" s="804"/>
      <c r="D108" s="161">
        <v>2</v>
      </c>
      <c r="E108" s="152" t="s">
        <v>704</v>
      </c>
      <c r="F108" s="153">
        <v>2344.3902999999964</v>
      </c>
      <c r="G108" s="152">
        <v>545.4</v>
      </c>
      <c r="H108" s="152">
        <v>547.54</v>
      </c>
      <c r="I108" s="162">
        <f t="shared" si="24"/>
        <v>1.0039237257059039</v>
      </c>
      <c r="J108" s="152">
        <v>22.65</v>
      </c>
      <c r="K108" s="162">
        <f t="shared" si="25"/>
        <v>4.152915291529153E-2</v>
      </c>
      <c r="L108" s="153">
        <v>94.57</v>
      </c>
      <c r="M108" s="163">
        <f t="shared" si="26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577</v>
      </c>
      <c r="U108" s="152" t="s">
        <v>656</v>
      </c>
      <c r="V108" s="152"/>
      <c r="W108" s="158">
        <v>1</v>
      </c>
      <c r="X108" s="158" t="s">
        <v>703</v>
      </c>
    </row>
    <row r="109" spans="2:24">
      <c r="B109" s="830"/>
      <c r="C109" s="804"/>
      <c r="D109" s="161">
        <v>3</v>
      </c>
      <c r="E109" s="152" t="s">
        <v>534</v>
      </c>
      <c r="F109" s="153">
        <v>1679.8175999999983</v>
      </c>
      <c r="G109" s="152">
        <v>514.77</v>
      </c>
      <c r="H109" s="152">
        <v>509.81</v>
      </c>
      <c r="I109" s="162">
        <f t="shared" si="24"/>
        <v>0.99036462886337595</v>
      </c>
      <c r="J109" s="152">
        <v>18.100000000000001</v>
      </c>
      <c r="K109" s="162">
        <f t="shared" si="25"/>
        <v>3.5161334188084002E-2</v>
      </c>
      <c r="L109" s="153">
        <v>127.84</v>
      </c>
      <c r="M109" s="163">
        <f t="shared" si="26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577</v>
      </c>
      <c r="U109" s="152" t="s">
        <v>656</v>
      </c>
      <c r="V109" s="152"/>
      <c r="W109" s="158">
        <v>1</v>
      </c>
      <c r="X109" s="158" t="s">
        <v>371</v>
      </c>
    </row>
    <row r="110" spans="2:24">
      <c r="B110" s="830"/>
      <c r="C110" s="804"/>
      <c r="D110" s="161">
        <v>4</v>
      </c>
      <c r="E110" s="152" t="s">
        <v>717</v>
      </c>
      <c r="F110" s="153">
        <v>1566.8729999999975</v>
      </c>
      <c r="G110" s="152">
        <v>62.93</v>
      </c>
      <c r="H110" s="152">
        <v>60.6</v>
      </c>
      <c r="I110" s="162">
        <f t="shared" si="24"/>
        <v>0.9629747338312411</v>
      </c>
      <c r="J110" s="152">
        <v>5.75</v>
      </c>
      <c r="K110" s="162">
        <f t="shared" si="25"/>
        <v>9.1371365008739866E-2</v>
      </c>
      <c r="L110" s="153">
        <v>458.15</v>
      </c>
      <c r="M110" s="163">
        <f t="shared" si="26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577</v>
      </c>
      <c r="U110" s="152" t="s">
        <v>656</v>
      </c>
      <c r="V110" s="152"/>
      <c r="W110" s="158">
        <v>1</v>
      </c>
      <c r="X110" s="158" t="s">
        <v>719</v>
      </c>
    </row>
    <row r="111" spans="2:24">
      <c r="B111" s="830"/>
      <c r="C111" s="804"/>
      <c r="D111" s="161">
        <v>5</v>
      </c>
      <c r="E111" s="152" t="s">
        <v>436</v>
      </c>
      <c r="F111" s="153">
        <v>1391.009399999996</v>
      </c>
      <c r="G111" s="152">
        <v>90.09</v>
      </c>
      <c r="H111" s="152">
        <v>89.35</v>
      </c>
      <c r="I111" s="162">
        <f t="shared" si="24"/>
        <v>0.99178599178599169</v>
      </c>
      <c r="J111" s="152">
        <v>4</v>
      </c>
      <c r="K111" s="162">
        <f t="shared" si="25"/>
        <v>4.44000444000444E-2</v>
      </c>
      <c r="L111" s="153">
        <v>426.69</v>
      </c>
      <c r="M111" s="163">
        <f t="shared" si="26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577</v>
      </c>
      <c r="U111" s="152" t="s">
        <v>656</v>
      </c>
      <c r="V111" s="152"/>
      <c r="W111" s="158">
        <v>1</v>
      </c>
      <c r="X111" s="158" t="s">
        <v>437</v>
      </c>
    </row>
    <row r="112" spans="2:24">
      <c r="B112" s="830"/>
      <c r="C112" s="804"/>
      <c r="D112" s="161">
        <v>6</v>
      </c>
      <c r="E112" s="152" t="s">
        <v>439</v>
      </c>
      <c r="F112" s="153">
        <v>1106.9695999999988</v>
      </c>
      <c r="G112" s="152">
        <v>46.85</v>
      </c>
      <c r="H112" s="152">
        <v>45.38</v>
      </c>
      <c r="I112" s="162">
        <f t="shared" si="24"/>
        <v>0.96862326574172897</v>
      </c>
      <c r="J112" s="152">
        <v>3.23</v>
      </c>
      <c r="K112" s="162">
        <f t="shared" si="25"/>
        <v>6.8943436499466382E-2</v>
      </c>
      <c r="L112" s="153">
        <v>628.96</v>
      </c>
      <c r="M112" s="163">
        <f t="shared" si="26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577</v>
      </c>
      <c r="U112" s="152" t="s">
        <v>656</v>
      </c>
      <c r="V112" s="152"/>
      <c r="W112" s="158">
        <v>1</v>
      </c>
      <c r="X112" s="158" t="s">
        <v>409</v>
      </c>
    </row>
    <row r="113" spans="2:25">
      <c r="B113" s="830"/>
      <c r="C113" s="804"/>
      <c r="D113" s="161">
        <v>7</v>
      </c>
      <c r="E113" s="152" t="s">
        <v>637</v>
      </c>
      <c r="F113" s="153">
        <v>995.91780000000006</v>
      </c>
      <c r="G113" s="152">
        <v>296.94</v>
      </c>
      <c r="H113" s="152">
        <v>286.8</v>
      </c>
      <c r="I113" s="162">
        <f t="shared" si="24"/>
        <v>0.96585168720953729</v>
      </c>
      <c r="J113" s="152">
        <v>25.2</v>
      </c>
      <c r="K113" s="162">
        <f t="shared" si="25"/>
        <v>8.4865629420084868E-2</v>
      </c>
      <c r="L113" s="153">
        <v>66.13</v>
      </c>
      <c r="M113" s="163">
        <f t="shared" si="26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577</v>
      </c>
      <c r="U113" s="152" t="s">
        <v>656</v>
      </c>
      <c r="V113" s="152"/>
      <c r="W113" s="158">
        <v>1</v>
      </c>
      <c r="X113" s="158" t="s">
        <v>373</v>
      </c>
    </row>
    <row r="114" spans="2:25">
      <c r="B114" s="830"/>
      <c r="C114" s="804"/>
      <c r="D114" s="161">
        <v>8</v>
      </c>
      <c r="E114" s="152" t="s">
        <v>365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4"/>
        <v>0.99401823015571589</v>
      </c>
      <c r="J114" s="152">
        <v>35.909999999999997</v>
      </c>
      <c r="K114" s="162">
        <f t="shared" si="25"/>
        <v>1.6236232434485378E-2</v>
      </c>
      <c r="L114" s="153">
        <v>39.39</v>
      </c>
      <c r="M114" s="163">
        <f t="shared" si="26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577</v>
      </c>
      <c r="U114" s="152" t="s">
        <v>220</v>
      </c>
      <c r="V114" s="152" t="s">
        <v>384</v>
      </c>
      <c r="W114" s="158">
        <v>1</v>
      </c>
      <c r="X114" s="158" t="s">
        <v>371</v>
      </c>
    </row>
    <row r="115" spans="2:25">
      <c r="B115" s="830"/>
      <c r="C115" s="804"/>
      <c r="D115" s="161">
        <v>9</v>
      </c>
      <c r="E115" s="152" t="s">
        <v>535</v>
      </c>
      <c r="F115" s="153">
        <v>878.72400000000289</v>
      </c>
      <c r="G115" s="152">
        <v>135.43</v>
      </c>
      <c r="H115" s="152">
        <v>134.93</v>
      </c>
      <c r="I115" s="162">
        <f t="shared" si="24"/>
        <v>0.99630805582219595</v>
      </c>
      <c r="J115" s="152">
        <v>3.8</v>
      </c>
      <c r="K115" s="162">
        <f t="shared" si="25"/>
        <v>2.8058775751310636E-2</v>
      </c>
      <c r="L115" s="153">
        <v>266.27999999999997</v>
      </c>
      <c r="M115" s="163">
        <f t="shared" si="26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577</v>
      </c>
      <c r="U115" s="152" t="s">
        <v>656</v>
      </c>
      <c r="V115" s="152"/>
      <c r="W115" s="158">
        <v>1</v>
      </c>
      <c r="X115" s="158" t="s">
        <v>536</v>
      </c>
    </row>
    <row r="116" spans="2:25">
      <c r="B116" s="831"/>
      <c r="C116" s="805"/>
      <c r="D116" s="161">
        <v>10</v>
      </c>
      <c r="E116" s="152" t="s">
        <v>648</v>
      </c>
      <c r="F116" s="153">
        <v>815.23679999999979</v>
      </c>
      <c r="G116" s="152">
        <v>18.170000000000002</v>
      </c>
      <c r="H116" s="152">
        <v>18.16</v>
      </c>
      <c r="I116" s="162">
        <f t="shared" si="24"/>
        <v>0.99944964226747379</v>
      </c>
      <c r="J116" s="152">
        <v>1.53</v>
      </c>
      <c r="K116" s="162">
        <f t="shared" si="25"/>
        <v>8.4204733076499713E-2</v>
      </c>
      <c r="L116" s="153">
        <v>536.34</v>
      </c>
      <c r="M116" s="163">
        <f t="shared" si="26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577</v>
      </c>
      <c r="U116" s="152" t="s">
        <v>656</v>
      </c>
      <c r="V116" s="152"/>
      <c r="W116" s="158">
        <v>1</v>
      </c>
      <c r="X116" s="158" t="s">
        <v>379</v>
      </c>
    </row>
    <row r="117" spans="2:25">
      <c r="B117" s="800">
        <f t="shared" ref="B117" si="34">B107+1</f>
        <v>45969</v>
      </c>
      <c r="C117" s="803" t="str">
        <f t="shared" ref="C117" si="35">CHOOSE(WEEKDAY(B117,2),"一","二","三","四","五","六","日")</f>
        <v>六</v>
      </c>
      <c r="D117" s="161">
        <v>1</v>
      </c>
      <c r="E117" s="152" t="s">
        <v>364</v>
      </c>
      <c r="F117" s="153">
        <v>1931.3329999999867</v>
      </c>
      <c r="G117" s="152">
        <v>570.20000000000005</v>
      </c>
      <c r="H117" s="152">
        <v>548.26</v>
      </c>
      <c r="I117" s="162">
        <f t="shared" si="24"/>
        <v>0.96152227288670633</v>
      </c>
      <c r="J117" s="152">
        <v>35.04</v>
      </c>
      <c r="K117" s="162">
        <f t="shared" si="25"/>
        <v>6.1452122062434229E-2</v>
      </c>
      <c r="L117" s="153">
        <v>147.43</v>
      </c>
      <c r="M117" s="163">
        <f t="shared" si="26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577</v>
      </c>
      <c r="U117" s="152" t="s">
        <v>219</v>
      </c>
      <c r="V117" s="152" t="s">
        <v>383</v>
      </c>
      <c r="W117" s="158">
        <v>1</v>
      </c>
      <c r="X117" s="158" t="s">
        <v>371</v>
      </c>
    </row>
    <row r="118" spans="2:25">
      <c r="B118" s="830"/>
      <c r="C118" s="804"/>
      <c r="D118" s="161">
        <v>2</v>
      </c>
      <c r="E118" s="152" t="s">
        <v>704</v>
      </c>
      <c r="F118" s="153">
        <v>1085.663599999991</v>
      </c>
      <c r="G118" s="152">
        <v>549.6</v>
      </c>
      <c r="H118" s="152">
        <v>539.03</v>
      </c>
      <c r="I118" s="162">
        <f t="shared" si="24"/>
        <v>0.98076783114992716</v>
      </c>
      <c r="J118" s="152">
        <v>22.05</v>
      </c>
      <c r="K118" s="162">
        <f t="shared" si="25"/>
        <v>4.0120087336244538E-2</v>
      </c>
      <c r="L118" s="153">
        <v>94.57</v>
      </c>
      <c r="M118" s="163">
        <f t="shared" si="26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577</v>
      </c>
      <c r="U118" s="152" t="s">
        <v>656</v>
      </c>
      <c r="V118" s="152"/>
      <c r="W118" s="158">
        <v>1</v>
      </c>
      <c r="X118" s="158" t="s">
        <v>703</v>
      </c>
    </row>
    <row r="119" spans="2:25">
      <c r="B119" s="830"/>
      <c r="C119" s="804"/>
      <c r="D119" s="161">
        <v>3</v>
      </c>
      <c r="E119" s="152" t="s">
        <v>366</v>
      </c>
      <c r="F119" s="153">
        <v>1046.9802000000018</v>
      </c>
      <c r="G119" s="152">
        <v>331.24</v>
      </c>
      <c r="H119" s="152">
        <v>305.55</v>
      </c>
      <c r="I119" s="162">
        <f t="shared" si="24"/>
        <v>0.92244294167371088</v>
      </c>
      <c r="J119" s="152">
        <v>40.6</v>
      </c>
      <c r="K119" s="162">
        <f t="shared" si="25"/>
        <v>0.12256973795435334</v>
      </c>
      <c r="L119" s="153">
        <v>70.22</v>
      </c>
      <c r="M119" s="163">
        <f t="shared" si="26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577</v>
      </c>
      <c r="U119" s="152" t="s">
        <v>656</v>
      </c>
      <c r="V119" s="152"/>
      <c r="W119" s="158">
        <v>1</v>
      </c>
      <c r="X119" s="158" t="s">
        <v>379</v>
      </c>
    </row>
    <row r="120" spans="2:25">
      <c r="B120" s="830"/>
      <c r="C120" s="804"/>
      <c r="D120" s="161">
        <v>4</v>
      </c>
      <c r="E120" s="152" t="s">
        <v>637</v>
      </c>
      <c r="F120" s="153">
        <v>1024.3537000000006</v>
      </c>
      <c r="G120" s="152">
        <v>323.82</v>
      </c>
      <c r="H120" s="152">
        <v>318.31</v>
      </c>
      <c r="I120" s="162">
        <f t="shared" si="24"/>
        <v>0.98298437403495775</v>
      </c>
      <c r="J120" s="152">
        <v>21</v>
      </c>
      <c r="K120" s="162">
        <f t="shared" si="25"/>
        <v>6.4850843060959798E-2</v>
      </c>
      <c r="L120" s="153">
        <v>66.13</v>
      </c>
      <c r="M120" s="163">
        <f t="shared" si="26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577</v>
      </c>
      <c r="U120" s="152" t="s">
        <v>656</v>
      </c>
      <c r="V120" s="152"/>
      <c r="W120" s="158">
        <v>1</v>
      </c>
      <c r="X120" s="158" t="s">
        <v>373</v>
      </c>
    </row>
    <row r="121" spans="2:25">
      <c r="B121" s="830"/>
      <c r="C121" s="804"/>
      <c r="D121" s="161">
        <v>5</v>
      </c>
      <c r="E121" s="152" t="s">
        <v>651</v>
      </c>
      <c r="F121" s="153">
        <v>931.41359999999861</v>
      </c>
      <c r="G121" s="152">
        <v>233.04</v>
      </c>
      <c r="H121" s="152">
        <v>229.2</v>
      </c>
      <c r="I121" s="162">
        <f t="shared" si="24"/>
        <v>0.98352214212152422</v>
      </c>
      <c r="J121" s="152">
        <v>13.2</v>
      </c>
      <c r="K121" s="162">
        <f t="shared" si="25"/>
        <v>5.6642636457260552E-2</v>
      </c>
      <c r="L121" s="153">
        <v>99.51</v>
      </c>
      <c r="M121" s="163">
        <f t="shared" si="26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577</v>
      </c>
      <c r="U121" s="152" t="s">
        <v>656</v>
      </c>
      <c r="V121" s="152"/>
      <c r="W121" s="158">
        <v>1</v>
      </c>
      <c r="X121" s="158" t="s">
        <v>411</v>
      </c>
    </row>
    <row r="122" spans="2:25">
      <c r="B122" s="830"/>
      <c r="C122" s="804"/>
      <c r="D122" s="161">
        <v>6</v>
      </c>
      <c r="E122" s="152" t="s">
        <v>636</v>
      </c>
      <c r="F122" s="153">
        <v>885.56680000000074</v>
      </c>
      <c r="G122" s="152">
        <v>250.24</v>
      </c>
      <c r="H122" s="152">
        <v>248.02</v>
      </c>
      <c r="I122" s="162">
        <f t="shared" si="24"/>
        <v>0.99112851662404089</v>
      </c>
      <c r="J122" s="152">
        <v>10.4</v>
      </c>
      <c r="K122" s="162">
        <f t="shared" si="25"/>
        <v>4.1560102301790282E-2</v>
      </c>
      <c r="L122" s="153">
        <v>108.26</v>
      </c>
      <c r="M122" s="163">
        <f t="shared" si="26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577</v>
      </c>
      <c r="U122" s="152" t="s">
        <v>220</v>
      </c>
      <c r="V122" s="152" t="s">
        <v>384</v>
      </c>
      <c r="W122" s="158">
        <v>1</v>
      </c>
      <c r="X122" s="158" t="s">
        <v>380</v>
      </c>
    </row>
    <row r="123" spans="2:25">
      <c r="B123" s="830"/>
      <c r="C123" s="804"/>
      <c r="D123" s="161">
        <v>7</v>
      </c>
      <c r="E123" s="152" t="s">
        <v>440</v>
      </c>
      <c r="F123" s="153">
        <v>751.16719999998827</v>
      </c>
      <c r="G123" s="152">
        <v>170.71</v>
      </c>
      <c r="H123" s="152">
        <v>171.95</v>
      </c>
      <c r="I123" s="162">
        <f t="shared" si="24"/>
        <v>1.0072637806806863</v>
      </c>
      <c r="J123" s="152">
        <v>0</v>
      </c>
      <c r="K123" s="162">
        <f t="shared" si="25"/>
        <v>0</v>
      </c>
      <c r="L123" s="153">
        <v>605.78</v>
      </c>
      <c r="M123" s="163">
        <f t="shared" si="26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577</v>
      </c>
      <c r="U123" s="152" t="s">
        <v>220</v>
      </c>
      <c r="V123" s="152" t="s">
        <v>384</v>
      </c>
      <c r="W123" s="158">
        <v>1</v>
      </c>
      <c r="X123" s="158" t="s">
        <v>375</v>
      </c>
    </row>
    <row r="124" spans="2:25">
      <c r="B124" s="830"/>
      <c r="C124" s="804"/>
      <c r="D124" s="161">
        <v>8</v>
      </c>
      <c r="E124" s="152" t="s">
        <v>365</v>
      </c>
      <c r="F124" s="153">
        <v>735.01739999999427</v>
      </c>
      <c r="G124" s="152">
        <v>2486.73</v>
      </c>
      <c r="H124" s="152">
        <v>2455.39</v>
      </c>
      <c r="I124" s="162">
        <f t="shared" si="24"/>
        <v>0.98739710382711432</v>
      </c>
      <c r="J124" s="152">
        <v>50</v>
      </c>
      <c r="K124" s="162">
        <f t="shared" si="25"/>
        <v>2.0106726504284744E-2</v>
      </c>
      <c r="L124" s="153">
        <v>39.39</v>
      </c>
      <c r="M124" s="163">
        <f t="shared" si="26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577</v>
      </c>
      <c r="U124" s="152" t="s">
        <v>220</v>
      </c>
      <c r="V124" s="152" t="s">
        <v>384</v>
      </c>
      <c r="W124" s="158">
        <v>1</v>
      </c>
      <c r="X124" s="158" t="s">
        <v>371</v>
      </c>
    </row>
    <row r="125" spans="2:25">
      <c r="B125" s="830"/>
      <c r="C125" s="804"/>
      <c r="D125" s="161">
        <v>9</v>
      </c>
      <c r="E125" s="152" t="s">
        <v>661</v>
      </c>
      <c r="F125" s="153">
        <v>710.10030000000279</v>
      </c>
      <c r="G125" s="152">
        <v>388.32</v>
      </c>
      <c r="H125" s="152">
        <v>379.41</v>
      </c>
      <c r="I125" s="162">
        <f t="shared" si="24"/>
        <v>0.97705500618046981</v>
      </c>
      <c r="J125" s="152">
        <v>22.6</v>
      </c>
      <c r="K125" s="162">
        <f t="shared" si="25"/>
        <v>5.819942315615987E-2</v>
      </c>
      <c r="L125" s="153">
        <v>51.87</v>
      </c>
      <c r="M125" s="163">
        <f t="shared" si="26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577</v>
      </c>
      <c r="U125" s="152" t="s">
        <v>656</v>
      </c>
      <c r="V125" s="152"/>
      <c r="W125" s="158">
        <v>1</v>
      </c>
      <c r="X125" s="158" t="s">
        <v>663</v>
      </c>
    </row>
    <row r="126" spans="2:25">
      <c r="B126" s="831"/>
      <c r="C126" s="805"/>
      <c r="D126" s="161">
        <v>10</v>
      </c>
      <c r="E126" s="152" t="s">
        <v>705</v>
      </c>
      <c r="F126" s="153">
        <v>703.48199999999974</v>
      </c>
      <c r="G126" s="152">
        <v>26.03</v>
      </c>
      <c r="H126" s="152">
        <v>26.28</v>
      </c>
      <c r="I126" s="162">
        <f t="shared" si="24"/>
        <v>1.009604302727622</v>
      </c>
      <c r="J126" s="152">
        <v>1.2</v>
      </c>
      <c r="K126" s="162">
        <f t="shared" si="25"/>
        <v>4.6100653092585472E-2</v>
      </c>
      <c r="L126" s="153">
        <v>485.16</v>
      </c>
      <c r="M126" s="163">
        <f t="shared" si="26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577</v>
      </c>
      <c r="U126" s="152" t="s">
        <v>656</v>
      </c>
      <c r="V126" s="152"/>
      <c r="W126" s="158">
        <v>1</v>
      </c>
      <c r="X126" s="158" t="s">
        <v>379</v>
      </c>
    </row>
    <row r="127" spans="2:25">
      <c r="B127" s="800">
        <f t="shared" ref="B127" si="36">B117+1</f>
        <v>45970</v>
      </c>
      <c r="C127" s="803" t="str">
        <f t="shared" ref="C127" si="37">CHOOSE(WEEKDAY(B127,2),"一","二","三","四","五","六","日")</f>
        <v>日</v>
      </c>
      <c r="D127" s="161">
        <v>1</v>
      </c>
      <c r="E127" s="152" t="s">
        <v>535</v>
      </c>
      <c r="F127" s="153">
        <v>2638.8347999999987</v>
      </c>
      <c r="G127" s="152">
        <v>181.81</v>
      </c>
      <c r="H127" s="152">
        <v>183.17</v>
      </c>
      <c r="I127" s="162">
        <f t="shared" si="24"/>
        <v>1.0074803366151477</v>
      </c>
      <c r="J127" s="152">
        <v>8.5500000000000007</v>
      </c>
      <c r="K127" s="162">
        <f t="shared" si="25"/>
        <v>4.7027116220229911E-2</v>
      </c>
      <c r="L127" s="153">
        <v>266.27999999999997</v>
      </c>
      <c r="M127" s="163">
        <f t="shared" si="26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577</v>
      </c>
      <c r="U127" s="152" t="s">
        <v>656</v>
      </c>
      <c r="V127" s="152"/>
      <c r="W127" s="158">
        <v>1</v>
      </c>
      <c r="X127" s="158" t="s">
        <v>536</v>
      </c>
    </row>
    <row r="128" spans="2:25">
      <c r="B128" s="830"/>
      <c r="C128" s="804"/>
      <c r="D128" s="161">
        <v>2</v>
      </c>
      <c r="E128" s="152" t="s">
        <v>366</v>
      </c>
      <c r="F128" s="153">
        <v>1972.4797999999982</v>
      </c>
      <c r="G128" s="152">
        <v>331.1</v>
      </c>
      <c r="H128" s="152">
        <v>333.99</v>
      </c>
      <c r="I128" s="162">
        <f t="shared" si="24"/>
        <v>1.008728480821504</v>
      </c>
      <c r="J128" s="152">
        <v>25.2</v>
      </c>
      <c r="K128" s="162">
        <f t="shared" si="25"/>
        <v>7.6109936575052842E-2</v>
      </c>
      <c r="L128" s="153">
        <v>70.22</v>
      </c>
      <c r="M128" s="163">
        <f t="shared" si="26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577</v>
      </c>
      <c r="U128" s="152" t="s">
        <v>656</v>
      </c>
      <c r="V128" s="152"/>
      <c r="W128" s="158">
        <v>1</v>
      </c>
      <c r="X128" s="158" t="s">
        <v>379</v>
      </c>
      <c r="Y128" s="155"/>
    </row>
    <row r="129" spans="2:25">
      <c r="B129" s="830"/>
      <c r="C129" s="804"/>
      <c r="D129" s="161">
        <v>3</v>
      </c>
      <c r="E129" s="152" t="s">
        <v>364</v>
      </c>
      <c r="F129" s="153">
        <v>1875.3096000000041</v>
      </c>
      <c r="G129" s="152">
        <v>907.04</v>
      </c>
      <c r="H129" s="152">
        <v>874.16</v>
      </c>
      <c r="I129" s="162">
        <f t="shared" si="24"/>
        <v>0.96375022049744219</v>
      </c>
      <c r="J129" s="152">
        <v>45.6</v>
      </c>
      <c r="K129" s="162">
        <f t="shared" si="25"/>
        <v>5.0273416828364795E-2</v>
      </c>
      <c r="L129" s="153">
        <v>147.43</v>
      </c>
      <c r="M129" s="163">
        <f t="shared" si="26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577</v>
      </c>
      <c r="U129" s="152" t="s">
        <v>219</v>
      </c>
      <c r="V129" s="152" t="s">
        <v>383</v>
      </c>
      <c r="W129" s="158">
        <v>1</v>
      </c>
      <c r="X129" s="158" t="s">
        <v>371</v>
      </c>
      <c r="Y129" s="157"/>
    </row>
    <row r="130" spans="2:25">
      <c r="B130" s="830"/>
      <c r="C130" s="804"/>
      <c r="D130" s="161">
        <v>4</v>
      </c>
      <c r="E130" s="152" t="s">
        <v>436</v>
      </c>
      <c r="F130" s="153">
        <v>1544.6177999999959</v>
      </c>
      <c r="G130" s="152">
        <v>125.76</v>
      </c>
      <c r="H130" s="152">
        <v>121.78</v>
      </c>
      <c r="I130" s="162">
        <f t="shared" si="24"/>
        <v>0.96835241730279897</v>
      </c>
      <c r="J130" s="152">
        <v>7.6</v>
      </c>
      <c r="K130" s="162">
        <f t="shared" si="25"/>
        <v>6.0432569974554699E-2</v>
      </c>
      <c r="L130" s="153">
        <v>426.69</v>
      </c>
      <c r="M130" s="163">
        <f t="shared" si="26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577</v>
      </c>
      <c r="U130" s="152" t="s">
        <v>656</v>
      </c>
      <c r="V130" s="152"/>
      <c r="W130" s="158">
        <v>1</v>
      </c>
      <c r="X130" s="158" t="s">
        <v>437</v>
      </c>
    </row>
    <row r="131" spans="2:25">
      <c r="B131" s="830"/>
      <c r="C131" s="804"/>
      <c r="D131" s="161">
        <v>5</v>
      </c>
      <c r="E131" s="152" t="s">
        <v>717</v>
      </c>
      <c r="F131" s="153">
        <v>1214.0974999999994</v>
      </c>
      <c r="G131" s="152">
        <v>61.15</v>
      </c>
      <c r="H131" s="152">
        <v>61.3</v>
      </c>
      <c r="I131" s="162">
        <f t="shared" si="24"/>
        <v>1.0024529844644317</v>
      </c>
      <c r="J131" s="152">
        <v>2.5</v>
      </c>
      <c r="K131" s="162">
        <f t="shared" si="25"/>
        <v>4.0883074407195422E-2</v>
      </c>
      <c r="L131" s="153">
        <v>458.15</v>
      </c>
      <c r="M131" s="163">
        <f t="shared" si="26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577</v>
      </c>
      <c r="U131" s="152" t="s">
        <v>656</v>
      </c>
      <c r="V131" s="152"/>
      <c r="W131" s="158">
        <v>1</v>
      </c>
      <c r="X131" s="158" t="s">
        <v>719</v>
      </c>
    </row>
    <row r="132" spans="2:25">
      <c r="B132" s="830"/>
      <c r="C132" s="804"/>
      <c r="D132" s="161">
        <v>6</v>
      </c>
      <c r="E132" s="152" t="s">
        <v>759</v>
      </c>
      <c r="F132" s="153">
        <v>1112.8860000000027</v>
      </c>
      <c r="G132" s="152">
        <v>49.19</v>
      </c>
      <c r="H132" s="152">
        <v>49.49</v>
      </c>
      <c r="I132" s="162">
        <f t="shared" si="24"/>
        <v>1.0060988005692215</v>
      </c>
      <c r="J132" s="152">
        <v>1.5</v>
      </c>
      <c r="K132" s="162">
        <f t="shared" si="25"/>
        <v>3.0494002846106934E-2</v>
      </c>
      <c r="L132" s="153">
        <v>618.27</v>
      </c>
      <c r="M132" s="163">
        <f t="shared" si="26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577</v>
      </c>
      <c r="U132" s="152" t="s">
        <v>656</v>
      </c>
      <c r="V132" s="152"/>
      <c r="W132" s="158">
        <v>1</v>
      </c>
      <c r="X132" s="158" t="s">
        <v>758</v>
      </c>
    </row>
    <row r="133" spans="2:25">
      <c r="B133" s="830"/>
      <c r="C133" s="804"/>
      <c r="D133" s="161">
        <v>7</v>
      </c>
      <c r="E133" s="152" t="s">
        <v>637</v>
      </c>
      <c r="F133" s="153">
        <v>1041.5474999999963</v>
      </c>
      <c r="G133" s="152">
        <v>334.18</v>
      </c>
      <c r="H133" s="152">
        <v>318.52999999999997</v>
      </c>
      <c r="I133" s="162">
        <f t="shared" si="24"/>
        <v>0.95316895086480324</v>
      </c>
      <c r="J133" s="152">
        <v>31.4</v>
      </c>
      <c r="K133" s="162">
        <f t="shared" si="25"/>
        <v>9.3961338200969538E-2</v>
      </c>
      <c r="L133" s="153">
        <v>66.13</v>
      </c>
      <c r="M133" s="163">
        <f t="shared" si="26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577</v>
      </c>
      <c r="U133" s="152" t="s">
        <v>656</v>
      </c>
      <c r="V133" s="152"/>
      <c r="W133" s="158">
        <v>1</v>
      </c>
      <c r="X133" s="158" t="s">
        <v>373</v>
      </c>
    </row>
    <row r="134" spans="2:25">
      <c r="B134" s="830"/>
      <c r="C134" s="804"/>
      <c r="D134" s="161">
        <v>8</v>
      </c>
      <c r="E134" s="152" t="s">
        <v>440</v>
      </c>
      <c r="F134" s="153">
        <v>1023.7681999999986</v>
      </c>
      <c r="G134" s="152">
        <v>205.71</v>
      </c>
      <c r="H134" s="152">
        <v>205.38</v>
      </c>
      <c r="I134" s="162">
        <f t="shared" si="24"/>
        <v>0.99839579991249816</v>
      </c>
      <c r="J134" s="152">
        <v>2.02</v>
      </c>
      <c r="K134" s="162">
        <f t="shared" si="25"/>
        <v>9.8196490204657035E-3</v>
      </c>
      <c r="L134" s="153">
        <v>605.78</v>
      </c>
      <c r="M134" s="163">
        <f t="shared" si="26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577</v>
      </c>
      <c r="U134" s="152" t="s">
        <v>220</v>
      </c>
      <c r="V134" s="152" t="s">
        <v>384</v>
      </c>
      <c r="W134" s="158">
        <v>1</v>
      </c>
      <c r="X134" s="158" t="s">
        <v>375</v>
      </c>
    </row>
    <row r="135" spans="2:25">
      <c r="B135" s="830"/>
      <c r="C135" s="804"/>
      <c r="D135" s="161">
        <v>9</v>
      </c>
      <c r="E135" s="152" t="s">
        <v>585</v>
      </c>
      <c r="F135" s="153">
        <v>1018.1073000000042</v>
      </c>
      <c r="G135" s="152">
        <v>53.48</v>
      </c>
      <c r="H135" s="152">
        <v>52.77</v>
      </c>
      <c r="I135" s="162">
        <f t="shared" ref="I135:I198" si="38">H135/G135</f>
        <v>0.98672400897531798</v>
      </c>
      <c r="J135" s="152">
        <v>2.1800000000000002</v>
      </c>
      <c r="K135" s="162">
        <f t="shared" ref="K135:K198" si="39">J135/G135</f>
        <v>4.0762902019446524E-2</v>
      </c>
      <c r="L135" s="153">
        <v>692.59</v>
      </c>
      <c r="M135" s="163">
        <f t="shared" ref="M135:M198" si="40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577</v>
      </c>
      <c r="U135" s="152" t="s">
        <v>656</v>
      </c>
      <c r="V135" s="152"/>
      <c r="W135" s="158">
        <v>1</v>
      </c>
      <c r="X135" s="158" t="s">
        <v>583</v>
      </c>
    </row>
    <row r="136" spans="2:25">
      <c r="B136" s="831"/>
      <c r="C136" s="805"/>
      <c r="D136" s="161">
        <v>10</v>
      </c>
      <c r="E136" s="152" t="s">
        <v>760</v>
      </c>
      <c r="F136" s="153">
        <v>939.72600000000068</v>
      </c>
      <c r="G136" s="152">
        <v>183.61</v>
      </c>
      <c r="H136" s="152">
        <v>183.71</v>
      </c>
      <c r="I136" s="162">
        <f t="shared" si="38"/>
        <v>1.0005446326452807</v>
      </c>
      <c r="J136" s="152">
        <v>7.3</v>
      </c>
      <c r="K136" s="162">
        <f t="shared" si="39"/>
        <v>3.9758183105495337E-2</v>
      </c>
      <c r="L136" s="153">
        <v>126.99</v>
      </c>
      <c r="M136" s="163">
        <f t="shared" si="40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577</v>
      </c>
      <c r="U136" s="152" t="s">
        <v>656</v>
      </c>
      <c r="V136" s="152"/>
      <c r="W136" s="158">
        <v>1</v>
      </c>
      <c r="X136" s="158" t="s">
        <v>371</v>
      </c>
    </row>
    <row r="137" spans="2:25">
      <c r="B137" s="800">
        <f t="shared" ref="B137" si="41">B127+1</f>
        <v>45971</v>
      </c>
      <c r="C137" s="803" t="str">
        <f t="shared" ref="C137" si="42">CHOOSE(WEEKDAY(B137,2),"一","二","三","四","五","六","日")</f>
        <v>一</v>
      </c>
      <c r="D137" s="161">
        <v>1</v>
      </c>
      <c r="E137" s="152" t="s">
        <v>585</v>
      </c>
      <c r="F137" s="153">
        <v>2230.1397999999995</v>
      </c>
      <c r="G137" s="152">
        <v>51.75</v>
      </c>
      <c r="H137" s="152">
        <v>49.93</v>
      </c>
      <c r="I137" s="162">
        <f t="shared" si="38"/>
        <v>0.96483091787439612</v>
      </c>
      <c r="J137" s="152">
        <v>5.04</v>
      </c>
      <c r="K137" s="162">
        <f t="shared" si="39"/>
        <v>9.7391304347826085E-2</v>
      </c>
      <c r="L137" s="153">
        <v>692.59</v>
      </c>
      <c r="M137" s="163">
        <f t="shared" si="40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577</v>
      </c>
      <c r="U137" s="152" t="s">
        <v>656</v>
      </c>
      <c r="V137" s="152"/>
      <c r="W137" s="158">
        <v>1</v>
      </c>
      <c r="X137" s="158" t="s">
        <v>583</v>
      </c>
    </row>
    <row r="138" spans="2:25">
      <c r="B138" s="830"/>
      <c r="C138" s="804"/>
      <c r="D138" s="161">
        <v>2</v>
      </c>
      <c r="E138" s="152" t="s">
        <v>717</v>
      </c>
      <c r="F138" s="153">
        <v>1823.4369999999985</v>
      </c>
      <c r="G138" s="152">
        <v>59.35</v>
      </c>
      <c r="H138" s="152">
        <v>59.08</v>
      </c>
      <c r="I138" s="162">
        <f t="shared" si="38"/>
        <v>0.99545071609098568</v>
      </c>
      <c r="J138" s="152">
        <v>4.25</v>
      </c>
      <c r="K138" s="162">
        <f t="shared" si="39"/>
        <v>7.1609098567818025E-2</v>
      </c>
      <c r="L138" s="153">
        <v>458.15</v>
      </c>
      <c r="M138" s="163">
        <f t="shared" si="40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577</v>
      </c>
      <c r="U138" s="152" t="s">
        <v>656</v>
      </c>
      <c r="V138" s="152"/>
      <c r="W138" s="158">
        <v>1</v>
      </c>
      <c r="X138" s="158" t="s">
        <v>719</v>
      </c>
    </row>
    <row r="139" spans="2:25">
      <c r="B139" s="830"/>
      <c r="C139" s="804"/>
      <c r="D139" s="161">
        <v>3</v>
      </c>
      <c r="E139" s="152" t="s">
        <v>682</v>
      </c>
      <c r="F139" s="153">
        <v>1678.3896000000022</v>
      </c>
      <c r="G139" s="152">
        <v>62.85</v>
      </c>
      <c r="H139" s="152">
        <v>63.18</v>
      </c>
      <c r="I139" s="162">
        <f t="shared" si="38"/>
        <v>1.0052505966587111</v>
      </c>
      <c r="J139" s="152">
        <v>3.75</v>
      </c>
      <c r="K139" s="162">
        <f t="shared" si="39"/>
        <v>5.9665871121718374E-2</v>
      </c>
      <c r="L139" s="153">
        <v>411.37</v>
      </c>
      <c r="M139" s="163">
        <f t="shared" si="40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577</v>
      </c>
      <c r="U139" s="152" t="s">
        <v>656</v>
      </c>
      <c r="V139" s="152"/>
      <c r="W139" s="158">
        <v>1</v>
      </c>
      <c r="X139" s="158" t="s">
        <v>671</v>
      </c>
    </row>
    <row r="140" spans="2:25">
      <c r="B140" s="830"/>
      <c r="C140" s="804"/>
      <c r="D140" s="161">
        <v>4</v>
      </c>
      <c r="E140" s="152" t="s">
        <v>439</v>
      </c>
      <c r="F140" s="153">
        <v>1635.296000000001</v>
      </c>
      <c r="G140" s="152">
        <v>61.37</v>
      </c>
      <c r="H140" s="152">
        <v>61.31</v>
      </c>
      <c r="I140" s="162">
        <f t="shared" si="38"/>
        <v>0.99902232361088483</v>
      </c>
      <c r="J140" s="152">
        <v>2.66</v>
      </c>
      <c r="K140" s="162">
        <f t="shared" si="39"/>
        <v>4.3343653250773995E-2</v>
      </c>
      <c r="L140" s="153">
        <v>628.96</v>
      </c>
      <c r="M140" s="163">
        <f t="shared" si="40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577</v>
      </c>
      <c r="U140" s="152" t="s">
        <v>656</v>
      </c>
      <c r="V140" s="152"/>
      <c r="W140" s="158">
        <v>1</v>
      </c>
      <c r="X140" s="158" t="s">
        <v>409</v>
      </c>
    </row>
    <row r="141" spans="2:25">
      <c r="B141" s="830"/>
      <c r="C141" s="804"/>
      <c r="D141" s="161">
        <v>5</v>
      </c>
      <c r="E141" s="152" t="s">
        <v>664</v>
      </c>
      <c r="F141" s="153">
        <v>1210.1158000000007</v>
      </c>
      <c r="G141" s="152">
        <v>210.11</v>
      </c>
      <c r="H141" s="152">
        <v>210.15</v>
      </c>
      <c r="I141" s="162">
        <f t="shared" si="38"/>
        <v>1.0001903764694684</v>
      </c>
      <c r="J141" s="152">
        <v>6.3</v>
      </c>
      <c r="K141" s="162">
        <f t="shared" si="39"/>
        <v>2.9984293941268857E-2</v>
      </c>
      <c r="L141" s="153">
        <v>190.87</v>
      </c>
      <c r="M141" s="163">
        <f t="shared" si="40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577</v>
      </c>
      <c r="U141" s="152" t="s">
        <v>656</v>
      </c>
      <c r="V141" s="152"/>
      <c r="W141" s="158">
        <v>1</v>
      </c>
      <c r="X141" s="158" t="s">
        <v>666</v>
      </c>
    </row>
    <row r="142" spans="2:25">
      <c r="B142" s="830"/>
      <c r="C142" s="804"/>
      <c r="D142" s="161">
        <v>6</v>
      </c>
      <c r="E142" s="152" t="s">
        <v>364</v>
      </c>
      <c r="F142" s="153">
        <v>1152.9025999999906</v>
      </c>
      <c r="G142" s="152">
        <v>860.34</v>
      </c>
      <c r="H142" s="152">
        <v>835.66</v>
      </c>
      <c r="I142" s="162">
        <f t="shared" si="38"/>
        <v>0.97131366668991326</v>
      </c>
      <c r="J142" s="152">
        <v>32.5</v>
      </c>
      <c r="K142" s="162">
        <f t="shared" si="39"/>
        <v>3.7775763070414019E-2</v>
      </c>
      <c r="L142" s="153">
        <v>147.43</v>
      </c>
      <c r="M142" s="163">
        <f t="shared" si="40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577</v>
      </c>
      <c r="U142" s="152" t="s">
        <v>219</v>
      </c>
      <c r="V142" s="152" t="s">
        <v>383</v>
      </c>
      <c r="W142" s="158">
        <v>1</v>
      </c>
      <c r="X142" s="158" t="s">
        <v>371</v>
      </c>
    </row>
    <row r="143" spans="2:25">
      <c r="B143" s="830"/>
      <c r="C143" s="804"/>
      <c r="D143" s="161">
        <v>7</v>
      </c>
      <c r="E143" s="152" t="s">
        <v>440</v>
      </c>
      <c r="F143" s="153">
        <v>1126.7508000000082</v>
      </c>
      <c r="G143" s="152">
        <v>206.7</v>
      </c>
      <c r="H143" s="152">
        <v>208.56</v>
      </c>
      <c r="I143" s="162">
        <f t="shared" si="38"/>
        <v>1.0089985486211901</v>
      </c>
      <c r="J143" s="152">
        <v>0</v>
      </c>
      <c r="K143" s="162">
        <f t="shared" si="39"/>
        <v>0</v>
      </c>
      <c r="L143" s="153">
        <v>605.78</v>
      </c>
      <c r="M143" s="163">
        <f t="shared" si="40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577</v>
      </c>
      <c r="U143" s="152" t="s">
        <v>220</v>
      </c>
      <c r="V143" s="152" t="s">
        <v>384</v>
      </c>
      <c r="W143" s="158">
        <v>1</v>
      </c>
      <c r="X143" s="158" t="s">
        <v>375</v>
      </c>
    </row>
    <row r="144" spans="2:25">
      <c r="B144" s="830"/>
      <c r="C144" s="804"/>
      <c r="D144" s="161">
        <v>8</v>
      </c>
      <c r="E144" s="152" t="s">
        <v>636</v>
      </c>
      <c r="F144" s="153">
        <v>1120.4909999999963</v>
      </c>
      <c r="G144" s="152">
        <v>254.24</v>
      </c>
      <c r="H144" s="152">
        <v>250.79</v>
      </c>
      <c r="I144" s="162">
        <f t="shared" si="38"/>
        <v>0.98643014474512269</v>
      </c>
      <c r="J144" s="152">
        <v>13.8</v>
      </c>
      <c r="K144" s="162">
        <f t="shared" si="39"/>
        <v>5.4279421019509125E-2</v>
      </c>
      <c r="L144" s="153">
        <v>108.26</v>
      </c>
      <c r="M144" s="163">
        <f t="shared" si="40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577</v>
      </c>
      <c r="U144" s="152" t="s">
        <v>220</v>
      </c>
      <c r="V144" s="152" t="s">
        <v>384</v>
      </c>
      <c r="W144" s="158">
        <v>1</v>
      </c>
      <c r="X144" s="158" t="s">
        <v>380</v>
      </c>
    </row>
    <row r="145" spans="2:24">
      <c r="B145" s="830"/>
      <c r="C145" s="804"/>
      <c r="D145" s="161">
        <v>9</v>
      </c>
      <c r="E145" s="152" t="s">
        <v>704</v>
      </c>
      <c r="F145" s="153">
        <v>997.71349999999563</v>
      </c>
      <c r="G145" s="152">
        <v>686.25</v>
      </c>
      <c r="H145" s="152">
        <v>669.3</v>
      </c>
      <c r="I145" s="162">
        <f t="shared" si="38"/>
        <v>0.97530054644808739</v>
      </c>
      <c r="J145" s="152">
        <v>27.5</v>
      </c>
      <c r="K145" s="162">
        <f t="shared" si="39"/>
        <v>4.0072859744990891E-2</v>
      </c>
      <c r="L145" s="153">
        <v>94.57</v>
      </c>
      <c r="M145" s="163">
        <f t="shared" si="40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577</v>
      </c>
      <c r="U145" s="152" t="s">
        <v>656</v>
      </c>
      <c r="V145" s="152"/>
      <c r="W145" s="158">
        <v>1</v>
      </c>
      <c r="X145" s="158" t="s">
        <v>703</v>
      </c>
    </row>
    <row r="146" spans="2:24">
      <c r="B146" s="831"/>
      <c r="C146" s="805"/>
      <c r="D146" s="161">
        <v>10</v>
      </c>
      <c r="E146" s="152" t="s">
        <v>761</v>
      </c>
      <c r="F146" s="153">
        <v>764.75070000000005</v>
      </c>
      <c r="G146" s="152">
        <v>123.24</v>
      </c>
      <c r="H146" s="152">
        <v>124.15</v>
      </c>
      <c r="I146" s="162">
        <f t="shared" si="38"/>
        <v>1.0073839662447259</v>
      </c>
      <c r="J146" s="152">
        <v>10.7</v>
      </c>
      <c r="K146" s="162">
        <f t="shared" si="39"/>
        <v>8.6822460240181754E-2</v>
      </c>
      <c r="L146" s="153">
        <v>65.87</v>
      </c>
      <c r="M146" s="163">
        <f t="shared" si="40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577</v>
      </c>
      <c r="U146" s="152" t="s">
        <v>656</v>
      </c>
      <c r="V146" s="152"/>
      <c r="W146" s="158">
        <v>1</v>
      </c>
      <c r="X146" s="158" t="s">
        <v>716</v>
      </c>
    </row>
    <row r="147" spans="2:24">
      <c r="B147" s="800">
        <f t="shared" ref="B147" si="43">B137+1</f>
        <v>45972</v>
      </c>
      <c r="C147" s="803" t="str">
        <f t="shared" ref="C147" si="44">CHOOSE(WEEKDAY(B147,2),"一","二","三","四","五","六","日")</f>
        <v>二</v>
      </c>
      <c r="D147" s="161">
        <v>1</v>
      </c>
      <c r="E147" s="152"/>
      <c r="F147" s="153"/>
      <c r="G147" s="152"/>
      <c r="H147" s="152"/>
      <c r="I147" s="162" t="e">
        <f t="shared" si="38"/>
        <v>#DIV/0!</v>
      </c>
      <c r="J147" s="152"/>
      <c r="K147" s="162" t="e">
        <f t="shared" si="39"/>
        <v>#DIV/0!</v>
      </c>
      <c r="L147" s="153"/>
      <c r="M147" s="163" t="e">
        <f t="shared" si="40"/>
        <v>#DIV/0!</v>
      </c>
      <c r="N147" s="153"/>
      <c r="O147" s="152"/>
      <c r="P147" s="154"/>
      <c r="Q147" s="253"/>
      <c r="R147" s="152"/>
      <c r="S147" s="154"/>
      <c r="T147" s="152"/>
      <c r="U147" s="152"/>
      <c r="V147" s="152"/>
      <c r="W147" s="158"/>
      <c r="X147" s="158"/>
    </row>
    <row r="148" spans="2:24">
      <c r="B148" s="830"/>
      <c r="C148" s="804"/>
      <c r="D148" s="161">
        <v>2</v>
      </c>
      <c r="E148" s="152"/>
      <c r="F148" s="153"/>
      <c r="G148" s="152"/>
      <c r="H148" s="152"/>
      <c r="I148" s="162" t="e">
        <f t="shared" si="38"/>
        <v>#DIV/0!</v>
      </c>
      <c r="J148" s="152"/>
      <c r="K148" s="162" t="e">
        <f t="shared" si="39"/>
        <v>#DIV/0!</v>
      </c>
      <c r="L148" s="153"/>
      <c r="M148" s="163" t="e">
        <f t="shared" si="40"/>
        <v>#DIV/0!</v>
      </c>
      <c r="N148" s="153"/>
      <c r="O148" s="152"/>
      <c r="P148" s="154"/>
      <c r="Q148" s="253"/>
      <c r="R148" s="152"/>
      <c r="S148" s="154"/>
      <c r="T148" s="152"/>
      <c r="U148" s="152"/>
      <c r="V148" s="152"/>
      <c r="W148" s="158"/>
      <c r="X148" s="158"/>
    </row>
    <row r="149" spans="2:24">
      <c r="B149" s="830"/>
      <c r="C149" s="804"/>
      <c r="D149" s="161">
        <v>3</v>
      </c>
      <c r="E149" s="152"/>
      <c r="F149" s="153"/>
      <c r="G149" s="152"/>
      <c r="H149" s="152"/>
      <c r="I149" s="162" t="e">
        <f t="shared" si="38"/>
        <v>#DIV/0!</v>
      </c>
      <c r="J149" s="152"/>
      <c r="K149" s="162" t="e">
        <f t="shared" si="39"/>
        <v>#DIV/0!</v>
      </c>
      <c r="L149" s="153"/>
      <c r="M149" s="163" t="e">
        <f t="shared" si="40"/>
        <v>#DIV/0!</v>
      </c>
      <c r="N149" s="153"/>
      <c r="O149" s="152"/>
      <c r="P149" s="154"/>
      <c r="Q149" s="253"/>
      <c r="R149" s="152"/>
      <c r="S149" s="154"/>
      <c r="T149" s="152"/>
      <c r="U149" s="152"/>
      <c r="V149" s="152"/>
      <c r="W149" s="158"/>
      <c r="X149" s="158"/>
    </row>
    <row r="150" spans="2:24">
      <c r="B150" s="830"/>
      <c r="C150" s="804"/>
      <c r="D150" s="161">
        <v>4</v>
      </c>
      <c r="E150" s="152"/>
      <c r="F150" s="153"/>
      <c r="G150" s="152"/>
      <c r="H150" s="152"/>
      <c r="I150" s="162" t="e">
        <f t="shared" si="38"/>
        <v>#DIV/0!</v>
      </c>
      <c r="J150" s="152"/>
      <c r="K150" s="162" t="e">
        <f t="shared" si="39"/>
        <v>#DIV/0!</v>
      </c>
      <c r="L150" s="153"/>
      <c r="M150" s="163" t="e">
        <f t="shared" si="40"/>
        <v>#DIV/0!</v>
      </c>
      <c r="N150" s="153"/>
      <c r="O150" s="152"/>
      <c r="P150" s="154"/>
      <c r="Q150" s="253"/>
      <c r="R150" s="152"/>
      <c r="S150" s="154"/>
      <c r="T150" s="152"/>
      <c r="U150" s="152"/>
      <c r="V150" s="152"/>
      <c r="W150" s="158"/>
      <c r="X150" s="158"/>
    </row>
    <row r="151" spans="2:24">
      <c r="B151" s="830"/>
      <c r="C151" s="804"/>
      <c r="D151" s="161">
        <v>5</v>
      </c>
      <c r="E151" s="152"/>
      <c r="F151" s="153"/>
      <c r="G151" s="152"/>
      <c r="H151" s="152"/>
      <c r="I151" s="162" t="e">
        <f t="shared" si="38"/>
        <v>#DIV/0!</v>
      </c>
      <c r="J151" s="152"/>
      <c r="K151" s="162" t="e">
        <f t="shared" si="39"/>
        <v>#DIV/0!</v>
      </c>
      <c r="L151" s="153"/>
      <c r="M151" s="163" t="e">
        <f t="shared" si="40"/>
        <v>#DIV/0!</v>
      </c>
      <c r="N151" s="153"/>
      <c r="O151" s="152"/>
      <c r="P151" s="154"/>
      <c r="Q151" s="253"/>
      <c r="R151" s="152"/>
      <c r="S151" s="154"/>
      <c r="T151" s="152"/>
      <c r="U151" s="152"/>
      <c r="V151" s="152"/>
      <c r="W151" s="158"/>
      <c r="X151" s="158"/>
    </row>
    <row r="152" spans="2:24">
      <c r="B152" s="830"/>
      <c r="C152" s="804"/>
      <c r="D152" s="161">
        <v>6</v>
      </c>
      <c r="E152" s="152"/>
      <c r="F152" s="153"/>
      <c r="G152" s="152"/>
      <c r="H152" s="152"/>
      <c r="I152" s="162" t="e">
        <f t="shared" si="38"/>
        <v>#DIV/0!</v>
      </c>
      <c r="J152" s="152"/>
      <c r="K152" s="162" t="e">
        <f t="shared" si="39"/>
        <v>#DIV/0!</v>
      </c>
      <c r="L152" s="153"/>
      <c r="M152" s="163" t="e">
        <f t="shared" si="40"/>
        <v>#DIV/0!</v>
      </c>
      <c r="N152" s="153"/>
      <c r="O152" s="152"/>
      <c r="P152" s="154"/>
      <c r="Q152" s="253"/>
      <c r="R152" s="152"/>
      <c r="S152" s="154"/>
      <c r="T152" s="152"/>
      <c r="U152" s="152"/>
      <c r="V152" s="152"/>
      <c r="W152" s="158"/>
      <c r="X152" s="158"/>
    </row>
    <row r="153" spans="2:24">
      <c r="B153" s="830"/>
      <c r="C153" s="804"/>
      <c r="D153" s="161">
        <v>7</v>
      </c>
      <c r="E153" s="152"/>
      <c r="F153" s="153"/>
      <c r="G153" s="152"/>
      <c r="H153" s="152"/>
      <c r="I153" s="162" t="e">
        <f t="shared" si="38"/>
        <v>#DIV/0!</v>
      </c>
      <c r="J153" s="152"/>
      <c r="K153" s="162" t="e">
        <f t="shared" si="39"/>
        <v>#DIV/0!</v>
      </c>
      <c r="L153" s="153"/>
      <c r="M153" s="163" t="e">
        <f t="shared" si="40"/>
        <v>#DIV/0!</v>
      </c>
      <c r="N153" s="153"/>
      <c r="O153" s="152"/>
      <c r="P153" s="154"/>
      <c r="Q153" s="253"/>
      <c r="R153" s="152"/>
      <c r="S153" s="154"/>
      <c r="T153" s="152"/>
      <c r="U153" s="152"/>
      <c r="V153" s="152"/>
      <c r="W153" s="158"/>
      <c r="X153" s="158"/>
    </row>
    <row r="154" spans="2:24">
      <c r="B154" s="830"/>
      <c r="C154" s="804"/>
      <c r="D154" s="161">
        <v>8</v>
      </c>
      <c r="E154" s="152"/>
      <c r="F154" s="153"/>
      <c r="G154" s="152"/>
      <c r="H154" s="152"/>
      <c r="I154" s="162" t="e">
        <f t="shared" si="38"/>
        <v>#DIV/0!</v>
      </c>
      <c r="J154" s="152"/>
      <c r="K154" s="162" t="e">
        <f t="shared" si="39"/>
        <v>#DIV/0!</v>
      </c>
      <c r="L154" s="153"/>
      <c r="M154" s="163" t="e">
        <f t="shared" si="40"/>
        <v>#DIV/0!</v>
      </c>
      <c r="N154" s="153"/>
      <c r="O154" s="152"/>
      <c r="P154" s="154"/>
      <c r="Q154" s="253"/>
      <c r="R154" s="152"/>
      <c r="S154" s="154"/>
      <c r="T154" s="152"/>
      <c r="U154" s="152"/>
      <c r="V154" s="152"/>
      <c r="W154" s="158"/>
      <c r="X154" s="158"/>
    </row>
    <row r="155" spans="2:24">
      <c r="B155" s="830"/>
      <c r="C155" s="804"/>
      <c r="D155" s="161">
        <v>9</v>
      </c>
      <c r="E155" s="152"/>
      <c r="F155" s="153"/>
      <c r="G155" s="152"/>
      <c r="H155" s="152"/>
      <c r="I155" s="162" t="e">
        <f t="shared" si="38"/>
        <v>#DIV/0!</v>
      </c>
      <c r="J155" s="152"/>
      <c r="K155" s="162" t="e">
        <f t="shared" si="39"/>
        <v>#DIV/0!</v>
      </c>
      <c r="L155" s="153"/>
      <c r="M155" s="163" t="e">
        <f t="shared" si="40"/>
        <v>#DIV/0!</v>
      </c>
      <c r="N155" s="153"/>
      <c r="O155" s="152"/>
      <c r="P155" s="154"/>
      <c r="Q155" s="253"/>
      <c r="R155" s="152"/>
      <c r="S155" s="154"/>
      <c r="T155" s="152"/>
      <c r="U155" s="152"/>
      <c r="V155" s="152"/>
      <c r="W155" s="158"/>
      <c r="X155" s="158"/>
    </row>
    <row r="156" spans="2:24">
      <c r="B156" s="831"/>
      <c r="C156" s="805"/>
      <c r="D156" s="161">
        <v>10</v>
      </c>
      <c r="E156" s="152"/>
      <c r="F156" s="153"/>
      <c r="G156" s="152"/>
      <c r="H156" s="152"/>
      <c r="I156" s="162" t="e">
        <f t="shared" si="38"/>
        <v>#DIV/0!</v>
      </c>
      <c r="J156" s="152"/>
      <c r="K156" s="162" t="e">
        <f t="shared" si="39"/>
        <v>#DIV/0!</v>
      </c>
      <c r="L156" s="153"/>
      <c r="M156" s="163" t="e">
        <f t="shared" si="40"/>
        <v>#DIV/0!</v>
      </c>
      <c r="N156" s="153"/>
      <c r="O156" s="152"/>
      <c r="P156" s="154"/>
      <c r="Q156" s="253"/>
      <c r="R156" s="152"/>
      <c r="S156" s="154"/>
      <c r="T156" s="152"/>
      <c r="U156" s="152"/>
      <c r="V156" s="152"/>
      <c r="W156" s="158"/>
      <c r="X156" s="158"/>
    </row>
    <row r="157" spans="2:24">
      <c r="B157" s="800">
        <f t="shared" ref="B157" si="45">B147+1</f>
        <v>45973</v>
      </c>
      <c r="C157" s="803" t="str">
        <f t="shared" ref="C157" si="46">CHOOSE(WEEKDAY(B157,2),"一","二","三","四","五","六","日")</f>
        <v>三</v>
      </c>
      <c r="D157" s="161">
        <v>1</v>
      </c>
      <c r="E157" s="152"/>
      <c r="F157" s="153"/>
      <c r="G157" s="152"/>
      <c r="H157" s="152"/>
      <c r="I157" s="162" t="e">
        <f t="shared" si="38"/>
        <v>#DIV/0!</v>
      </c>
      <c r="J157" s="152"/>
      <c r="K157" s="162" t="e">
        <f t="shared" si="39"/>
        <v>#DIV/0!</v>
      </c>
      <c r="L157" s="153"/>
      <c r="M157" s="163" t="e">
        <f t="shared" si="40"/>
        <v>#DIV/0!</v>
      </c>
      <c r="N157" s="153"/>
      <c r="O157" s="152"/>
      <c r="P157" s="154"/>
      <c r="Q157" s="253"/>
      <c r="R157" s="152"/>
      <c r="S157" s="154"/>
      <c r="T157" s="152"/>
      <c r="U157" s="152"/>
      <c r="V157" s="152"/>
      <c r="W157" s="158"/>
      <c r="X157" s="158"/>
    </row>
    <row r="158" spans="2:24">
      <c r="B158" s="830"/>
      <c r="C158" s="804"/>
      <c r="D158" s="161">
        <v>2</v>
      </c>
      <c r="E158" s="152"/>
      <c r="F158" s="153"/>
      <c r="G158" s="152"/>
      <c r="H158" s="152"/>
      <c r="I158" s="162" t="e">
        <f t="shared" si="38"/>
        <v>#DIV/0!</v>
      </c>
      <c r="J158" s="152"/>
      <c r="K158" s="162" t="e">
        <f t="shared" si="39"/>
        <v>#DIV/0!</v>
      </c>
      <c r="L158" s="153"/>
      <c r="M158" s="163" t="e">
        <f t="shared" si="40"/>
        <v>#DIV/0!</v>
      </c>
      <c r="N158" s="153"/>
      <c r="O158" s="152"/>
      <c r="P158" s="154"/>
      <c r="Q158" s="253"/>
      <c r="R158" s="152"/>
      <c r="S158" s="154"/>
      <c r="T158" s="152"/>
      <c r="U158" s="152"/>
      <c r="V158" s="152"/>
      <c r="W158" s="158"/>
      <c r="X158" s="158"/>
    </row>
    <row r="159" spans="2:24">
      <c r="B159" s="830"/>
      <c r="C159" s="804"/>
      <c r="D159" s="161">
        <v>3</v>
      </c>
      <c r="E159" s="152"/>
      <c r="F159" s="153"/>
      <c r="G159" s="152"/>
      <c r="H159" s="152"/>
      <c r="I159" s="162" t="e">
        <f t="shared" si="38"/>
        <v>#DIV/0!</v>
      </c>
      <c r="J159" s="152"/>
      <c r="K159" s="162" t="e">
        <f t="shared" si="39"/>
        <v>#DIV/0!</v>
      </c>
      <c r="L159" s="153"/>
      <c r="M159" s="163" t="e">
        <f t="shared" si="40"/>
        <v>#DIV/0!</v>
      </c>
      <c r="N159" s="153"/>
      <c r="O159" s="152"/>
      <c r="P159" s="154"/>
      <c r="Q159" s="253"/>
      <c r="R159" s="152"/>
      <c r="S159" s="154"/>
      <c r="T159" s="152"/>
      <c r="U159" s="152"/>
      <c r="V159" s="152"/>
      <c r="W159" s="158"/>
      <c r="X159" s="158"/>
    </row>
    <row r="160" spans="2:24">
      <c r="B160" s="830"/>
      <c r="C160" s="804"/>
      <c r="D160" s="161">
        <v>4</v>
      </c>
      <c r="E160" s="152"/>
      <c r="F160" s="153"/>
      <c r="G160" s="152"/>
      <c r="H160" s="152"/>
      <c r="I160" s="162" t="e">
        <f t="shared" si="38"/>
        <v>#DIV/0!</v>
      </c>
      <c r="J160" s="152"/>
      <c r="K160" s="162" t="e">
        <f t="shared" si="39"/>
        <v>#DIV/0!</v>
      </c>
      <c r="L160" s="153"/>
      <c r="M160" s="163" t="e">
        <f t="shared" si="40"/>
        <v>#DIV/0!</v>
      </c>
      <c r="N160" s="153"/>
      <c r="O160" s="152"/>
      <c r="P160" s="154"/>
      <c r="Q160" s="253"/>
      <c r="R160" s="152"/>
      <c r="S160" s="154"/>
      <c r="T160" s="152"/>
      <c r="U160" s="152"/>
      <c r="V160" s="152"/>
      <c r="W160" s="158"/>
      <c r="X160" s="158"/>
    </row>
    <row r="161" spans="2:24">
      <c r="B161" s="830"/>
      <c r="C161" s="804"/>
      <c r="D161" s="161">
        <v>5</v>
      </c>
      <c r="E161" s="152"/>
      <c r="F161" s="153"/>
      <c r="G161" s="152"/>
      <c r="H161" s="152"/>
      <c r="I161" s="162" t="e">
        <f t="shared" si="38"/>
        <v>#DIV/0!</v>
      </c>
      <c r="J161" s="152"/>
      <c r="K161" s="162" t="e">
        <f t="shared" si="39"/>
        <v>#DIV/0!</v>
      </c>
      <c r="L161" s="153"/>
      <c r="M161" s="163" t="e">
        <f t="shared" si="40"/>
        <v>#DIV/0!</v>
      </c>
      <c r="N161" s="153"/>
      <c r="O161" s="152"/>
      <c r="P161" s="154"/>
      <c r="Q161" s="253"/>
      <c r="R161" s="152"/>
      <c r="S161" s="154"/>
      <c r="T161" s="152"/>
      <c r="U161" s="152"/>
      <c r="V161" s="152"/>
      <c r="W161" s="158"/>
      <c r="X161" s="158"/>
    </row>
    <row r="162" spans="2:24">
      <c r="B162" s="830"/>
      <c r="C162" s="804"/>
      <c r="D162" s="161">
        <v>6</v>
      </c>
      <c r="E162" s="152"/>
      <c r="F162" s="153"/>
      <c r="G162" s="152"/>
      <c r="H162" s="152"/>
      <c r="I162" s="162" t="e">
        <f t="shared" si="38"/>
        <v>#DIV/0!</v>
      </c>
      <c r="J162" s="152"/>
      <c r="K162" s="162" t="e">
        <f t="shared" si="39"/>
        <v>#DIV/0!</v>
      </c>
      <c r="L162" s="153"/>
      <c r="M162" s="163" t="e">
        <f t="shared" si="40"/>
        <v>#DIV/0!</v>
      </c>
      <c r="N162" s="153"/>
      <c r="O162" s="152"/>
      <c r="P162" s="154"/>
      <c r="Q162" s="253"/>
      <c r="R162" s="152"/>
      <c r="S162" s="154"/>
      <c r="T162" s="152"/>
      <c r="U162" s="152"/>
      <c r="V162" s="152"/>
      <c r="W162" s="158"/>
      <c r="X162" s="158"/>
    </row>
    <row r="163" spans="2:24">
      <c r="B163" s="830"/>
      <c r="C163" s="804"/>
      <c r="D163" s="161">
        <v>7</v>
      </c>
      <c r="E163" s="152"/>
      <c r="F163" s="153"/>
      <c r="G163" s="152"/>
      <c r="H163" s="152"/>
      <c r="I163" s="162" t="e">
        <f t="shared" si="38"/>
        <v>#DIV/0!</v>
      </c>
      <c r="J163" s="152"/>
      <c r="K163" s="162" t="e">
        <f t="shared" si="39"/>
        <v>#DIV/0!</v>
      </c>
      <c r="L163" s="153"/>
      <c r="M163" s="163" t="e">
        <f t="shared" si="40"/>
        <v>#DIV/0!</v>
      </c>
      <c r="N163" s="153"/>
      <c r="O163" s="152"/>
      <c r="P163" s="154"/>
      <c r="Q163" s="253"/>
      <c r="R163" s="152"/>
      <c r="S163" s="154"/>
      <c r="T163" s="152"/>
      <c r="U163" s="152"/>
      <c r="V163" s="152"/>
      <c r="W163" s="158"/>
      <c r="X163" s="158"/>
    </row>
    <row r="164" spans="2:24">
      <c r="B164" s="830"/>
      <c r="C164" s="804"/>
      <c r="D164" s="161">
        <v>8</v>
      </c>
      <c r="E164" s="152"/>
      <c r="F164" s="153"/>
      <c r="G164" s="152"/>
      <c r="H164" s="152"/>
      <c r="I164" s="162" t="e">
        <f t="shared" si="38"/>
        <v>#DIV/0!</v>
      </c>
      <c r="J164" s="152"/>
      <c r="K164" s="162" t="e">
        <f t="shared" si="39"/>
        <v>#DIV/0!</v>
      </c>
      <c r="L164" s="153"/>
      <c r="M164" s="163" t="e">
        <f t="shared" si="40"/>
        <v>#DIV/0!</v>
      </c>
      <c r="N164" s="153"/>
      <c r="O164" s="152"/>
      <c r="P164" s="154"/>
      <c r="Q164" s="253"/>
      <c r="R164" s="152"/>
      <c r="S164" s="154"/>
      <c r="T164" s="152"/>
      <c r="U164" s="152"/>
      <c r="V164" s="152"/>
      <c r="W164" s="158"/>
      <c r="X164" s="158"/>
    </row>
    <row r="165" spans="2:24">
      <c r="B165" s="830"/>
      <c r="C165" s="804"/>
      <c r="D165" s="161">
        <v>9</v>
      </c>
      <c r="E165" s="152"/>
      <c r="F165" s="153"/>
      <c r="G165" s="152"/>
      <c r="H165" s="152"/>
      <c r="I165" s="162" t="e">
        <f t="shared" si="38"/>
        <v>#DIV/0!</v>
      </c>
      <c r="J165" s="152"/>
      <c r="K165" s="162" t="e">
        <f t="shared" si="39"/>
        <v>#DIV/0!</v>
      </c>
      <c r="L165" s="153"/>
      <c r="M165" s="163" t="e">
        <f t="shared" si="40"/>
        <v>#DIV/0!</v>
      </c>
      <c r="N165" s="153"/>
      <c r="O165" s="152"/>
      <c r="P165" s="154"/>
      <c r="Q165" s="253"/>
      <c r="R165" s="152"/>
      <c r="S165" s="154"/>
      <c r="T165" s="152"/>
      <c r="U165" s="152"/>
      <c r="V165" s="152"/>
      <c r="W165" s="158"/>
      <c r="X165" s="158"/>
    </row>
    <row r="166" spans="2:24">
      <c r="B166" s="831"/>
      <c r="C166" s="805"/>
      <c r="D166" s="161">
        <v>10</v>
      </c>
      <c r="E166" s="152"/>
      <c r="F166" s="153"/>
      <c r="G166" s="152"/>
      <c r="H166" s="152"/>
      <c r="I166" s="162" t="e">
        <f t="shared" si="38"/>
        <v>#DIV/0!</v>
      </c>
      <c r="J166" s="152"/>
      <c r="K166" s="162" t="e">
        <f t="shared" si="39"/>
        <v>#DIV/0!</v>
      </c>
      <c r="L166" s="153"/>
      <c r="M166" s="163" t="e">
        <f t="shared" si="40"/>
        <v>#DIV/0!</v>
      </c>
      <c r="N166" s="153"/>
      <c r="O166" s="152"/>
      <c r="P166" s="154"/>
      <c r="Q166" s="253"/>
      <c r="R166" s="152"/>
      <c r="S166" s="154"/>
      <c r="T166" s="152"/>
      <c r="U166" s="152"/>
      <c r="V166" s="152"/>
      <c r="W166" s="158"/>
      <c r="X166" s="158"/>
    </row>
    <row r="167" spans="2:24">
      <c r="B167" s="800">
        <f t="shared" ref="B167" si="47">B157+1</f>
        <v>45974</v>
      </c>
      <c r="C167" s="803" t="str">
        <f t="shared" ref="C167" si="48">CHOOSE(WEEKDAY(B167,2),"一","二","三","四","五","六","日")</f>
        <v>四</v>
      </c>
      <c r="D167" s="161">
        <v>1</v>
      </c>
      <c r="E167" s="152"/>
      <c r="F167" s="153"/>
      <c r="G167" s="152"/>
      <c r="H167" s="152"/>
      <c r="I167" s="162" t="e">
        <f t="shared" si="38"/>
        <v>#DIV/0!</v>
      </c>
      <c r="J167" s="152"/>
      <c r="K167" s="162" t="e">
        <f t="shared" si="39"/>
        <v>#DIV/0!</v>
      </c>
      <c r="L167" s="153"/>
      <c r="M167" s="163" t="e">
        <f t="shared" si="40"/>
        <v>#DIV/0!</v>
      </c>
      <c r="N167" s="153"/>
      <c r="O167" s="152"/>
      <c r="P167" s="154"/>
      <c r="Q167" s="253"/>
      <c r="R167" s="152"/>
      <c r="S167" s="154"/>
      <c r="T167" s="152"/>
      <c r="U167" s="152"/>
      <c r="V167" s="152"/>
      <c r="W167" s="158"/>
      <c r="X167" s="158"/>
    </row>
    <row r="168" spans="2:24">
      <c r="B168" s="830"/>
      <c r="C168" s="804"/>
      <c r="D168" s="161">
        <v>2</v>
      </c>
      <c r="E168" s="152"/>
      <c r="F168" s="153"/>
      <c r="G168" s="152"/>
      <c r="H168" s="152"/>
      <c r="I168" s="162" t="e">
        <f t="shared" si="38"/>
        <v>#DIV/0!</v>
      </c>
      <c r="J168" s="152"/>
      <c r="K168" s="162" t="e">
        <f t="shared" si="39"/>
        <v>#DIV/0!</v>
      </c>
      <c r="L168" s="153"/>
      <c r="M168" s="163" t="e">
        <f t="shared" si="40"/>
        <v>#DIV/0!</v>
      </c>
      <c r="N168" s="153"/>
      <c r="O168" s="152"/>
      <c r="P168" s="154"/>
      <c r="Q168" s="253"/>
      <c r="R168" s="152"/>
      <c r="S168" s="154"/>
      <c r="T168" s="152"/>
      <c r="U168" s="152"/>
      <c r="V168" s="152"/>
      <c r="W168" s="158"/>
      <c r="X168" s="158"/>
    </row>
    <row r="169" spans="2:24">
      <c r="B169" s="830"/>
      <c r="C169" s="804"/>
      <c r="D169" s="161">
        <v>3</v>
      </c>
      <c r="E169" s="152"/>
      <c r="F169" s="153"/>
      <c r="G169" s="152"/>
      <c r="H169" s="152"/>
      <c r="I169" s="162" t="e">
        <f t="shared" si="38"/>
        <v>#DIV/0!</v>
      </c>
      <c r="J169" s="152"/>
      <c r="K169" s="162" t="e">
        <f t="shared" si="39"/>
        <v>#DIV/0!</v>
      </c>
      <c r="L169" s="153"/>
      <c r="M169" s="163" t="e">
        <f t="shared" si="40"/>
        <v>#DIV/0!</v>
      </c>
      <c r="N169" s="153"/>
      <c r="O169" s="152"/>
      <c r="P169" s="154"/>
      <c r="Q169" s="253"/>
      <c r="R169" s="152"/>
      <c r="S169" s="154"/>
      <c r="T169" s="152"/>
      <c r="U169" s="152"/>
      <c r="V169" s="152"/>
      <c r="W169" s="158"/>
      <c r="X169" s="158"/>
    </row>
    <row r="170" spans="2:24">
      <c r="B170" s="830"/>
      <c r="C170" s="804"/>
      <c r="D170" s="161">
        <v>4</v>
      </c>
      <c r="E170" s="152"/>
      <c r="F170" s="153"/>
      <c r="G170" s="152"/>
      <c r="H170" s="152"/>
      <c r="I170" s="162" t="e">
        <f t="shared" si="38"/>
        <v>#DIV/0!</v>
      </c>
      <c r="J170" s="152"/>
      <c r="K170" s="162" t="e">
        <f t="shared" si="39"/>
        <v>#DIV/0!</v>
      </c>
      <c r="L170" s="153"/>
      <c r="M170" s="163" t="e">
        <f t="shared" si="40"/>
        <v>#DIV/0!</v>
      </c>
      <c r="N170" s="153"/>
      <c r="O170" s="152"/>
      <c r="P170" s="154"/>
      <c r="Q170" s="253"/>
      <c r="R170" s="152"/>
      <c r="S170" s="154"/>
      <c r="T170" s="152"/>
      <c r="U170" s="152"/>
      <c r="V170" s="152"/>
      <c r="W170" s="158"/>
      <c r="X170" s="158"/>
    </row>
    <row r="171" spans="2:24">
      <c r="B171" s="830"/>
      <c r="C171" s="804"/>
      <c r="D171" s="161">
        <v>5</v>
      </c>
      <c r="E171" s="152"/>
      <c r="F171" s="153"/>
      <c r="G171" s="152"/>
      <c r="H171" s="152"/>
      <c r="I171" s="162" t="e">
        <f t="shared" si="38"/>
        <v>#DIV/0!</v>
      </c>
      <c r="J171" s="152"/>
      <c r="K171" s="162" t="e">
        <f t="shared" si="39"/>
        <v>#DIV/0!</v>
      </c>
      <c r="L171" s="153"/>
      <c r="M171" s="163" t="e">
        <f t="shared" si="40"/>
        <v>#DIV/0!</v>
      </c>
      <c r="N171" s="153"/>
      <c r="O171" s="152"/>
      <c r="P171" s="154"/>
      <c r="Q171" s="253"/>
      <c r="R171" s="152"/>
      <c r="S171" s="154"/>
      <c r="T171" s="152"/>
      <c r="U171" s="152"/>
      <c r="V171" s="152"/>
      <c r="W171" s="158"/>
      <c r="X171" s="158"/>
    </row>
    <row r="172" spans="2:24">
      <c r="B172" s="830"/>
      <c r="C172" s="804"/>
      <c r="D172" s="161">
        <v>6</v>
      </c>
      <c r="E172" s="152"/>
      <c r="F172" s="153"/>
      <c r="G172" s="152"/>
      <c r="H172" s="152"/>
      <c r="I172" s="162" t="e">
        <f t="shared" si="38"/>
        <v>#DIV/0!</v>
      </c>
      <c r="J172" s="152"/>
      <c r="K172" s="162" t="e">
        <f t="shared" si="39"/>
        <v>#DIV/0!</v>
      </c>
      <c r="L172" s="153"/>
      <c r="M172" s="163" t="e">
        <f t="shared" si="40"/>
        <v>#DIV/0!</v>
      </c>
      <c r="N172" s="153"/>
      <c r="O172" s="152"/>
      <c r="P172" s="154"/>
      <c r="Q172" s="253"/>
      <c r="R172" s="152"/>
      <c r="S172" s="154"/>
      <c r="T172" s="152"/>
      <c r="U172" s="152"/>
      <c r="V172" s="152"/>
      <c r="W172" s="158"/>
      <c r="X172" s="158"/>
    </row>
    <row r="173" spans="2:24">
      <c r="B173" s="830"/>
      <c r="C173" s="804"/>
      <c r="D173" s="161">
        <v>7</v>
      </c>
      <c r="E173" s="152"/>
      <c r="F173" s="153"/>
      <c r="G173" s="152"/>
      <c r="H173" s="152"/>
      <c r="I173" s="162" t="e">
        <f t="shared" si="38"/>
        <v>#DIV/0!</v>
      </c>
      <c r="J173" s="152"/>
      <c r="K173" s="162" t="e">
        <f t="shared" si="39"/>
        <v>#DIV/0!</v>
      </c>
      <c r="L173" s="153"/>
      <c r="M173" s="163" t="e">
        <f t="shared" si="40"/>
        <v>#DIV/0!</v>
      </c>
      <c r="N173" s="153"/>
      <c r="O173" s="152"/>
      <c r="P173" s="154"/>
      <c r="Q173" s="253"/>
      <c r="R173" s="152"/>
      <c r="S173" s="154"/>
      <c r="T173" s="152"/>
      <c r="U173" s="152"/>
      <c r="V173" s="152"/>
      <c r="W173" s="158"/>
      <c r="X173" s="158"/>
    </row>
    <row r="174" spans="2:24">
      <c r="B174" s="830"/>
      <c r="C174" s="804"/>
      <c r="D174" s="161">
        <v>8</v>
      </c>
      <c r="E174" s="152"/>
      <c r="F174" s="153"/>
      <c r="G174" s="152"/>
      <c r="H174" s="152"/>
      <c r="I174" s="162" t="e">
        <f t="shared" si="38"/>
        <v>#DIV/0!</v>
      </c>
      <c r="J174" s="152"/>
      <c r="K174" s="162" t="e">
        <f t="shared" si="39"/>
        <v>#DIV/0!</v>
      </c>
      <c r="L174" s="153"/>
      <c r="M174" s="163" t="e">
        <f t="shared" si="40"/>
        <v>#DIV/0!</v>
      </c>
      <c r="N174" s="153"/>
      <c r="O174" s="152"/>
      <c r="P174" s="154"/>
      <c r="Q174" s="253"/>
      <c r="R174" s="152"/>
      <c r="S174" s="154"/>
      <c r="T174" s="152"/>
      <c r="U174" s="152"/>
      <c r="V174" s="152"/>
      <c r="W174" s="158"/>
      <c r="X174" s="158"/>
    </row>
    <row r="175" spans="2:24">
      <c r="B175" s="830"/>
      <c r="C175" s="804"/>
      <c r="D175" s="161">
        <v>9</v>
      </c>
      <c r="E175" s="152"/>
      <c r="F175" s="153"/>
      <c r="G175" s="152"/>
      <c r="H175" s="152"/>
      <c r="I175" s="162" t="e">
        <f t="shared" si="38"/>
        <v>#DIV/0!</v>
      </c>
      <c r="J175" s="152"/>
      <c r="K175" s="162" t="e">
        <f t="shared" si="39"/>
        <v>#DIV/0!</v>
      </c>
      <c r="L175" s="153"/>
      <c r="M175" s="163" t="e">
        <f t="shared" si="40"/>
        <v>#DIV/0!</v>
      </c>
      <c r="N175" s="153"/>
      <c r="O175" s="152"/>
      <c r="P175" s="154"/>
      <c r="Q175" s="253"/>
      <c r="R175" s="152"/>
      <c r="S175" s="154"/>
      <c r="T175" s="152"/>
      <c r="U175" s="152"/>
      <c r="V175" s="152"/>
      <c r="W175" s="158"/>
      <c r="X175" s="158"/>
    </row>
    <row r="176" spans="2:24">
      <c r="B176" s="831"/>
      <c r="C176" s="805"/>
      <c r="D176" s="161">
        <v>10</v>
      </c>
      <c r="E176" s="152"/>
      <c r="F176" s="153"/>
      <c r="G176" s="152"/>
      <c r="H176" s="152"/>
      <c r="I176" s="162" t="e">
        <f t="shared" si="38"/>
        <v>#DIV/0!</v>
      </c>
      <c r="J176" s="152"/>
      <c r="K176" s="162" t="e">
        <f t="shared" si="39"/>
        <v>#DIV/0!</v>
      </c>
      <c r="L176" s="153"/>
      <c r="M176" s="163" t="e">
        <f t="shared" si="40"/>
        <v>#DIV/0!</v>
      </c>
      <c r="N176" s="153"/>
      <c r="O176" s="152"/>
      <c r="P176" s="154"/>
      <c r="Q176" s="253"/>
      <c r="R176" s="152"/>
      <c r="S176" s="154"/>
      <c r="T176" s="152"/>
      <c r="U176" s="152"/>
      <c r="V176" s="152"/>
      <c r="W176" s="158"/>
      <c r="X176" s="158"/>
    </row>
    <row r="177" spans="2:24">
      <c r="B177" s="800">
        <f t="shared" ref="B177" si="49">B167+1</f>
        <v>45975</v>
      </c>
      <c r="C177" s="803" t="str">
        <f t="shared" ref="C177" si="50">CHOOSE(WEEKDAY(B177,2),"一","二","三","四","五","六","日")</f>
        <v>五</v>
      </c>
      <c r="D177" s="161">
        <v>1</v>
      </c>
      <c r="E177" s="152"/>
      <c r="F177" s="153"/>
      <c r="G177" s="152"/>
      <c r="H177" s="152"/>
      <c r="I177" s="162" t="e">
        <f t="shared" si="38"/>
        <v>#DIV/0!</v>
      </c>
      <c r="J177" s="152"/>
      <c r="K177" s="162" t="e">
        <f t="shared" si="39"/>
        <v>#DIV/0!</v>
      </c>
      <c r="L177" s="153"/>
      <c r="M177" s="163" t="e">
        <f t="shared" si="40"/>
        <v>#DIV/0!</v>
      </c>
      <c r="N177" s="153"/>
      <c r="O177" s="152"/>
      <c r="P177" s="154"/>
      <c r="Q177" s="253"/>
      <c r="R177" s="152"/>
      <c r="S177" s="154"/>
      <c r="T177" s="152"/>
      <c r="U177" s="152"/>
      <c r="V177" s="152"/>
      <c r="W177" s="158"/>
      <c r="X177" s="158"/>
    </row>
    <row r="178" spans="2:24">
      <c r="B178" s="830"/>
      <c r="C178" s="804"/>
      <c r="D178" s="161">
        <v>2</v>
      </c>
      <c r="E178" s="152"/>
      <c r="F178" s="153"/>
      <c r="G178" s="152"/>
      <c r="H178" s="152"/>
      <c r="I178" s="162" t="e">
        <f t="shared" si="38"/>
        <v>#DIV/0!</v>
      </c>
      <c r="J178" s="152"/>
      <c r="K178" s="162" t="e">
        <f t="shared" si="39"/>
        <v>#DIV/0!</v>
      </c>
      <c r="L178" s="153"/>
      <c r="M178" s="163" t="e">
        <f t="shared" si="40"/>
        <v>#DIV/0!</v>
      </c>
      <c r="N178" s="153"/>
      <c r="O178" s="152"/>
      <c r="P178" s="154"/>
      <c r="Q178" s="253"/>
      <c r="R178" s="152"/>
      <c r="S178" s="154"/>
      <c r="T178" s="152"/>
      <c r="U178" s="152"/>
      <c r="V178" s="152"/>
      <c r="W178" s="158"/>
      <c r="X178" s="158"/>
    </row>
    <row r="179" spans="2:24">
      <c r="B179" s="830"/>
      <c r="C179" s="804"/>
      <c r="D179" s="161">
        <v>3</v>
      </c>
      <c r="E179" s="152"/>
      <c r="F179" s="153"/>
      <c r="G179" s="152"/>
      <c r="H179" s="152"/>
      <c r="I179" s="162" t="e">
        <f t="shared" si="38"/>
        <v>#DIV/0!</v>
      </c>
      <c r="J179" s="152"/>
      <c r="K179" s="162" t="e">
        <f t="shared" si="39"/>
        <v>#DIV/0!</v>
      </c>
      <c r="L179" s="153"/>
      <c r="M179" s="163" t="e">
        <f t="shared" si="40"/>
        <v>#DIV/0!</v>
      </c>
      <c r="N179" s="153"/>
      <c r="O179" s="152"/>
      <c r="P179" s="154"/>
      <c r="Q179" s="253"/>
      <c r="R179" s="152"/>
      <c r="S179" s="154"/>
      <c r="T179" s="152"/>
      <c r="U179" s="152"/>
      <c r="V179" s="152"/>
      <c r="W179" s="158"/>
      <c r="X179" s="158"/>
    </row>
    <row r="180" spans="2:24">
      <c r="B180" s="830"/>
      <c r="C180" s="804"/>
      <c r="D180" s="161">
        <v>4</v>
      </c>
      <c r="E180" s="152"/>
      <c r="F180" s="153"/>
      <c r="G180" s="152"/>
      <c r="H180" s="152"/>
      <c r="I180" s="162" t="e">
        <f t="shared" si="38"/>
        <v>#DIV/0!</v>
      </c>
      <c r="J180" s="152"/>
      <c r="K180" s="162" t="e">
        <f t="shared" si="39"/>
        <v>#DIV/0!</v>
      </c>
      <c r="L180" s="153"/>
      <c r="M180" s="163" t="e">
        <f t="shared" si="40"/>
        <v>#DIV/0!</v>
      </c>
      <c r="N180" s="153"/>
      <c r="O180" s="152"/>
      <c r="P180" s="154"/>
      <c r="Q180" s="253"/>
      <c r="R180" s="152"/>
      <c r="S180" s="154"/>
      <c r="T180" s="152"/>
      <c r="U180" s="152"/>
      <c r="V180" s="152"/>
      <c r="W180" s="158"/>
      <c r="X180" s="158"/>
    </row>
    <row r="181" spans="2:24">
      <c r="B181" s="830"/>
      <c r="C181" s="804"/>
      <c r="D181" s="161">
        <v>5</v>
      </c>
      <c r="E181" s="152"/>
      <c r="F181" s="153"/>
      <c r="G181" s="152"/>
      <c r="H181" s="152"/>
      <c r="I181" s="162" t="e">
        <f t="shared" si="38"/>
        <v>#DIV/0!</v>
      </c>
      <c r="J181" s="152"/>
      <c r="K181" s="162" t="e">
        <f t="shared" si="39"/>
        <v>#DIV/0!</v>
      </c>
      <c r="L181" s="153"/>
      <c r="M181" s="163" t="e">
        <f t="shared" si="40"/>
        <v>#DIV/0!</v>
      </c>
      <c r="N181" s="153"/>
      <c r="O181" s="152"/>
      <c r="P181" s="154"/>
      <c r="Q181" s="253"/>
      <c r="R181" s="152"/>
      <c r="S181" s="154"/>
      <c r="T181" s="152"/>
      <c r="U181" s="152"/>
      <c r="V181" s="152"/>
      <c r="W181" s="158"/>
      <c r="X181" s="158"/>
    </row>
    <row r="182" spans="2:24">
      <c r="B182" s="830"/>
      <c r="C182" s="804"/>
      <c r="D182" s="161">
        <v>6</v>
      </c>
      <c r="E182" s="152"/>
      <c r="F182" s="153"/>
      <c r="G182" s="152"/>
      <c r="H182" s="152"/>
      <c r="I182" s="162" t="e">
        <f t="shared" si="38"/>
        <v>#DIV/0!</v>
      </c>
      <c r="J182" s="152"/>
      <c r="K182" s="162" t="e">
        <f t="shared" si="39"/>
        <v>#DIV/0!</v>
      </c>
      <c r="L182" s="153"/>
      <c r="M182" s="163" t="e">
        <f t="shared" si="40"/>
        <v>#DIV/0!</v>
      </c>
      <c r="N182" s="153"/>
      <c r="O182" s="152"/>
      <c r="P182" s="154"/>
      <c r="Q182" s="253"/>
      <c r="R182" s="152"/>
      <c r="S182" s="154"/>
      <c r="T182" s="152"/>
      <c r="U182" s="152"/>
      <c r="V182" s="152"/>
      <c r="W182" s="158"/>
      <c r="X182" s="158"/>
    </row>
    <row r="183" spans="2:24">
      <c r="B183" s="830"/>
      <c r="C183" s="804"/>
      <c r="D183" s="161">
        <v>7</v>
      </c>
      <c r="E183" s="152"/>
      <c r="F183" s="153"/>
      <c r="G183" s="152"/>
      <c r="H183" s="152"/>
      <c r="I183" s="162" t="e">
        <f t="shared" si="38"/>
        <v>#DIV/0!</v>
      </c>
      <c r="J183" s="152"/>
      <c r="K183" s="162" t="e">
        <f t="shared" si="39"/>
        <v>#DIV/0!</v>
      </c>
      <c r="L183" s="153"/>
      <c r="M183" s="163" t="e">
        <f t="shared" si="40"/>
        <v>#DIV/0!</v>
      </c>
      <c r="N183" s="153"/>
      <c r="O183" s="152"/>
      <c r="P183" s="154"/>
      <c r="Q183" s="253"/>
      <c r="R183" s="152"/>
      <c r="S183" s="154"/>
      <c r="T183" s="152"/>
      <c r="U183" s="152"/>
      <c r="V183" s="152"/>
      <c r="W183" s="158"/>
      <c r="X183" s="158"/>
    </row>
    <row r="184" spans="2:24">
      <c r="B184" s="830"/>
      <c r="C184" s="804"/>
      <c r="D184" s="161">
        <v>8</v>
      </c>
      <c r="E184" s="152"/>
      <c r="F184" s="153"/>
      <c r="G184" s="152"/>
      <c r="H184" s="152"/>
      <c r="I184" s="162" t="e">
        <f t="shared" si="38"/>
        <v>#DIV/0!</v>
      </c>
      <c r="J184" s="152"/>
      <c r="K184" s="162" t="e">
        <f t="shared" si="39"/>
        <v>#DIV/0!</v>
      </c>
      <c r="L184" s="153"/>
      <c r="M184" s="163" t="e">
        <f t="shared" si="40"/>
        <v>#DIV/0!</v>
      </c>
      <c r="N184" s="153"/>
      <c r="O184" s="152"/>
      <c r="P184" s="154"/>
      <c r="Q184" s="253"/>
      <c r="R184" s="152"/>
      <c r="S184" s="154"/>
      <c r="T184" s="152"/>
      <c r="U184" s="152"/>
      <c r="V184" s="152"/>
      <c r="W184" s="158"/>
      <c r="X184" s="158"/>
    </row>
    <row r="185" spans="2:24">
      <c r="B185" s="830"/>
      <c r="C185" s="804"/>
      <c r="D185" s="161">
        <v>9</v>
      </c>
      <c r="E185" s="152"/>
      <c r="F185" s="153"/>
      <c r="G185" s="152"/>
      <c r="H185" s="152"/>
      <c r="I185" s="162" t="e">
        <f t="shared" si="38"/>
        <v>#DIV/0!</v>
      </c>
      <c r="J185" s="152"/>
      <c r="K185" s="162" t="e">
        <f t="shared" si="39"/>
        <v>#DIV/0!</v>
      </c>
      <c r="L185" s="153"/>
      <c r="M185" s="163" t="e">
        <f t="shared" si="40"/>
        <v>#DIV/0!</v>
      </c>
      <c r="N185" s="153"/>
      <c r="O185" s="152"/>
      <c r="P185" s="154"/>
      <c r="Q185" s="253"/>
      <c r="R185" s="152"/>
      <c r="S185" s="154"/>
      <c r="T185" s="152"/>
      <c r="U185" s="152"/>
      <c r="V185" s="152"/>
      <c r="W185" s="158"/>
      <c r="X185" s="158"/>
    </row>
    <row r="186" spans="2:24">
      <c r="B186" s="831"/>
      <c r="C186" s="805"/>
      <c r="D186" s="161">
        <v>10</v>
      </c>
      <c r="E186" s="152"/>
      <c r="F186" s="153"/>
      <c r="G186" s="152"/>
      <c r="H186" s="152"/>
      <c r="I186" s="162" t="e">
        <f t="shared" si="38"/>
        <v>#DIV/0!</v>
      </c>
      <c r="J186" s="152"/>
      <c r="K186" s="162" t="e">
        <f t="shared" si="39"/>
        <v>#DIV/0!</v>
      </c>
      <c r="L186" s="153"/>
      <c r="M186" s="163" t="e">
        <f t="shared" si="40"/>
        <v>#DIV/0!</v>
      </c>
      <c r="N186" s="153"/>
      <c r="O186" s="152"/>
      <c r="P186" s="154"/>
      <c r="Q186" s="253"/>
      <c r="R186" s="152"/>
      <c r="S186" s="154"/>
      <c r="T186" s="152"/>
      <c r="U186" s="152"/>
      <c r="V186" s="152"/>
      <c r="W186" s="158"/>
      <c r="X186" s="158"/>
    </row>
    <row r="187" spans="2:24">
      <c r="B187" s="800">
        <f t="shared" ref="B187" si="51">B177+1</f>
        <v>45976</v>
      </c>
      <c r="C187" s="803" t="str">
        <f t="shared" ref="C187" si="52">CHOOSE(WEEKDAY(B187,2),"一","二","三","四","五","六","日")</f>
        <v>六</v>
      </c>
      <c r="D187" s="161">
        <v>1</v>
      </c>
      <c r="E187" s="152"/>
      <c r="F187" s="153"/>
      <c r="G187" s="152"/>
      <c r="H187" s="152"/>
      <c r="I187" s="162" t="e">
        <f t="shared" si="38"/>
        <v>#DIV/0!</v>
      </c>
      <c r="J187" s="152"/>
      <c r="K187" s="162" t="e">
        <f t="shared" si="39"/>
        <v>#DIV/0!</v>
      </c>
      <c r="L187" s="153"/>
      <c r="M187" s="163" t="e">
        <f t="shared" si="40"/>
        <v>#DIV/0!</v>
      </c>
      <c r="N187" s="153"/>
      <c r="O187" s="152"/>
      <c r="P187" s="154"/>
      <c r="Q187" s="253"/>
      <c r="R187" s="152"/>
      <c r="S187" s="154"/>
      <c r="T187" s="152"/>
      <c r="U187" s="152"/>
      <c r="V187" s="152"/>
      <c r="W187" s="158"/>
      <c r="X187" s="158"/>
    </row>
    <row r="188" spans="2:24">
      <c r="B188" s="830"/>
      <c r="C188" s="804"/>
      <c r="D188" s="161">
        <v>2</v>
      </c>
      <c r="E188" s="152"/>
      <c r="F188" s="153"/>
      <c r="G188" s="152"/>
      <c r="H188" s="152"/>
      <c r="I188" s="162" t="e">
        <f t="shared" si="38"/>
        <v>#DIV/0!</v>
      </c>
      <c r="J188" s="152"/>
      <c r="K188" s="162" t="e">
        <f t="shared" si="39"/>
        <v>#DIV/0!</v>
      </c>
      <c r="L188" s="153"/>
      <c r="M188" s="163" t="e">
        <f t="shared" si="40"/>
        <v>#DIV/0!</v>
      </c>
      <c r="N188" s="153"/>
      <c r="O188" s="152"/>
      <c r="P188" s="154"/>
      <c r="Q188" s="253"/>
      <c r="R188" s="152"/>
      <c r="S188" s="154"/>
      <c r="T188" s="152"/>
      <c r="U188" s="152"/>
      <c r="V188" s="152"/>
      <c r="W188" s="158"/>
      <c r="X188" s="158"/>
    </row>
    <row r="189" spans="2:24">
      <c r="B189" s="830"/>
      <c r="C189" s="804"/>
      <c r="D189" s="161">
        <v>3</v>
      </c>
      <c r="E189" s="152"/>
      <c r="F189" s="153"/>
      <c r="G189" s="152"/>
      <c r="H189" s="152"/>
      <c r="I189" s="162" t="e">
        <f t="shared" si="38"/>
        <v>#DIV/0!</v>
      </c>
      <c r="J189" s="152"/>
      <c r="K189" s="162" t="e">
        <f t="shared" si="39"/>
        <v>#DIV/0!</v>
      </c>
      <c r="L189" s="153"/>
      <c r="M189" s="163" t="e">
        <f t="shared" si="40"/>
        <v>#DIV/0!</v>
      </c>
      <c r="N189" s="153"/>
      <c r="O189" s="152"/>
      <c r="P189" s="154"/>
      <c r="Q189" s="253"/>
      <c r="R189" s="152"/>
      <c r="S189" s="154"/>
      <c r="T189" s="152"/>
      <c r="U189" s="152"/>
      <c r="V189" s="152"/>
      <c r="W189" s="158"/>
      <c r="X189" s="158"/>
    </row>
    <row r="190" spans="2:24">
      <c r="B190" s="830"/>
      <c r="C190" s="804"/>
      <c r="D190" s="161">
        <v>4</v>
      </c>
      <c r="E190" s="152"/>
      <c r="F190" s="153"/>
      <c r="G190" s="152"/>
      <c r="H190" s="152"/>
      <c r="I190" s="162" t="e">
        <f t="shared" si="38"/>
        <v>#DIV/0!</v>
      </c>
      <c r="J190" s="152"/>
      <c r="K190" s="162" t="e">
        <f t="shared" si="39"/>
        <v>#DIV/0!</v>
      </c>
      <c r="L190" s="153"/>
      <c r="M190" s="163" t="e">
        <f t="shared" si="40"/>
        <v>#DIV/0!</v>
      </c>
      <c r="N190" s="153"/>
      <c r="O190" s="152"/>
      <c r="P190" s="154"/>
      <c r="Q190" s="253"/>
      <c r="R190" s="152"/>
      <c r="S190" s="154"/>
      <c r="T190" s="152"/>
      <c r="U190" s="152"/>
      <c r="V190" s="152"/>
      <c r="W190" s="158"/>
      <c r="X190" s="158"/>
    </row>
    <row r="191" spans="2:24">
      <c r="B191" s="830"/>
      <c r="C191" s="804"/>
      <c r="D191" s="161">
        <v>5</v>
      </c>
      <c r="E191" s="152"/>
      <c r="F191" s="153"/>
      <c r="G191" s="152"/>
      <c r="H191" s="152"/>
      <c r="I191" s="162" t="e">
        <f t="shared" si="38"/>
        <v>#DIV/0!</v>
      </c>
      <c r="J191" s="152"/>
      <c r="K191" s="162" t="e">
        <f t="shared" si="39"/>
        <v>#DIV/0!</v>
      </c>
      <c r="L191" s="153"/>
      <c r="M191" s="163" t="e">
        <f t="shared" si="40"/>
        <v>#DIV/0!</v>
      </c>
      <c r="N191" s="153"/>
      <c r="O191" s="152"/>
      <c r="P191" s="154"/>
      <c r="Q191" s="253"/>
      <c r="R191" s="152"/>
      <c r="S191" s="154"/>
      <c r="T191" s="152"/>
      <c r="U191" s="152"/>
      <c r="V191" s="152"/>
      <c r="W191" s="158"/>
      <c r="X191" s="158"/>
    </row>
    <row r="192" spans="2:24">
      <c r="B192" s="830"/>
      <c r="C192" s="804"/>
      <c r="D192" s="161">
        <v>6</v>
      </c>
      <c r="E192" s="152"/>
      <c r="F192" s="153"/>
      <c r="G192" s="152"/>
      <c r="H192" s="152"/>
      <c r="I192" s="162" t="e">
        <f t="shared" si="38"/>
        <v>#DIV/0!</v>
      </c>
      <c r="J192" s="152"/>
      <c r="K192" s="162" t="e">
        <f t="shared" si="39"/>
        <v>#DIV/0!</v>
      </c>
      <c r="L192" s="153"/>
      <c r="M192" s="163" t="e">
        <f t="shared" si="40"/>
        <v>#DIV/0!</v>
      </c>
      <c r="N192" s="153"/>
      <c r="O192" s="152"/>
      <c r="P192" s="154"/>
      <c r="Q192" s="253"/>
      <c r="R192" s="152"/>
      <c r="S192" s="154"/>
      <c r="T192" s="152"/>
      <c r="U192" s="152"/>
      <c r="V192" s="152"/>
      <c r="W192" s="158"/>
      <c r="X192" s="158"/>
    </row>
    <row r="193" spans="2:24">
      <c r="B193" s="830"/>
      <c r="C193" s="804"/>
      <c r="D193" s="161">
        <v>7</v>
      </c>
      <c r="E193" s="152"/>
      <c r="F193" s="153"/>
      <c r="G193" s="152"/>
      <c r="H193" s="152"/>
      <c r="I193" s="162" t="e">
        <f t="shared" si="38"/>
        <v>#DIV/0!</v>
      </c>
      <c r="J193" s="152"/>
      <c r="K193" s="162" t="e">
        <f t="shared" si="39"/>
        <v>#DIV/0!</v>
      </c>
      <c r="L193" s="153"/>
      <c r="M193" s="163" t="e">
        <f t="shared" si="40"/>
        <v>#DIV/0!</v>
      </c>
      <c r="N193" s="153"/>
      <c r="O193" s="152"/>
      <c r="P193" s="154"/>
      <c r="Q193" s="253"/>
      <c r="R193" s="152"/>
      <c r="S193" s="154"/>
      <c r="T193" s="152"/>
      <c r="U193" s="152"/>
      <c r="V193" s="152"/>
      <c r="W193" s="158"/>
      <c r="X193" s="158"/>
    </row>
    <row r="194" spans="2:24">
      <c r="B194" s="830"/>
      <c r="C194" s="804"/>
      <c r="D194" s="161">
        <v>8</v>
      </c>
      <c r="E194" s="152"/>
      <c r="F194" s="153"/>
      <c r="G194" s="152"/>
      <c r="H194" s="152"/>
      <c r="I194" s="162" t="e">
        <f t="shared" si="38"/>
        <v>#DIV/0!</v>
      </c>
      <c r="J194" s="152"/>
      <c r="K194" s="162" t="e">
        <f t="shared" si="39"/>
        <v>#DIV/0!</v>
      </c>
      <c r="L194" s="153"/>
      <c r="M194" s="163" t="e">
        <f t="shared" si="40"/>
        <v>#DIV/0!</v>
      </c>
      <c r="N194" s="153"/>
      <c r="O194" s="152"/>
      <c r="P194" s="154"/>
      <c r="Q194" s="253"/>
      <c r="R194" s="152"/>
      <c r="S194" s="154"/>
      <c r="T194" s="152"/>
      <c r="U194" s="152"/>
      <c r="V194" s="152"/>
      <c r="W194" s="158"/>
      <c r="X194" s="158"/>
    </row>
    <row r="195" spans="2:24">
      <c r="B195" s="830"/>
      <c r="C195" s="804"/>
      <c r="D195" s="161">
        <v>9</v>
      </c>
      <c r="E195" s="152"/>
      <c r="F195" s="153"/>
      <c r="G195" s="152"/>
      <c r="H195" s="152"/>
      <c r="I195" s="162" t="e">
        <f t="shared" si="38"/>
        <v>#DIV/0!</v>
      </c>
      <c r="J195" s="152"/>
      <c r="K195" s="162" t="e">
        <f t="shared" si="39"/>
        <v>#DIV/0!</v>
      </c>
      <c r="L195" s="153"/>
      <c r="M195" s="163" t="e">
        <f t="shared" si="40"/>
        <v>#DIV/0!</v>
      </c>
      <c r="N195" s="153"/>
      <c r="O195" s="152"/>
      <c r="P195" s="154"/>
      <c r="Q195" s="253"/>
      <c r="R195" s="152"/>
      <c r="S195" s="154"/>
      <c r="T195" s="152"/>
      <c r="U195" s="152"/>
      <c r="V195" s="152"/>
      <c r="W195" s="158"/>
      <c r="X195" s="158"/>
    </row>
    <row r="196" spans="2:24">
      <c r="B196" s="831"/>
      <c r="C196" s="805"/>
      <c r="D196" s="161">
        <v>10</v>
      </c>
      <c r="E196" s="152"/>
      <c r="F196" s="153"/>
      <c r="G196" s="152"/>
      <c r="H196" s="152"/>
      <c r="I196" s="162" t="e">
        <f t="shared" si="38"/>
        <v>#DIV/0!</v>
      </c>
      <c r="J196" s="152"/>
      <c r="K196" s="162" t="e">
        <f t="shared" si="39"/>
        <v>#DIV/0!</v>
      </c>
      <c r="L196" s="153"/>
      <c r="M196" s="163" t="e">
        <f t="shared" si="40"/>
        <v>#DIV/0!</v>
      </c>
      <c r="N196" s="153"/>
      <c r="O196" s="152"/>
      <c r="P196" s="154"/>
      <c r="Q196" s="253"/>
      <c r="R196" s="152"/>
      <c r="S196" s="154"/>
      <c r="T196" s="152"/>
      <c r="U196" s="152"/>
      <c r="V196" s="152"/>
      <c r="W196" s="158"/>
      <c r="X196" s="158"/>
    </row>
    <row r="197" spans="2:24">
      <c r="B197" s="800">
        <f t="shared" ref="B197" si="53">B187+1</f>
        <v>45977</v>
      </c>
      <c r="C197" s="803" t="str">
        <f t="shared" ref="C197" si="54">CHOOSE(WEEKDAY(B197,2),"一","二","三","四","五","六","日")</f>
        <v>日</v>
      </c>
      <c r="D197" s="161">
        <v>1</v>
      </c>
      <c r="E197" s="152"/>
      <c r="F197" s="153"/>
      <c r="G197" s="152"/>
      <c r="H197" s="152"/>
      <c r="I197" s="162" t="e">
        <f t="shared" si="38"/>
        <v>#DIV/0!</v>
      </c>
      <c r="J197" s="152"/>
      <c r="K197" s="162" t="e">
        <f t="shared" si="39"/>
        <v>#DIV/0!</v>
      </c>
      <c r="L197" s="153"/>
      <c r="M197" s="163" t="e">
        <f t="shared" si="40"/>
        <v>#DIV/0!</v>
      </c>
      <c r="N197" s="153"/>
      <c r="O197" s="152"/>
      <c r="P197" s="154"/>
      <c r="Q197" s="253"/>
      <c r="R197" s="152"/>
      <c r="S197" s="154"/>
      <c r="T197" s="152"/>
      <c r="U197" s="152"/>
      <c r="V197" s="152"/>
      <c r="W197" s="158"/>
      <c r="X197" s="158"/>
    </row>
    <row r="198" spans="2:24">
      <c r="B198" s="830"/>
      <c r="C198" s="804"/>
      <c r="D198" s="161">
        <v>2</v>
      </c>
      <c r="E198" s="152"/>
      <c r="F198" s="153"/>
      <c r="G198" s="152"/>
      <c r="H198" s="152"/>
      <c r="I198" s="162" t="e">
        <f t="shared" si="38"/>
        <v>#DIV/0!</v>
      </c>
      <c r="J198" s="152"/>
      <c r="K198" s="162" t="e">
        <f t="shared" si="39"/>
        <v>#DIV/0!</v>
      </c>
      <c r="L198" s="153"/>
      <c r="M198" s="163" t="e">
        <f t="shared" si="40"/>
        <v>#DIV/0!</v>
      </c>
      <c r="N198" s="153"/>
      <c r="O198" s="152"/>
      <c r="P198" s="154"/>
      <c r="Q198" s="253"/>
      <c r="R198" s="152"/>
      <c r="S198" s="154"/>
      <c r="T198" s="152"/>
      <c r="U198" s="152"/>
      <c r="V198" s="152"/>
      <c r="W198" s="158"/>
      <c r="X198" s="158"/>
    </row>
    <row r="199" spans="2:24">
      <c r="B199" s="830"/>
      <c r="C199" s="804"/>
      <c r="D199" s="161">
        <v>3</v>
      </c>
      <c r="E199" s="152"/>
      <c r="F199" s="153"/>
      <c r="G199" s="152"/>
      <c r="H199" s="152"/>
      <c r="I199" s="162" t="e">
        <f t="shared" ref="I199:I262" si="55">H199/G199</f>
        <v>#DIV/0!</v>
      </c>
      <c r="J199" s="152"/>
      <c r="K199" s="162" t="e">
        <f t="shared" ref="K199:K262" si="56">J199/G199</f>
        <v>#DIV/0!</v>
      </c>
      <c r="L199" s="153"/>
      <c r="M199" s="163" t="e">
        <f t="shared" ref="M199:M262" si="57">(H199+J199)/G199</f>
        <v>#DIV/0!</v>
      </c>
      <c r="N199" s="153"/>
      <c r="O199" s="152"/>
      <c r="P199" s="154"/>
      <c r="Q199" s="253"/>
      <c r="R199" s="152"/>
      <c r="S199" s="154"/>
      <c r="T199" s="152"/>
      <c r="U199" s="152"/>
      <c r="V199" s="152"/>
      <c r="W199" s="158"/>
      <c r="X199" s="158"/>
    </row>
    <row r="200" spans="2:24">
      <c r="B200" s="830"/>
      <c r="C200" s="804"/>
      <c r="D200" s="161">
        <v>4</v>
      </c>
      <c r="E200" s="152"/>
      <c r="F200" s="153"/>
      <c r="G200" s="152"/>
      <c r="H200" s="152"/>
      <c r="I200" s="162" t="e">
        <f t="shared" si="55"/>
        <v>#DIV/0!</v>
      </c>
      <c r="J200" s="152"/>
      <c r="K200" s="162" t="e">
        <f t="shared" si="56"/>
        <v>#DIV/0!</v>
      </c>
      <c r="L200" s="153"/>
      <c r="M200" s="163" t="e">
        <f t="shared" si="57"/>
        <v>#DIV/0!</v>
      </c>
      <c r="N200" s="153"/>
      <c r="O200" s="152"/>
      <c r="P200" s="154"/>
      <c r="Q200" s="253"/>
      <c r="R200" s="152"/>
      <c r="S200" s="154"/>
      <c r="T200" s="152"/>
      <c r="U200" s="152"/>
      <c r="V200" s="152"/>
      <c r="W200" s="158"/>
      <c r="X200" s="158"/>
    </row>
    <row r="201" spans="2:24">
      <c r="B201" s="830"/>
      <c r="C201" s="804"/>
      <c r="D201" s="161">
        <v>5</v>
      </c>
      <c r="E201" s="152"/>
      <c r="F201" s="153"/>
      <c r="G201" s="152"/>
      <c r="H201" s="152"/>
      <c r="I201" s="162" t="e">
        <f t="shared" si="55"/>
        <v>#DIV/0!</v>
      </c>
      <c r="J201" s="152"/>
      <c r="K201" s="162" t="e">
        <f t="shared" si="56"/>
        <v>#DIV/0!</v>
      </c>
      <c r="L201" s="153"/>
      <c r="M201" s="163" t="e">
        <f t="shared" si="57"/>
        <v>#DIV/0!</v>
      </c>
      <c r="N201" s="153"/>
      <c r="O201" s="152"/>
      <c r="P201" s="154"/>
      <c r="Q201" s="253"/>
      <c r="R201" s="152"/>
      <c r="S201" s="154"/>
      <c r="T201" s="152"/>
      <c r="U201" s="152"/>
      <c r="V201" s="152"/>
      <c r="W201" s="158"/>
      <c r="X201" s="158"/>
    </row>
    <row r="202" spans="2:24">
      <c r="B202" s="830"/>
      <c r="C202" s="804"/>
      <c r="D202" s="161">
        <v>6</v>
      </c>
      <c r="E202" s="152"/>
      <c r="F202" s="153"/>
      <c r="G202" s="152"/>
      <c r="H202" s="152"/>
      <c r="I202" s="162" t="e">
        <f t="shared" si="55"/>
        <v>#DIV/0!</v>
      </c>
      <c r="J202" s="152"/>
      <c r="K202" s="162" t="e">
        <f t="shared" si="56"/>
        <v>#DIV/0!</v>
      </c>
      <c r="L202" s="153"/>
      <c r="M202" s="163" t="e">
        <f t="shared" si="57"/>
        <v>#DIV/0!</v>
      </c>
      <c r="N202" s="153"/>
      <c r="O202" s="152"/>
      <c r="P202" s="154"/>
      <c r="Q202" s="253"/>
      <c r="R202" s="152"/>
      <c r="S202" s="154"/>
      <c r="T202" s="152"/>
      <c r="U202" s="152"/>
      <c r="V202" s="152"/>
      <c r="W202" s="158"/>
      <c r="X202" s="158"/>
    </row>
    <row r="203" spans="2:24">
      <c r="B203" s="830"/>
      <c r="C203" s="804"/>
      <c r="D203" s="161">
        <v>7</v>
      </c>
      <c r="E203" s="152"/>
      <c r="F203" s="153"/>
      <c r="G203" s="152"/>
      <c r="H203" s="152"/>
      <c r="I203" s="162" t="e">
        <f t="shared" si="55"/>
        <v>#DIV/0!</v>
      </c>
      <c r="J203" s="152"/>
      <c r="K203" s="162" t="e">
        <f t="shared" si="56"/>
        <v>#DIV/0!</v>
      </c>
      <c r="L203" s="153"/>
      <c r="M203" s="163" t="e">
        <f t="shared" si="57"/>
        <v>#DIV/0!</v>
      </c>
      <c r="N203" s="153"/>
      <c r="O203" s="152"/>
      <c r="P203" s="154"/>
      <c r="Q203" s="253"/>
      <c r="R203" s="152"/>
      <c r="S203" s="154"/>
      <c r="T203" s="152"/>
      <c r="U203" s="152"/>
      <c r="V203" s="152"/>
      <c r="W203" s="158"/>
      <c r="X203" s="158"/>
    </row>
    <row r="204" spans="2:24">
      <c r="B204" s="830"/>
      <c r="C204" s="804"/>
      <c r="D204" s="161">
        <v>8</v>
      </c>
      <c r="E204" s="152"/>
      <c r="F204" s="153"/>
      <c r="G204" s="152"/>
      <c r="H204" s="152"/>
      <c r="I204" s="162" t="e">
        <f t="shared" si="55"/>
        <v>#DIV/0!</v>
      </c>
      <c r="J204" s="152"/>
      <c r="K204" s="162" t="e">
        <f t="shared" si="56"/>
        <v>#DIV/0!</v>
      </c>
      <c r="L204" s="153"/>
      <c r="M204" s="163" t="e">
        <f t="shared" si="57"/>
        <v>#DIV/0!</v>
      </c>
      <c r="N204" s="153"/>
      <c r="O204" s="152"/>
      <c r="P204" s="154"/>
      <c r="Q204" s="253"/>
      <c r="R204" s="152"/>
      <c r="S204" s="154"/>
      <c r="T204" s="152"/>
      <c r="U204" s="152"/>
      <c r="V204" s="152"/>
      <c r="W204" s="158"/>
      <c r="X204" s="158"/>
    </row>
    <row r="205" spans="2:24">
      <c r="B205" s="830"/>
      <c r="C205" s="804"/>
      <c r="D205" s="161">
        <v>9</v>
      </c>
      <c r="E205" s="152"/>
      <c r="F205" s="153"/>
      <c r="G205" s="152"/>
      <c r="H205" s="152"/>
      <c r="I205" s="162" t="e">
        <f t="shared" si="55"/>
        <v>#DIV/0!</v>
      </c>
      <c r="J205" s="152"/>
      <c r="K205" s="162" t="e">
        <f t="shared" si="56"/>
        <v>#DIV/0!</v>
      </c>
      <c r="L205" s="153"/>
      <c r="M205" s="163" t="e">
        <f t="shared" si="57"/>
        <v>#DIV/0!</v>
      </c>
      <c r="N205" s="153"/>
      <c r="O205" s="152"/>
      <c r="P205" s="154"/>
      <c r="Q205" s="253"/>
      <c r="R205" s="152"/>
      <c r="S205" s="154"/>
      <c r="T205" s="152"/>
      <c r="U205" s="152"/>
      <c r="V205" s="152"/>
      <c r="W205" s="158"/>
      <c r="X205" s="158"/>
    </row>
    <row r="206" spans="2:24">
      <c r="B206" s="831"/>
      <c r="C206" s="805"/>
      <c r="D206" s="161">
        <v>10</v>
      </c>
      <c r="E206" s="152"/>
      <c r="F206" s="153"/>
      <c r="G206" s="152"/>
      <c r="H206" s="152"/>
      <c r="I206" s="162" t="e">
        <f t="shared" si="55"/>
        <v>#DIV/0!</v>
      </c>
      <c r="J206" s="152"/>
      <c r="K206" s="162" t="e">
        <f t="shared" si="56"/>
        <v>#DIV/0!</v>
      </c>
      <c r="L206" s="153"/>
      <c r="M206" s="163" t="e">
        <f t="shared" si="57"/>
        <v>#DIV/0!</v>
      </c>
      <c r="N206" s="153"/>
      <c r="O206" s="152"/>
      <c r="P206" s="154"/>
      <c r="Q206" s="253"/>
      <c r="R206" s="152"/>
      <c r="S206" s="154"/>
      <c r="T206" s="152"/>
      <c r="U206" s="152"/>
      <c r="V206" s="152"/>
      <c r="W206" s="158"/>
      <c r="X206" s="158"/>
    </row>
    <row r="207" spans="2:24">
      <c r="B207" s="800">
        <f t="shared" ref="B207" si="58">B197+1</f>
        <v>45978</v>
      </c>
      <c r="C207" s="803" t="str">
        <f t="shared" ref="C207" si="59">CHOOSE(WEEKDAY(B207,2),"一","二","三","四","五","六","日")</f>
        <v>一</v>
      </c>
      <c r="D207" s="161">
        <v>1</v>
      </c>
      <c r="E207" s="152"/>
      <c r="F207" s="153"/>
      <c r="G207" s="152"/>
      <c r="H207" s="152"/>
      <c r="I207" s="162" t="e">
        <f t="shared" si="55"/>
        <v>#DIV/0!</v>
      </c>
      <c r="J207" s="152"/>
      <c r="K207" s="162" t="e">
        <f t="shared" si="56"/>
        <v>#DIV/0!</v>
      </c>
      <c r="L207" s="153"/>
      <c r="M207" s="163" t="e">
        <f t="shared" si="57"/>
        <v>#DIV/0!</v>
      </c>
      <c r="N207" s="153"/>
      <c r="O207" s="152"/>
      <c r="P207" s="154"/>
      <c r="Q207" s="253"/>
      <c r="R207" s="152"/>
      <c r="S207" s="154"/>
      <c r="T207" s="152"/>
      <c r="U207" s="152"/>
      <c r="V207" s="152"/>
      <c r="W207" s="158"/>
      <c r="X207" s="158"/>
    </row>
    <row r="208" spans="2:24">
      <c r="B208" s="830"/>
      <c r="C208" s="804"/>
      <c r="D208" s="161">
        <v>2</v>
      </c>
      <c r="E208" s="152"/>
      <c r="F208" s="153"/>
      <c r="G208" s="152"/>
      <c r="H208" s="152"/>
      <c r="I208" s="162" t="e">
        <f t="shared" si="55"/>
        <v>#DIV/0!</v>
      </c>
      <c r="J208" s="152"/>
      <c r="K208" s="162" t="e">
        <f t="shared" si="56"/>
        <v>#DIV/0!</v>
      </c>
      <c r="L208" s="153"/>
      <c r="M208" s="163" t="e">
        <f t="shared" si="57"/>
        <v>#DIV/0!</v>
      </c>
      <c r="N208" s="153"/>
      <c r="O208" s="152"/>
      <c r="P208" s="154"/>
      <c r="Q208" s="253"/>
      <c r="R208" s="152"/>
      <c r="S208" s="154"/>
      <c r="T208" s="152"/>
      <c r="U208" s="152"/>
      <c r="V208" s="152"/>
      <c r="W208" s="158"/>
      <c r="X208" s="158"/>
    </row>
    <row r="209" spans="2:24">
      <c r="B209" s="830"/>
      <c r="C209" s="804"/>
      <c r="D209" s="161">
        <v>3</v>
      </c>
      <c r="E209" s="152"/>
      <c r="F209" s="153"/>
      <c r="G209" s="152"/>
      <c r="H209" s="152"/>
      <c r="I209" s="162" t="e">
        <f t="shared" si="55"/>
        <v>#DIV/0!</v>
      </c>
      <c r="J209" s="152"/>
      <c r="K209" s="162" t="e">
        <f t="shared" si="56"/>
        <v>#DIV/0!</v>
      </c>
      <c r="L209" s="153"/>
      <c r="M209" s="163" t="e">
        <f t="shared" si="57"/>
        <v>#DIV/0!</v>
      </c>
      <c r="N209" s="153"/>
      <c r="O209" s="152"/>
      <c r="P209" s="154"/>
      <c r="Q209" s="253"/>
      <c r="R209" s="152"/>
      <c r="S209" s="154"/>
      <c r="T209" s="152"/>
      <c r="U209" s="152"/>
      <c r="V209" s="152"/>
      <c r="W209" s="158"/>
      <c r="X209" s="158"/>
    </row>
    <row r="210" spans="2:24">
      <c r="B210" s="830"/>
      <c r="C210" s="804"/>
      <c r="D210" s="161">
        <v>4</v>
      </c>
      <c r="E210" s="152"/>
      <c r="F210" s="153"/>
      <c r="G210" s="152"/>
      <c r="H210" s="152"/>
      <c r="I210" s="162" t="e">
        <f t="shared" si="55"/>
        <v>#DIV/0!</v>
      </c>
      <c r="J210" s="152"/>
      <c r="K210" s="162" t="e">
        <f t="shared" si="56"/>
        <v>#DIV/0!</v>
      </c>
      <c r="L210" s="153"/>
      <c r="M210" s="163" t="e">
        <f t="shared" si="57"/>
        <v>#DIV/0!</v>
      </c>
      <c r="N210" s="153"/>
      <c r="O210" s="152"/>
      <c r="P210" s="154"/>
      <c r="Q210" s="253"/>
      <c r="R210" s="152"/>
      <c r="S210" s="154"/>
      <c r="T210" s="152"/>
      <c r="U210" s="152"/>
      <c r="V210" s="152"/>
      <c r="W210" s="158"/>
      <c r="X210" s="158"/>
    </row>
    <row r="211" spans="2:24">
      <c r="B211" s="830"/>
      <c r="C211" s="804"/>
      <c r="D211" s="161">
        <v>5</v>
      </c>
      <c r="E211" s="152"/>
      <c r="F211" s="153"/>
      <c r="G211" s="152"/>
      <c r="H211" s="152"/>
      <c r="I211" s="162" t="e">
        <f t="shared" si="55"/>
        <v>#DIV/0!</v>
      </c>
      <c r="J211" s="152"/>
      <c r="K211" s="162" t="e">
        <f t="shared" si="56"/>
        <v>#DIV/0!</v>
      </c>
      <c r="L211" s="153"/>
      <c r="M211" s="163" t="e">
        <f t="shared" si="57"/>
        <v>#DIV/0!</v>
      </c>
      <c r="N211" s="153"/>
      <c r="O211" s="152"/>
      <c r="P211" s="154"/>
      <c r="Q211" s="253"/>
      <c r="R211" s="152"/>
      <c r="S211" s="154"/>
      <c r="T211" s="152"/>
      <c r="U211" s="152"/>
      <c r="V211" s="152"/>
      <c r="W211" s="158"/>
      <c r="X211" s="158"/>
    </row>
    <row r="212" spans="2:24">
      <c r="B212" s="830"/>
      <c r="C212" s="804"/>
      <c r="D212" s="161">
        <v>6</v>
      </c>
      <c r="E212" s="152"/>
      <c r="F212" s="153"/>
      <c r="G212" s="152"/>
      <c r="H212" s="152"/>
      <c r="I212" s="162" t="e">
        <f t="shared" si="55"/>
        <v>#DIV/0!</v>
      </c>
      <c r="J212" s="152"/>
      <c r="K212" s="162" t="e">
        <f t="shared" si="56"/>
        <v>#DIV/0!</v>
      </c>
      <c r="L212" s="153"/>
      <c r="M212" s="163" t="e">
        <f t="shared" si="57"/>
        <v>#DIV/0!</v>
      </c>
      <c r="N212" s="153"/>
      <c r="O212" s="152"/>
      <c r="P212" s="154"/>
      <c r="Q212" s="253"/>
      <c r="R212" s="152"/>
      <c r="S212" s="154"/>
      <c r="T212" s="152"/>
      <c r="U212" s="152"/>
      <c r="V212" s="152"/>
      <c r="W212" s="158"/>
      <c r="X212" s="158"/>
    </row>
    <row r="213" spans="2:24">
      <c r="B213" s="830"/>
      <c r="C213" s="804"/>
      <c r="D213" s="161">
        <v>7</v>
      </c>
      <c r="E213" s="152"/>
      <c r="F213" s="153"/>
      <c r="G213" s="152"/>
      <c r="H213" s="152"/>
      <c r="I213" s="162" t="e">
        <f t="shared" si="55"/>
        <v>#DIV/0!</v>
      </c>
      <c r="J213" s="152"/>
      <c r="K213" s="162" t="e">
        <f t="shared" si="56"/>
        <v>#DIV/0!</v>
      </c>
      <c r="L213" s="153"/>
      <c r="M213" s="163" t="e">
        <f t="shared" si="57"/>
        <v>#DIV/0!</v>
      </c>
      <c r="N213" s="153"/>
      <c r="O213" s="152"/>
      <c r="P213" s="154"/>
      <c r="Q213" s="253"/>
      <c r="R213" s="152"/>
      <c r="S213" s="154"/>
      <c r="T213" s="152"/>
      <c r="U213" s="152"/>
      <c r="V213" s="152"/>
      <c r="W213" s="158"/>
      <c r="X213" s="158"/>
    </row>
    <row r="214" spans="2:24">
      <c r="B214" s="830"/>
      <c r="C214" s="804"/>
      <c r="D214" s="161">
        <v>8</v>
      </c>
      <c r="E214" s="152"/>
      <c r="F214" s="153"/>
      <c r="G214" s="152"/>
      <c r="H214" s="152"/>
      <c r="I214" s="162" t="e">
        <f t="shared" si="55"/>
        <v>#DIV/0!</v>
      </c>
      <c r="J214" s="152"/>
      <c r="K214" s="162" t="e">
        <f t="shared" si="56"/>
        <v>#DIV/0!</v>
      </c>
      <c r="L214" s="153"/>
      <c r="M214" s="163" t="e">
        <f t="shared" si="57"/>
        <v>#DIV/0!</v>
      </c>
      <c r="N214" s="153"/>
      <c r="O214" s="152"/>
      <c r="P214" s="154"/>
      <c r="Q214" s="253"/>
      <c r="R214" s="152"/>
      <c r="S214" s="154"/>
      <c r="T214" s="152"/>
      <c r="U214" s="152"/>
      <c r="V214" s="152"/>
      <c r="W214" s="158"/>
      <c r="X214" s="158"/>
    </row>
    <row r="215" spans="2:24">
      <c r="B215" s="830"/>
      <c r="C215" s="804"/>
      <c r="D215" s="161">
        <v>9</v>
      </c>
      <c r="E215" s="152"/>
      <c r="F215" s="153"/>
      <c r="G215" s="152"/>
      <c r="H215" s="152"/>
      <c r="I215" s="162" t="e">
        <f t="shared" si="55"/>
        <v>#DIV/0!</v>
      </c>
      <c r="J215" s="152"/>
      <c r="K215" s="162" t="e">
        <f t="shared" si="56"/>
        <v>#DIV/0!</v>
      </c>
      <c r="L215" s="153"/>
      <c r="M215" s="163" t="e">
        <f t="shared" si="57"/>
        <v>#DIV/0!</v>
      </c>
      <c r="N215" s="153"/>
      <c r="O215" s="152"/>
      <c r="P215" s="154"/>
      <c r="Q215" s="253"/>
      <c r="R215" s="152"/>
      <c r="S215" s="154"/>
      <c r="T215" s="152"/>
      <c r="U215" s="152"/>
      <c r="V215" s="152"/>
      <c r="W215" s="158"/>
      <c r="X215" s="158"/>
    </row>
    <row r="216" spans="2:24">
      <c r="B216" s="831"/>
      <c r="C216" s="805"/>
      <c r="D216" s="161">
        <v>10</v>
      </c>
      <c r="E216" s="152"/>
      <c r="F216" s="153"/>
      <c r="G216" s="152"/>
      <c r="H216" s="152"/>
      <c r="I216" s="162" t="e">
        <f t="shared" si="55"/>
        <v>#DIV/0!</v>
      </c>
      <c r="J216" s="152"/>
      <c r="K216" s="162" t="e">
        <f t="shared" si="56"/>
        <v>#DIV/0!</v>
      </c>
      <c r="L216" s="153"/>
      <c r="M216" s="163" t="e">
        <f t="shared" si="57"/>
        <v>#DIV/0!</v>
      </c>
      <c r="N216" s="153"/>
      <c r="O216" s="152"/>
      <c r="P216" s="154"/>
      <c r="Q216" s="253"/>
      <c r="R216" s="152"/>
      <c r="S216" s="154"/>
      <c r="T216" s="152"/>
      <c r="U216" s="152"/>
      <c r="V216" s="152"/>
      <c r="W216" s="158"/>
      <c r="X216" s="158"/>
    </row>
    <row r="217" spans="2:24">
      <c r="B217" s="800">
        <f t="shared" ref="B217" si="60">B207+1</f>
        <v>45979</v>
      </c>
      <c r="C217" s="803" t="str">
        <f t="shared" ref="C217" si="61">CHOOSE(WEEKDAY(B217,2),"一","二","三","四","五","六","日")</f>
        <v>二</v>
      </c>
      <c r="D217" s="161">
        <v>1</v>
      </c>
      <c r="E217" s="152"/>
      <c r="F217" s="153"/>
      <c r="G217" s="152"/>
      <c r="H217" s="152"/>
      <c r="I217" s="162" t="e">
        <f t="shared" si="55"/>
        <v>#DIV/0!</v>
      </c>
      <c r="J217" s="152"/>
      <c r="K217" s="162" t="e">
        <f t="shared" si="56"/>
        <v>#DIV/0!</v>
      </c>
      <c r="L217" s="153"/>
      <c r="M217" s="163" t="e">
        <f t="shared" si="57"/>
        <v>#DIV/0!</v>
      </c>
      <c r="N217" s="153"/>
      <c r="O217" s="152"/>
      <c r="P217" s="154"/>
      <c r="Q217" s="253"/>
      <c r="R217" s="152"/>
      <c r="S217" s="154"/>
      <c r="T217" s="152"/>
      <c r="U217" s="152"/>
      <c r="V217" s="152"/>
      <c r="W217" s="158"/>
      <c r="X217" s="158"/>
    </row>
    <row r="218" spans="2:24">
      <c r="B218" s="830"/>
      <c r="C218" s="804"/>
      <c r="D218" s="161">
        <v>2</v>
      </c>
      <c r="E218" s="152"/>
      <c r="F218" s="153"/>
      <c r="G218" s="152"/>
      <c r="H218" s="152"/>
      <c r="I218" s="162" t="e">
        <f t="shared" si="55"/>
        <v>#DIV/0!</v>
      </c>
      <c r="J218" s="152"/>
      <c r="K218" s="162" t="e">
        <f t="shared" si="56"/>
        <v>#DIV/0!</v>
      </c>
      <c r="L218" s="153"/>
      <c r="M218" s="163" t="e">
        <f t="shared" si="57"/>
        <v>#DIV/0!</v>
      </c>
      <c r="N218" s="153"/>
      <c r="O218" s="152"/>
      <c r="P218" s="154"/>
      <c r="Q218" s="253"/>
      <c r="R218" s="152"/>
      <c r="S218" s="154"/>
      <c r="T218" s="152"/>
      <c r="U218" s="152"/>
      <c r="V218" s="152"/>
      <c r="W218" s="158"/>
      <c r="X218" s="158"/>
    </row>
    <row r="219" spans="2:24">
      <c r="B219" s="830"/>
      <c r="C219" s="804"/>
      <c r="D219" s="161">
        <v>3</v>
      </c>
      <c r="E219" s="152"/>
      <c r="F219" s="153"/>
      <c r="G219" s="152"/>
      <c r="H219" s="152"/>
      <c r="I219" s="162" t="e">
        <f t="shared" si="55"/>
        <v>#DIV/0!</v>
      </c>
      <c r="J219" s="152"/>
      <c r="K219" s="162" t="e">
        <f t="shared" si="56"/>
        <v>#DIV/0!</v>
      </c>
      <c r="L219" s="153"/>
      <c r="M219" s="163" t="e">
        <f t="shared" si="57"/>
        <v>#DIV/0!</v>
      </c>
      <c r="N219" s="153"/>
      <c r="O219" s="152"/>
      <c r="P219" s="154"/>
      <c r="Q219" s="253"/>
      <c r="R219" s="152"/>
      <c r="S219" s="154"/>
      <c r="T219" s="152"/>
      <c r="U219" s="152"/>
      <c r="V219" s="152"/>
      <c r="W219" s="158"/>
      <c r="X219" s="158"/>
    </row>
    <row r="220" spans="2:24">
      <c r="B220" s="830"/>
      <c r="C220" s="804"/>
      <c r="D220" s="161">
        <v>4</v>
      </c>
      <c r="E220" s="152"/>
      <c r="F220" s="153"/>
      <c r="G220" s="152"/>
      <c r="H220" s="152"/>
      <c r="I220" s="162" t="e">
        <f t="shared" si="55"/>
        <v>#DIV/0!</v>
      </c>
      <c r="J220" s="152"/>
      <c r="K220" s="162" t="e">
        <f t="shared" si="56"/>
        <v>#DIV/0!</v>
      </c>
      <c r="L220" s="153"/>
      <c r="M220" s="163" t="e">
        <f t="shared" si="57"/>
        <v>#DIV/0!</v>
      </c>
      <c r="N220" s="153"/>
      <c r="O220" s="152"/>
      <c r="P220" s="154"/>
      <c r="Q220" s="253"/>
      <c r="R220" s="152"/>
      <c r="S220" s="154"/>
      <c r="T220" s="152"/>
      <c r="U220" s="152"/>
      <c r="V220" s="152"/>
      <c r="W220" s="158"/>
      <c r="X220" s="158"/>
    </row>
    <row r="221" spans="2:24">
      <c r="B221" s="830"/>
      <c r="C221" s="804"/>
      <c r="D221" s="161">
        <v>5</v>
      </c>
      <c r="E221" s="152"/>
      <c r="F221" s="153"/>
      <c r="G221" s="152"/>
      <c r="H221" s="152"/>
      <c r="I221" s="162" t="e">
        <f t="shared" si="55"/>
        <v>#DIV/0!</v>
      </c>
      <c r="J221" s="152"/>
      <c r="K221" s="162" t="e">
        <f t="shared" si="56"/>
        <v>#DIV/0!</v>
      </c>
      <c r="L221" s="153"/>
      <c r="M221" s="163" t="e">
        <f t="shared" si="57"/>
        <v>#DIV/0!</v>
      </c>
      <c r="N221" s="153"/>
      <c r="O221" s="152"/>
      <c r="P221" s="154"/>
      <c r="Q221" s="253"/>
      <c r="R221" s="152"/>
      <c r="S221" s="154"/>
      <c r="T221" s="152"/>
      <c r="U221" s="152"/>
      <c r="V221" s="152"/>
      <c r="W221" s="158"/>
      <c r="X221" s="158"/>
    </row>
    <row r="222" spans="2:24">
      <c r="B222" s="830"/>
      <c r="C222" s="804"/>
      <c r="D222" s="161">
        <v>6</v>
      </c>
      <c r="E222" s="152"/>
      <c r="F222" s="153"/>
      <c r="G222" s="152"/>
      <c r="H222" s="152"/>
      <c r="I222" s="162" t="e">
        <f t="shared" si="55"/>
        <v>#DIV/0!</v>
      </c>
      <c r="J222" s="152"/>
      <c r="K222" s="162" t="e">
        <f t="shared" si="56"/>
        <v>#DIV/0!</v>
      </c>
      <c r="L222" s="153"/>
      <c r="M222" s="163" t="e">
        <f t="shared" si="57"/>
        <v>#DIV/0!</v>
      </c>
      <c r="N222" s="153"/>
      <c r="O222" s="152"/>
      <c r="P222" s="154"/>
      <c r="Q222" s="253"/>
      <c r="R222" s="152"/>
      <c r="S222" s="154"/>
      <c r="T222" s="152"/>
      <c r="U222" s="152"/>
      <c r="V222" s="152"/>
      <c r="W222" s="158"/>
      <c r="X222" s="158"/>
    </row>
    <row r="223" spans="2:24">
      <c r="B223" s="830"/>
      <c r="C223" s="804"/>
      <c r="D223" s="161">
        <v>7</v>
      </c>
      <c r="E223" s="152"/>
      <c r="F223" s="153"/>
      <c r="G223" s="152"/>
      <c r="H223" s="152"/>
      <c r="I223" s="162" t="e">
        <f t="shared" si="55"/>
        <v>#DIV/0!</v>
      </c>
      <c r="J223" s="152"/>
      <c r="K223" s="162" t="e">
        <f t="shared" si="56"/>
        <v>#DIV/0!</v>
      </c>
      <c r="L223" s="153"/>
      <c r="M223" s="163" t="e">
        <f t="shared" si="57"/>
        <v>#DIV/0!</v>
      </c>
      <c r="N223" s="153"/>
      <c r="O223" s="152"/>
      <c r="P223" s="154"/>
      <c r="Q223" s="253"/>
      <c r="R223" s="152"/>
      <c r="S223" s="154"/>
      <c r="T223" s="152"/>
      <c r="U223" s="152"/>
      <c r="V223" s="152"/>
      <c r="W223" s="158"/>
      <c r="X223" s="158"/>
    </row>
    <row r="224" spans="2:24">
      <c r="B224" s="830"/>
      <c r="C224" s="804"/>
      <c r="D224" s="161">
        <v>8</v>
      </c>
      <c r="E224" s="152"/>
      <c r="F224" s="153"/>
      <c r="G224" s="152"/>
      <c r="H224" s="152"/>
      <c r="I224" s="162" t="e">
        <f t="shared" si="55"/>
        <v>#DIV/0!</v>
      </c>
      <c r="J224" s="152"/>
      <c r="K224" s="162" t="e">
        <f t="shared" si="56"/>
        <v>#DIV/0!</v>
      </c>
      <c r="L224" s="153"/>
      <c r="M224" s="163" t="e">
        <f t="shared" si="57"/>
        <v>#DIV/0!</v>
      </c>
      <c r="N224" s="153"/>
      <c r="O224" s="152"/>
      <c r="P224" s="154"/>
      <c r="Q224" s="253"/>
      <c r="R224" s="152"/>
      <c r="S224" s="154"/>
      <c r="T224" s="152"/>
      <c r="U224" s="152"/>
      <c r="V224" s="152"/>
      <c r="W224" s="158"/>
      <c r="X224" s="158"/>
    </row>
    <row r="225" spans="2:24">
      <c r="B225" s="830"/>
      <c r="C225" s="804"/>
      <c r="D225" s="161">
        <v>9</v>
      </c>
      <c r="E225" s="152"/>
      <c r="F225" s="153"/>
      <c r="G225" s="152"/>
      <c r="H225" s="152"/>
      <c r="I225" s="162" t="e">
        <f t="shared" si="55"/>
        <v>#DIV/0!</v>
      </c>
      <c r="J225" s="152"/>
      <c r="K225" s="162" t="e">
        <f t="shared" si="56"/>
        <v>#DIV/0!</v>
      </c>
      <c r="L225" s="153"/>
      <c r="M225" s="163" t="e">
        <f t="shared" si="57"/>
        <v>#DIV/0!</v>
      </c>
      <c r="N225" s="153"/>
      <c r="O225" s="152"/>
      <c r="P225" s="154"/>
      <c r="Q225" s="253"/>
      <c r="R225" s="152"/>
      <c r="S225" s="154"/>
      <c r="T225" s="152"/>
      <c r="U225" s="152"/>
      <c r="V225" s="152"/>
      <c r="W225" s="158"/>
      <c r="X225" s="158"/>
    </row>
    <row r="226" spans="2:24">
      <c r="B226" s="831"/>
      <c r="C226" s="805"/>
      <c r="D226" s="161">
        <v>10</v>
      </c>
      <c r="E226" s="152"/>
      <c r="F226" s="153"/>
      <c r="G226" s="152"/>
      <c r="H226" s="152"/>
      <c r="I226" s="162" t="e">
        <f t="shared" si="55"/>
        <v>#DIV/0!</v>
      </c>
      <c r="J226" s="152"/>
      <c r="K226" s="162" t="e">
        <f t="shared" si="56"/>
        <v>#DIV/0!</v>
      </c>
      <c r="L226" s="153"/>
      <c r="M226" s="163" t="e">
        <f t="shared" si="57"/>
        <v>#DIV/0!</v>
      </c>
      <c r="N226" s="153"/>
      <c r="O226" s="152"/>
      <c r="P226" s="154"/>
      <c r="Q226" s="253"/>
      <c r="R226" s="152"/>
      <c r="S226" s="154"/>
      <c r="T226" s="152"/>
      <c r="U226" s="152"/>
      <c r="V226" s="152"/>
      <c r="W226" s="158"/>
      <c r="X226" s="158"/>
    </row>
    <row r="227" spans="2:24">
      <c r="B227" s="800">
        <f t="shared" ref="B227" si="62">B217+1</f>
        <v>45980</v>
      </c>
      <c r="C227" s="803" t="str">
        <f t="shared" ref="C227" si="63">CHOOSE(WEEKDAY(B227,2),"一","二","三","四","五","六","日")</f>
        <v>三</v>
      </c>
      <c r="D227" s="161">
        <v>1</v>
      </c>
      <c r="E227" s="152"/>
      <c r="F227" s="153"/>
      <c r="G227" s="152"/>
      <c r="H227" s="152"/>
      <c r="I227" s="162" t="e">
        <f t="shared" si="55"/>
        <v>#DIV/0!</v>
      </c>
      <c r="J227" s="152"/>
      <c r="K227" s="162" t="e">
        <f t="shared" si="56"/>
        <v>#DIV/0!</v>
      </c>
      <c r="L227" s="153"/>
      <c r="M227" s="163" t="e">
        <f t="shared" si="57"/>
        <v>#DIV/0!</v>
      </c>
      <c r="N227" s="153"/>
      <c r="O227" s="152"/>
      <c r="P227" s="154"/>
      <c r="Q227" s="253"/>
      <c r="R227" s="152"/>
      <c r="S227" s="154"/>
      <c r="T227" s="152"/>
      <c r="U227" s="152"/>
      <c r="V227" s="152"/>
      <c r="W227" s="158"/>
      <c r="X227" s="158"/>
    </row>
    <row r="228" spans="2:24">
      <c r="B228" s="830"/>
      <c r="C228" s="804"/>
      <c r="D228" s="161">
        <v>2</v>
      </c>
      <c r="E228" s="152"/>
      <c r="F228" s="153"/>
      <c r="G228" s="152"/>
      <c r="H228" s="152"/>
      <c r="I228" s="162" t="e">
        <f t="shared" si="55"/>
        <v>#DIV/0!</v>
      </c>
      <c r="J228" s="152"/>
      <c r="K228" s="162" t="e">
        <f t="shared" si="56"/>
        <v>#DIV/0!</v>
      </c>
      <c r="L228" s="153"/>
      <c r="M228" s="163" t="e">
        <f t="shared" si="57"/>
        <v>#DIV/0!</v>
      </c>
      <c r="N228" s="153"/>
      <c r="O228" s="152"/>
      <c r="P228" s="154"/>
      <c r="Q228" s="253"/>
      <c r="R228" s="152"/>
      <c r="S228" s="154"/>
      <c r="T228" s="152"/>
      <c r="U228" s="152"/>
      <c r="V228" s="152"/>
      <c r="W228" s="158"/>
      <c r="X228" s="158"/>
    </row>
    <row r="229" spans="2:24">
      <c r="B229" s="830"/>
      <c r="C229" s="804"/>
      <c r="D229" s="161">
        <v>3</v>
      </c>
      <c r="E229" s="152"/>
      <c r="F229" s="153"/>
      <c r="G229" s="152"/>
      <c r="H229" s="152"/>
      <c r="I229" s="162" t="e">
        <f t="shared" si="55"/>
        <v>#DIV/0!</v>
      </c>
      <c r="J229" s="152"/>
      <c r="K229" s="162" t="e">
        <f t="shared" si="56"/>
        <v>#DIV/0!</v>
      </c>
      <c r="L229" s="153"/>
      <c r="M229" s="163" t="e">
        <f t="shared" si="57"/>
        <v>#DIV/0!</v>
      </c>
      <c r="N229" s="153"/>
      <c r="O229" s="152"/>
      <c r="P229" s="154"/>
      <c r="Q229" s="253"/>
      <c r="R229" s="152"/>
      <c r="S229" s="154"/>
      <c r="T229" s="152"/>
      <c r="U229" s="152"/>
      <c r="V229" s="152"/>
      <c r="W229" s="158"/>
      <c r="X229" s="158"/>
    </row>
    <row r="230" spans="2:24">
      <c r="B230" s="830"/>
      <c r="C230" s="804"/>
      <c r="D230" s="161">
        <v>4</v>
      </c>
      <c r="E230" s="152"/>
      <c r="F230" s="153"/>
      <c r="G230" s="152"/>
      <c r="H230" s="152"/>
      <c r="I230" s="162" t="e">
        <f t="shared" si="55"/>
        <v>#DIV/0!</v>
      </c>
      <c r="J230" s="152"/>
      <c r="K230" s="162" t="e">
        <f t="shared" si="56"/>
        <v>#DIV/0!</v>
      </c>
      <c r="L230" s="153"/>
      <c r="M230" s="163" t="e">
        <f t="shared" si="57"/>
        <v>#DIV/0!</v>
      </c>
      <c r="N230" s="153"/>
      <c r="O230" s="152"/>
      <c r="P230" s="154"/>
      <c r="Q230" s="253"/>
      <c r="R230" s="152"/>
      <c r="S230" s="154"/>
      <c r="T230" s="152"/>
      <c r="U230" s="152"/>
      <c r="V230" s="152"/>
      <c r="W230" s="158"/>
      <c r="X230" s="158"/>
    </row>
    <row r="231" spans="2:24">
      <c r="B231" s="830"/>
      <c r="C231" s="804"/>
      <c r="D231" s="161">
        <v>5</v>
      </c>
      <c r="E231" s="152"/>
      <c r="F231" s="153"/>
      <c r="G231" s="152"/>
      <c r="H231" s="152"/>
      <c r="I231" s="162" t="e">
        <f t="shared" si="55"/>
        <v>#DIV/0!</v>
      </c>
      <c r="J231" s="152"/>
      <c r="K231" s="162" t="e">
        <f t="shared" si="56"/>
        <v>#DIV/0!</v>
      </c>
      <c r="L231" s="153"/>
      <c r="M231" s="163" t="e">
        <f t="shared" si="57"/>
        <v>#DIV/0!</v>
      </c>
      <c r="N231" s="153"/>
      <c r="O231" s="152"/>
      <c r="P231" s="154"/>
      <c r="Q231" s="253"/>
      <c r="R231" s="152"/>
      <c r="S231" s="154"/>
      <c r="T231" s="152"/>
      <c r="U231" s="152"/>
      <c r="V231" s="152"/>
      <c r="W231" s="158"/>
      <c r="X231" s="158"/>
    </row>
    <row r="232" spans="2:24">
      <c r="B232" s="830"/>
      <c r="C232" s="804"/>
      <c r="D232" s="161">
        <v>6</v>
      </c>
      <c r="E232" s="152"/>
      <c r="F232" s="153"/>
      <c r="G232" s="152"/>
      <c r="H232" s="152"/>
      <c r="I232" s="162" t="e">
        <f t="shared" si="55"/>
        <v>#DIV/0!</v>
      </c>
      <c r="J232" s="152"/>
      <c r="K232" s="162" t="e">
        <f t="shared" si="56"/>
        <v>#DIV/0!</v>
      </c>
      <c r="L232" s="153"/>
      <c r="M232" s="163" t="e">
        <f t="shared" si="57"/>
        <v>#DIV/0!</v>
      </c>
      <c r="N232" s="153"/>
      <c r="O232" s="152"/>
      <c r="P232" s="154"/>
      <c r="Q232" s="253"/>
      <c r="R232" s="152"/>
      <c r="S232" s="154"/>
      <c r="T232" s="152"/>
      <c r="U232" s="152"/>
      <c r="V232" s="152"/>
      <c r="W232" s="158"/>
      <c r="X232" s="158"/>
    </row>
    <row r="233" spans="2:24">
      <c r="B233" s="830"/>
      <c r="C233" s="804"/>
      <c r="D233" s="161">
        <v>7</v>
      </c>
      <c r="E233" s="152"/>
      <c r="F233" s="153"/>
      <c r="G233" s="152"/>
      <c r="H233" s="152"/>
      <c r="I233" s="162" t="e">
        <f t="shared" si="55"/>
        <v>#DIV/0!</v>
      </c>
      <c r="J233" s="152"/>
      <c r="K233" s="162" t="e">
        <f t="shared" si="56"/>
        <v>#DIV/0!</v>
      </c>
      <c r="L233" s="153"/>
      <c r="M233" s="163" t="e">
        <f t="shared" si="57"/>
        <v>#DIV/0!</v>
      </c>
      <c r="N233" s="153"/>
      <c r="O233" s="152"/>
      <c r="P233" s="154"/>
      <c r="Q233" s="253"/>
      <c r="R233" s="152"/>
      <c r="S233" s="154"/>
      <c r="T233" s="152"/>
      <c r="U233" s="152"/>
      <c r="V233" s="152"/>
      <c r="W233" s="158"/>
      <c r="X233" s="158"/>
    </row>
    <row r="234" spans="2:24">
      <c r="B234" s="830"/>
      <c r="C234" s="804"/>
      <c r="D234" s="161">
        <v>8</v>
      </c>
      <c r="E234" s="152"/>
      <c r="F234" s="153"/>
      <c r="G234" s="152"/>
      <c r="H234" s="152"/>
      <c r="I234" s="162" t="e">
        <f t="shared" si="55"/>
        <v>#DIV/0!</v>
      </c>
      <c r="J234" s="152"/>
      <c r="K234" s="162" t="e">
        <f t="shared" si="56"/>
        <v>#DIV/0!</v>
      </c>
      <c r="L234" s="153"/>
      <c r="M234" s="163" t="e">
        <f t="shared" si="57"/>
        <v>#DIV/0!</v>
      </c>
      <c r="N234" s="153"/>
      <c r="O234" s="152"/>
      <c r="P234" s="154"/>
      <c r="Q234" s="253"/>
      <c r="R234" s="152"/>
      <c r="S234" s="154"/>
      <c r="T234" s="152"/>
      <c r="U234" s="152"/>
      <c r="V234" s="152"/>
      <c r="W234" s="158"/>
      <c r="X234" s="158"/>
    </row>
    <row r="235" spans="2:24">
      <c r="B235" s="830"/>
      <c r="C235" s="804"/>
      <c r="D235" s="161">
        <v>9</v>
      </c>
      <c r="E235" s="152"/>
      <c r="F235" s="153"/>
      <c r="G235" s="152"/>
      <c r="H235" s="152"/>
      <c r="I235" s="162" t="e">
        <f t="shared" si="55"/>
        <v>#DIV/0!</v>
      </c>
      <c r="J235" s="152"/>
      <c r="K235" s="162" t="e">
        <f t="shared" si="56"/>
        <v>#DIV/0!</v>
      </c>
      <c r="L235" s="153"/>
      <c r="M235" s="163" t="e">
        <f t="shared" si="57"/>
        <v>#DIV/0!</v>
      </c>
      <c r="N235" s="153"/>
      <c r="O235" s="152"/>
      <c r="P235" s="154"/>
      <c r="Q235" s="253"/>
      <c r="R235" s="152"/>
      <c r="S235" s="154"/>
      <c r="T235" s="152"/>
      <c r="U235" s="152"/>
      <c r="V235" s="152"/>
      <c r="W235" s="158"/>
      <c r="X235" s="158"/>
    </row>
    <row r="236" spans="2:24">
      <c r="B236" s="831"/>
      <c r="C236" s="805"/>
      <c r="D236" s="161">
        <v>10</v>
      </c>
      <c r="E236" s="152"/>
      <c r="F236" s="153"/>
      <c r="G236" s="152"/>
      <c r="H236" s="152"/>
      <c r="I236" s="162" t="e">
        <f t="shared" si="55"/>
        <v>#DIV/0!</v>
      </c>
      <c r="J236" s="152"/>
      <c r="K236" s="162" t="e">
        <f t="shared" si="56"/>
        <v>#DIV/0!</v>
      </c>
      <c r="L236" s="153"/>
      <c r="M236" s="163" t="e">
        <f t="shared" si="57"/>
        <v>#DIV/0!</v>
      </c>
      <c r="N236" s="153"/>
      <c r="O236" s="152"/>
      <c r="P236" s="154"/>
      <c r="Q236" s="253"/>
      <c r="R236" s="152"/>
      <c r="S236" s="154"/>
      <c r="T236" s="152"/>
      <c r="U236" s="152"/>
      <c r="V236" s="152"/>
      <c r="W236" s="158"/>
      <c r="X236" s="158"/>
    </row>
    <row r="237" spans="2:24">
      <c r="B237" s="800">
        <f t="shared" ref="B237" si="64">B227+1</f>
        <v>45981</v>
      </c>
      <c r="C237" s="803" t="str">
        <f t="shared" ref="C237" si="65">CHOOSE(WEEKDAY(B237,2),"一","二","三","四","五","六","日")</f>
        <v>四</v>
      </c>
      <c r="D237" s="161">
        <v>1</v>
      </c>
      <c r="E237" s="152"/>
      <c r="F237" s="153"/>
      <c r="G237" s="152"/>
      <c r="H237" s="152"/>
      <c r="I237" s="162" t="e">
        <f t="shared" si="55"/>
        <v>#DIV/0!</v>
      </c>
      <c r="J237" s="152"/>
      <c r="K237" s="162" t="e">
        <f t="shared" si="56"/>
        <v>#DIV/0!</v>
      </c>
      <c r="L237" s="153"/>
      <c r="M237" s="163" t="e">
        <f t="shared" si="57"/>
        <v>#DIV/0!</v>
      </c>
      <c r="N237" s="153"/>
      <c r="O237" s="152"/>
      <c r="P237" s="154"/>
      <c r="Q237" s="253"/>
      <c r="R237" s="152"/>
      <c r="S237" s="154"/>
      <c r="T237" s="152"/>
      <c r="U237" s="152"/>
      <c r="V237" s="152"/>
      <c r="W237" s="158"/>
      <c r="X237" s="158"/>
    </row>
    <row r="238" spans="2:24">
      <c r="B238" s="830"/>
      <c r="C238" s="804"/>
      <c r="D238" s="161">
        <v>2</v>
      </c>
      <c r="E238" s="152"/>
      <c r="F238" s="153"/>
      <c r="G238" s="152"/>
      <c r="H238" s="152"/>
      <c r="I238" s="162" t="e">
        <f t="shared" si="55"/>
        <v>#DIV/0!</v>
      </c>
      <c r="J238" s="152"/>
      <c r="K238" s="162" t="e">
        <f t="shared" si="56"/>
        <v>#DIV/0!</v>
      </c>
      <c r="L238" s="153"/>
      <c r="M238" s="163" t="e">
        <f t="shared" si="57"/>
        <v>#DIV/0!</v>
      </c>
      <c r="N238" s="153"/>
      <c r="O238" s="152"/>
      <c r="P238" s="154"/>
      <c r="Q238" s="253"/>
      <c r="R238" s="152"/>
      <c r="S238" s="154"/>
      <c r="T238" s="152"/>
      <c r="U238" s="152"/>
      <c r="V238" s="152"/>
      <c r="W238" s="158"/>
      <c r="X238" s="158"/>
    </row>
    <row r="239" spans="2:24">
      <c r="B239" s="830"/>
      <c r="C239" s="804"/>
      <c r="D239" s="161">
        <v>3</v>
      </c>
      <c r="E239" s="152"/>
      <c r="F239" s="153"/>
      <c r="G239" s="152"/>
      <c r="H239" s="152"/>
      <c r="I239" s="162" t="e">
        <f t="shared" si="55"/>
        <v>#DIV/0!</v>
      </c>
      <c r="J239" s="152"/>
      <c r="K239" s="162" t="e">
        <f t="shared" si="56"/>
        <v>#DIV/0!</v>
      </c>
      <c r="L239" s="153"/>
      <c r="M239" s="163" t="e">
        <f t="shared" si="57"/>
        <v>#DIV/0!</v>
      </c>
      <c r="N239" s="153"/>
      <c r="O239" s="152"/>
      <c r="P239" s="154"/>
      <c r="Q239" s="253"/>
      <c r="R239" s="152"/>
      <c r="S239" s="154"/>
      <c r="T239" s="152"/>
      <c r="U239" s="158"/>
      <c r="V239" s="152"/>
      <c r="W239" s="158"/>
      <c r="X239" s="158"/>
    </row>
    <row r="240" spans="2:24">
      <c r="B240" s="830"/>
      <c r="C240" s="804"/>
      <c r="D240" s="161">
        <v>4</v>
      </c>
      <c r="E240" s="152"/>
      <c r="F240" s="153"/>
      <c r="G240" s="152"/>
      <c r="H240" s="152"/>
      <c r="I240" s="162" t="e">
        <f t="shared" si="55"/>
        <v>#DIV/0!</v>
      </c>
      <c r="J240" s="152"/>
      <c r="K240" s="162" t="e">
        <f t="shared" si="56"/>
        <v>#DIV/0!</v>
      </c>
      <c r="L240" s="153"/>
      <c r="M240" s="163" t="e">
        <f t="shared" si="57"/>
        <v>#DIV/0!</v>
      </c>
      <c r="N240" s="153"/>
      <c r="O240" s="152"/>
      <c r="P240" s="154"/>
      <c r="Q240" s="253"/>
      <c r="R240" s="152"/>
      <c r="S240" s="154"/>
      <c r="T240" s="152"/>
      <c r="U240" s="152"/>
      <c r="V240" s="152"/>
      <c r="W240" s="158"/>
      <c r="X240" s="158"/>
    </row>
    <row r="241" spans="2:24">
      <c r="B241" s="830"/>
      <c r="C241" s="804"/>
      <c r="D241" s="161">
        <v>5</v>
      </c>
      <c r="E241" s="152"/>
      <c r="F241" s="153"/>
      <c r="G241" s="152"/>
      <c r="H241" s="152"/>
      <c r="I241" s="162" t="e">
        <f t="shared" si="55"/>
        <v>#DIV/0!</v>
      </c>
      <c r="J241" s="152"/>
      <c r="K241" s="162" t="e">
        <f t="shared" si="56"/>
        <v>#DIV/0!</v>
      </c>
      <c r="L241" s="153"/>
      <c r="M241" s="163" t="e">
        <f t="shared" si="57"/>
        <v>#DIV/0!</v>
      </c>
      <c r="N241" s="153"/>
      <c r="O241" s="152"/>
      <c r="P241" s="154"/>
      <c r="Q241" s="253"/>
      <c r="R241" s="152"/>
      <c r="S241" s="154"/>
      <c r="T241" s="152"/>
      <c r="U241" s="152"/>
      <c r="V241" s="152"/>
      <c r="W241" s="158"/>
      <c r="X241" s="158"/>
    </row>
    <row r="242" spans="2:24">
      <c r="B242" s="830"/>
      <c r="C242" s="804"/>
      <c r="D242" s="161">
        <v>6</v>
      </c>
      <c r="E242" s="152"/>
      <c r="F242" s="153"/>
      <c r="G242" s="152"/>
      <c r="H242" s="152"/>
      <c r="I242" s="162" t="e">
        <f t="shared" si="55"/>
        <v>#DIV/0!</v>
      </c>
      <c r="J242" s="152"/>
      <c r="K242" s="162" t="e">
        <f t="shared" si="56"/>
        <v>#DIV/0!</v>
      </c>
      <c r="L242" s="153"/>
      <c r="M242" s="163" t="e">
        <f t="shared" si="57"/>
        <v>#DIV/0!</v>
      </c>
      <c r="N242" s="153"/>
      <c r="O242" s="152"/>
      <c r="P242" s="154"/>
      <c r="Q242" s="253"/>
      <c r="R242" s="152"/>
      <c r="S242" s="154"/>
      <c r="T242" s="152"/>
      <c r="U242" s="152"/>
      <c r="V242" s="152"/>
      <c r="W242" s="158"/>
      <c r="X242" s="158"/>
    </row>
    <row r="243" spans="2:24">
      <c r="B243" s="830"/>
      <c r="C243" s="804"/>
      <c r="D243" s="161">
        <v>7</v>
      </c>
      <c r="E243" s="152"/>
      <c r="F243" s="153"/>
      <c r="G243" s="152"/>
      <c r="H243" s="152"/>
      <c r="I243" s="162" t="e">
        <f t="shared" si="55"/>
        <v>#DIV/0!</v>
      </c>
      <c r="J243" s="152"/>
      <c r="K243" s="162" t="e">
        <f t="shared" si="56"/>
        <v>#DIV/0!</v>
      </c>
      <c r="L243" s="153"/>
      <c r="M243" s="163" t="e">
        <f t="shared" si="57"/>
        <v>#DIV/0!</v>
      </c>
      <c r="N243" s="153"/>
      <c r="O243" s="152"/>
      <c r="P243" s="154"/>
      <c r="Q243" s="253"/>
      <c r="R243" s="152"/>
      <c r="S243" s="154"/>
      <c r="T243" s="152"/>
      <c r="U243" s="152"/>
      <c r="V243" s="152"/>
      <c r="W243" s="158"/>
      <c r="X243" s="158"/>
    </row>
    <row r="244" spans="2:24">
      <c r="B244" s="830"/>
      <c r="C244" s="804"/>
      <c r="D244" s="161">
        <v>8</v>
      </c>
      <c r="E244" s="152"/>
      <c r="F244" s="153"/>
      <c r="G244" s="152"/>
      <c r="H244" s="152"/>
      <c r="I244" s="162" t="e">
        <f t="shared" si="55"/>
        <v>#DIV/0!</v>
      </c>
      <c r="J244" s="152"/>
      <c r="K244" s="162" t="e">
        <f t="shared" si="56"/>
        <v>#DIV/0!</v>
      </c>
      <c r="L244" s="153"/>
      <c r="M244" s="163" t="e">
        <f t="shared" si="57"/>
        <v>#DIV/0!</v>
      </c>
      <c r="N244" s="153"/>
      <c r="O244" s="152"/>
      <c r="P244" s="154"/>
      <c r="Q244" s="253"/>
      <c r="R244" s="152"/>
      <c r="S244" s="154"/>
      <c r="T244" s="152"/>
      <c r="U244" s="152"/>
      <c r="V244" s="152"/>
      <c r="W244" s="158"/>
      <c r="X244" s="158"/>
    </row>
    <row r="245" spans="2:24">
      <c r="B245" s="830"/>
      <c r="C245" s="804"/>
      <c r="D245" s="161">
        <v>9</v>
      </c>
      <c r="E245" s="152"/>
      <c r="F245" s="153"/>
      <c r="G245" s="152"/>
      <c r="H245" s="152"/>
      <c r="I245" s="162" t="e">
        <f t="shared" si="55"/>
        <v>#DIV/0!</v>
      </c>
      <c r="J245" s="152"/>
      <c r="K245" s="162" t="e">
        <f t="shared" si="56"/>
        <v>#DIV/0!</v>
      </c>
      <c r="L245" s="153"/>
      <c r="M245" s="163" t="e">
        <f t="shared" si="57"/>
        <v>#DIV/0!</v>
      </c>
      <c r="N245" s="153"/>
      <c r="O245" s="152"/>
      <c r="P245" s="154"/>
      <c r="Q245" s="253"/>
      <c r="R245" s="152"/>
      <c r="S245" s="154"/>
      <c r="T245" s="152"/>
      <c r="U245" s="152"/>
      <c r="V245" s="152"/>
      <c r="W245" s="158"/>
      <c r="X245" s="158"/>
    </row>
    <row r="246" spans="2:24">
      <c r="B246" s="831"/>
      <c r="C246" s="805"/>
      <c r="D246" s="161">
        <v>10</v>
      </c>
      <c r="E246" s="152"/>
      <c r="F246" s="153"/>
      <c r="G246" s="152"/>
      <c r="H246" s="152"/>
      <c r="I246" s="162" t="e">
        <f t="shared" si="55"/>
        <v>#DIV/0!</v>
      </c>
      <c r="J246" s="152"/>
      <c r="K246" s="162" t="e">
        <f t="shared" si="56"/>
        <v>#DIV/0!</v>
      </c>
      <c r="L246" s="153"/>
      <c r="M246" s="163" t="e">
        <f t="shared" si="57"/>
        <v>#DIV/0!</v>
      </c>
      <c r="N246" s="153"/>
      <c r="O246" s="152"/>
      <c r="P246" s="154"/>
      <c r="Q246" s="253"/>
      <c r="R246" s="152"/>
      <c r="S246" s="154"/>
      <c r="T246" s="152"/>
      <c r="U246" s="152"/>
      <c r="V246" s="152"/>
      <c r="W246" s="158"/>
      <c r="X246" s="158"/>
    </row>
    <row r="247" spans="2:24">
      <c r="B247" s="800">
        <f t="shared" ref="B247" si="66">B237+1</f>
        <v>45982</v>
      </c>
      <c r="C247" s="803" t="str">
        <f t="shared" ref="C247" si="67">CHOOSE(WEEKDAY(B247,2),"一","二","三","四","五","六","日")</f>
        <v>五</v>
      </c>
      <c r="D247" s="161">
        <v>1</v>
      </c>
      <c r="E247" s="152"/>
      <c r="F247" s="153"/>
      <c r="G247" s="152"/>
      <c r="H247" s="152"/>
      <c r="I247" s="162" t="e">
        <f t="shared" si="55"/>
        <v>#DIV/0!</v>
      </c>
      <c r="J247" s="152"/>
      <c r="K247" s="162" t="e">
        <f t="shared" si="56"/>
        <v>#DIV/0!</v>
      </c>
      <c r="L247" s="153"/>
      <c r="M247" s="163" t="e">
        <f t="shared" si="57"/>
        <v>#DIV/0!</v>
      </c>
      <c r="N247" s="153"/>
      <c r="O247" s="152"/>
      <c r="P247" s="154"/>
      <c r="Q247" s="253"/>
      <c r="R247" s="152"/>
      <c r="S247" s="154"/>
      <c r="T247" s="152"/>
      <c r="U247" s="152"/>
      <c r="V247" s="152"/>
      <c r="W247" s="158"/>
      <c r="X247" s="158"/>
    </row>
    <row r="248" spans="2:24">
      <c r="B248" s="830"/>
      <c r="C248" s="804"/>
      <c r="D248" s="161">
        <v>2</v>
      </c>
      <c r="E248" s="152"/>
      <c r="F248" s="153"/>
      <c r="G248" s="152"/>
      <c r="H248" s="152"/>
      <c r="I248" s="162" t="e">
        <f t="shared" si="55"/>
        <v>#DIV/0!</v>
      </c>
      <c r="J248" s="152"/>
      <c r="K248" s="162" t="e">
        <f t="shared" si="56"/>
        <v>#DIV/0!</v>
      </c>
      <c r="L248" s="153"/>
      <c r="M248" s="163" t="e">
        <f t="shared" si="57"/>
        <v>#DIV/0!</v>
      </c>
      <c r="N248" s="153"/>
      <c r="O248" s="152"/>
      <c r="P248" s="154"/>
      <c r="Q248" s="253"/>
      <c r="R248" s="152"/>
      <c r="S248" s="154"/>
      <c r="T248" s="152"/>
      <c r="U248" s="152"/>
      <c r="V248" s="152"/>
      <c r="W248" s="158"/>
      <c r="X248" s="158"/>
    </row>
    <row r="249" spans="2:24">
      <c r="B249" s="830"/>
      <c r="C249" s="804"/>
      <c r="D249" s="161">
        <v>3</v>
      </c>
      <c r="E249" s="152"/>
      <c r="F249" s="153"/>
      <c r="G249" s="152"/>
      <c r="H249" s="152"/>
      <c r="I249" s="162" t="e">
        <f t="shared" si="55"/>
        <v>#DIV/0!</v>
      </c>
      <c r="J249" s="152"/>
      <c r="K249" s="162" t="e">
        <f t="shared" si="56"/>
        <v>#DIV/0!</v>
      </c>
      <c r="L249" s="153"/>
      <c r="M249" s="163" t="e">
        <f t="shared" si="57"/>
        <v>#DIV/0!</v>
      </c>
      <c r="N249" s="153"/>
      <c r="O249" s="152"/>
      <c r="P249" s="154"/>
      <c r="Q249" s="253"/>
      <c r="R249" s="152"/>
      <c r="S249" s="154"/>
      <c r="T249" s="152"/>
      <c r="U249" s="152"/>
      <c r="V249" s="152"/>
      <c r="W249" s="158"/>
      <c r="X249" s="158"/>
    </row>
    <row r="250" spans="2:24">
      <c r="B250" s="830"/>
      <c r="C250" s="804"/>
      <c r="D250" s="161">
        <v>4</v>
      </c>
      <c r="E250" s="152"/>
      <c r="F250" s="153"/>
      <c r="G250" s="152"/>
      <c r="H250" s="152"/>
      <c r="I250" s="162" t="e">
        <f t="shared" si="55"/>
        <v>#DIV/0!</v>
      </c>
      <c r="J250" s="152"/>
      <c r="K250" s="162" t="e">
        <f t="shared" si="56"/>
        <v>#DIV/0!</v>
      </c>
      <c r="L250" s="153"/>
      <c r="M250" s="163" t="e">
        <f t="shared" si="57"/>
        <v>#DIV/0!</v>
      </c>
      <c r="N250" s="153"/>
      <c r="O250" s="152"/>
      <c r="P250" s="154"/>
      <c r="Q250" s="253"/>
      <c r="R250" s="152"/>
      <c r="S250" s="154"/>
      <c r="T250" s="152"/>
      <c r="U250" s="152"/>
      <c r="V250" s="152"/>
      <c r="W250" s="158"/>
      <c r="X250" s="158"/>
    </row>
    <row r="251" spans="2:24">
      <c r="B251" s="830"/>
      <c r="C251" s="804"/>
      <c r="D251" s="161">
        <v>5</v>
      </c>
      <c r="E251" s="152"/>
      <c r="F251" s="153"/>
      <c r="G251" s="152"/>
      <c r="H251" s="152"/>
      <c r="I251" s="162" t="e">
        <f t="shared" si="55"/>
        <v>#DIV/0!</v>
      </c>
      <c r="J251" s="152"/>
      <c r="K251" s="162" t="e">
        <f t="shared" si="56"/>
        <v>#DIV/0!</v>
      </c>
      <c r="L251" s="153"/>
      <c r="M251" s="163" t="e">
        <f t="shared" si="57"/>
        <v>#DIV/0!</v>
      </c>
      <c r="N251" s="153"/>
      <c r="O251" s="152"/>
      <c r="P251" s="154"/>
      <c r="Q251" s="253"/>
      <c r="R251" s="152"/>
      <c r="S251" s="154"/>
      <c r="T251" s="152"/>
      <c r="U251" s="152"/>
      <c r="V251" s="152"/>
      <c r="W251" s="158"/>
      <c r="X251" s="158"/>
    </row>
    <row r="252" spans="2:24">
      <c r="B252" s="830"/>
      <c r="C252" s="804"/>
      <c r="D252" s="161">
        <v>6</v>
      </c>
      <c r="E252" s="152"/>
      <c r="F252" s="153"/>
      <c r="G252" s="152"/>
      <c r="H252" s="152"/>
      <c r="I252" s="162" t="e">
        <f t="shared" si="55"/>
        <v>#DIV/0!</v>
      </c>
      <c r="J252" s="152"/>
      <c r="K252" s="162" t="e">
        <f t="shared" si="56"/>
        <v>#DIV/0!</v>
      </c>
      <c r="L252" s="153"/>
      <c r="M252" s="163" t="e">
        <f t="shared" si="57"/>
        <v>#DIV/0!</v>
      </c>
      <c r="N252" s="153"/>
      <c r="O252" s="152"/>
      <c r="P252" s="154"/>
      <c r="Q252" s="253"/>
      <c r="R252" s="152"/>
      <c r="S252" s="154"/>
      <c r="T252" s="152"/>
      <c r="U252" s="152"/>
      <c r="V252" s="152"/>
      <c r="W252" s="158"/>
      <c r="X252" s="158"/>
    </row>
    <row r="253" spans="2:24">
      <c r="B253" s="830"/>
      <c r="C253" s="804"/>
      <c r="D253" s="161">
        <v>7</v>
      </c>
      <c r="E253" s="152"/>
      <c r="F253" s="153"/>
      <c r="G253" s="152"/>
      <c r="H253" s="152"/>
      <c r="I253" s="162" t="e">
        <f t="shared" si="55"/>
        <v>#DIV/0!</v>
      </c>
      <c r="J253" s="152"/>
      <c r="K253" s="162" t="e">
        <f t="shared" si="56"/>
        <v>#DIV/0!</v>
      </c>
      <c r="L253" s="153"/>
      <c r="M253" s="163" t="e">
        <f t="shared" si="57"/>
        <v>#DIV/0!</v>
      </c>
      <c r="N253" s="153"/>
      <c r="O253" s="152"/>
      <c r="P253" s="154"/>
      <c r="Q253" s="253"/>
      <c r="R253" s="152"/>
      <c r="S253" s="154"/>
      <c r="T253" s="152"/>
      <c r="U253" s="152"/>
      <c r="V253" s="152"/>
      <c r="W253" s="158"/>
      <c r="X253" s="158"/>
    </row>
    <row r="254" spans="2:24">
      <c r="B254" s="830"/>
      <c r="C254" s="804"/>
      <c r="D254" s="161">
        <v>8</v>
      </c>
      <c r="E254" s="152"/>
      <c r="F254" s="153"/>
      <c r="G254" s="152"/>
      <c r="H254" s="152"/>
      <c r="I254" s="162" t="e">
        <f t="shared" si="55"/>
        <v>#DIV/0!</v>
      </c>
      <c r="J254" s="152"/>
      <c r="K254" s="162" t="e">
        <f t="shared" si="56"/>
        <v>#DIV/0!</v>
      </c>
      <c r="L254" s="153"/>
      <c r="M254" s="163" t="e">
        <f t="shared" si="57"/>
        <v>#DIV/0!</v>
      </c>
      <c r="N254" s="153"/>
      <c r="O254" s="152"/>
      <c r="P254" s="154"/>
      <c r="Q254" s="253"/>
      <c r="R254" s="152"/>
      <c r="S254" s="154"/>
      <c r="T254" s="152"/>
      <c r="U254" s="152"/>
      <c r="V254" s="152"/>
      <c r="W254" s="158"/>
      <c r="X254" s="158"/>
    </row>
    <row r="255" spans="2:24">
      <c r="B255" s="830"/>
      <c r="C255" s="804"/>
      <c r="D255" s="161">
        <v>9</v>
      </c>
      <c r="E255" s="152"/>
      <c r="F255" s="153"/>
      <c r="G255" s="152"/>
      <c r="H255" s="152"/>
      <c r="I255" s="162" t="e">
        <f t="shared" si="55"/>
        <v>#DIV/0!</v>
      </c>
      <c r="J255" s="152"/>
      <c r="K255" s="162" t="e">
        <f t="shared" si="56"/>
        <v>#DIV/0!</v>
      </c>
      <c r="L255" s="153"/>
      <c r="M255" s="163" t="e">
        <f t="shared" si="57"/>
        <v>#DIV/0!</v>
      </c>
      <c r="N255" s="153"/>
      <c r="O255" s="152"/>
      <c r="P255" s="154"/>
      <c r="Q255" s="253"/>
      <c r="R255" s="152"/>
      <c r="S255" s="154"/>
      <c r="T255" s="152"/>
      <c r="U255" s="152"/>
      <c r="V255" s="152"/>
      <c r="W255" s="158"/>
      <c r="X255" s="158"/>
    </row>
    <row r="256" spans="2:24">
      <c r="B256" s="831"/>
      <c r="C256" s="805"/>
      <c r="D256" s="161">
        <v>10</v>
      </c>
      <c r="E256" s="152"/>
      <c r="F256" s="153"/>
      <c r="G256" s="152"/>
      <c r="H256" s="152"/>
      <c r="I256" s="162" t="e">
        <f t="shared" si="55"/>
        <v>#DIV/0!</v>
      </c>
      <c r="J256" s="152"/>
      <c r="K256" s="162" t="e">
        <f t="shared" si="56"/>
        <v>#DIV/0!</v>
      </c>
      <c r="L256" s="153"/>
      <c r="M256" s="163" t="e">
        <f t="shared" si="57"/>
        <v>#DIV/0!</v>
      </c>
      <c r="N256" s="153"/>
      <c r="O256" s="152"/>
      <c r="P256" s="154"/>
      <c r="Q256" s="253"/>
      <c r="R256" s="152"/>
      <c r="S256" s="154"/>
      <c r="T256" s="152"/>
      <c r="U256" s="152"/>
      <c r="V256" s="152"/>
      <c r="W256" s="158"/>
      <c r="X256" s="158"/>
    </row>
    <row r="257" spans="2:24">
      <c r="B257" s="800">
        <f t="shared" ref="B257" si="68">B247+1</f>
        <v>45983</v>
      </c>
      <c r="C257" s="803" t="str">
        <f t="shared" ref="C257" si="69">CHOOSE(WEEKDAY(B257,2),"一","二","三","四","五","六","日")</f>
        <v>六</v>
      </c>
      <c r="D257" s="161">
        <v>1</v>
      </c>
      <c r="E257" s="152"/>
      <c r="F257" s="153"/>
      <c r="G257" s="152"/>
      <c r="H257" s="152"/>
      <c r="I257" s="162" t="e">
        <f t="shared" si="55"/>
        <v>#DIV/0!</v>
      </c>
      <c r="J257" s="152"/>
      <c r="K257" s="162" t="e">
        <f t="shared" si="56"/>
        <v>#DIV/0!</v>
      </c>
      <c r="L257" s="153"/>
      <c r="M257" s="163" t="e">
        <f t="shared" si="57"/>
        <v>#DIV/0!</v>
      </c>
      <c r="N257" s="153"/>
      <c r="O257" s="152"/>
      <c r="P257" s="154"/>
      <c r="Q257" s="253"/>
      <c r="R257" s="152"/>
      <c r="S257" s="154"/>
      <c r="T257" s="152"/>
      <c r="U257" s="152"/>
      <c r="V257" s="152"/>
      <c r="W257" s="158"/>
      <c r="X257" s="158"/>
    </row>
    <row r="258" spans="2:24">
      <c r="B258" s="830"/>
      <c r="C258" s="804"/>
      <c r="D258" s="161">
        <v>2</v>
      </c>
      <c r="E258" s="152"/>
      <c r="F258" s="153"/>
      <c r="G258" s="152"/>
      <c r="H258" s="152"/>
      <c r="I258" s="162" t="e">
        <f t="shared" si="55"/>
        <v>#DIV/0!</v>
      </c>
      <c r="J258" s="152"/>
      <c r="K258" s="162" t="e">
        <f t="shared" si="56"/>
        <v>#DIV/0!</v>
      </c>
      <c r="L258" s="153"/>
      <c r="M258" s="163" t="e">
        <f t="shared" si="57"/>
        <v>#DIV/0!</v>
      </c>
      <c r="N258" s="153"/>
      <c r="O258" s="152"/>
      <c r="P258" s="154"/>
      <c r="Q258" s="253"/>
      <c r="R258" s="152"/>
      <c r="S258" s="154"/>
      <c r="T258" s="152"/>
      <c r="U258" s="152"/>
      <c r="V258" s="152"/>
      <c r="W258" s="158"/>
      <c r="X258" s="158"/>
    </row>
    <row r="259" spans="2:24">
      <c r="B259" s="830"/>
      <c r="C259" s="804"/>
      <c r="D259" s="161">
        <v>3</v>
      </c>
      <c r="E259" s="152"/>
      <c r="F259" s="153"/>
      <c r="G259" s="152"/>
      <c r="H259" s="152"/>
      <c r="I259" s="162" t="e">
        <f t="shared" si="55"/>
        <v>#DIV/0!</v>
      </c>
      <c r="J259" s="152"/>
      <c r="K259" s="162" t="e">
        <f t="shared" si="56"/>
        <v>#DIV/0!</v>
      </c>
      <c r="L259" s="153"/>
      <c r="M259" s="163" t="e">
        <f t="shared" si="57"/>
        <v>#DIV/0!</v>
      </c>
      <c r="N259" s="153"/>
      <c r="O259" s="152"/>
      <c r="P259" s="154"/>
      <c r="Q259" s="253"/>
      <c r="R259" s="152"/>
      <c r="S259" s="154"/>
      <c r="T259" s="152"/>
      <c r="U259" s="152"/>
      <c r="V259" s="152"/>
      <c r="W259" s="158"/>
      <c r="X259" s="158"/>
    </row>
    <row r="260" spans="2:24">
      <c r="B260" s="830"/>
      <c r="C260" s="804"/>
      <c r="D260" s="161">
        <v>4</v>
      </c>
      <c r="E260" s="152"/>
      <c r="F260" s="153"/>
      <c r="G260" s="152"/>
      <c r="H260" s="152"/>
      <c r="I260" s="162" t="e">
        <f t="shared" si="55"/>
        <v>#DIV/0!</v>
      </c>
      <c r="J260" s="152"/>
      <c r="K260" s="162" t="e">
        <f t="shared" si="56"/>
        <v>#DIV/0!</v>
      </c>
      <c r="L260" s="153"/>
      <c r="M260" s="163" t="e">
        <f t="shared" si="57"/>
        <v>#DIV/0!</v>
      </c>
      <c r="N260" s="153"/>
      <c r="O260" s="152"/>
      <c r="P260" s="154"/>
      <c r="Q260" s="253"/>
      <c r="R260" s="152"/>
      <c r="S260" s="154"/>
      <c r="T260" s="152"/>
      <c r="U260" s="152"/>
      <c r="V260" s="152"/>
      <c r="W260" s="158"/>
      <c r="X260" s="158"/>
    </row>
    <row r="261" spans="2:24">
      <c r="B261" s="830"/>
      <c r="C261" s="804"/>
      <c r="D261" s="161">
        <v>5</v>
      </c>
      <c r="E261" s="152"/>
      <c r="F261" s="153"/>
      <c r="G261" s="152"/>
      <c r="H261" s="152"/>
      <c r="I261" s="162" t="e">
        <f t="shared" si="55"/>
        <v>#DIV/0!</v>
      </c>
      <c r="J261" s="152"/>
      <c r="K261" s="162" t="e">
        <f t="shared" si="56"/>
        <v>#DIV/0!</v>
      </c>
      <c r="L261" s="153"/>
      <c r="M261" s="163" t="e">
        <f t="shared" si="57"/>
        <v>#DIV/0!</v>
      </c>
      <c r="N261" s="153"/>
      <c r="O261" s="152"/>
      <c r="P261" s="154"/>
      <c r="Q261" s="253"/>
      <c r="R261" s="152"/>
      <c r="S261" s="154"/>
      <c r="T261" s="152"/>
      <c r="U261" s="152"/>
      <c r="V261" s="152"/>
      <c r="W261" s="158"/>
      <c r="X261" s="158"/>
    </row>
    <row r="262" spans="2:24">
      <c r="B262" s="830"/>
      <c r="C262" s="804"/>
      <c r="D262" s="161">
        <v>6</v>
      </c>
      <c r="E262" s="152"/>
      <c r="F262" s="153"/>
      <c r="G262" s="152"/>
      <c r="H262" s="152"/>
      <c r="I262" s="162" t="e">
        <f t="shared" si="55"/>
        <v>#DIV/0!</v>
      </c>
      <c r="J262" s="152"/>
      <c r="K262" s="162" t="e">
        <f t="shared" si="56"/>
        <v>#DIV/0!</v>
      </c>
      <c r="L262" s="153"/>
      <c r="M262" s="163" t="e">
        <f t="shared" si="57"/>
        <v>#DIV/0!</v>
      </c>
      <c r="N262" s="153"/>
      <c r="O262" s="152"/>
      <c r="P262" s="154"/>
      <c r="Q262" s="253"/>
      <c r="R262" s="152"/>
      <c r="S262" s="154"/>
      <c r="T262" s="152"/>
      <c r="U262" s="152"/>
      <c r="V262" s="152"/>
      <c r="W262" s="158"/>
      <c r="X262" s="158"/>
    </row>
    <row r="263" spans="2:24">
      <c r="B263" s="830"/>
      <c r="C263" s="804"/>
      <c r="D263" s="161">
        <v>7</v>
      </c>
      <c r="E263" s="152"/>
      <c r="F263" s="153"/>
      <c r="G263" s="152"/>
      <c r="H263" s="152"/>
      <c r="I263" s="162" t="e">
        <f t="shared" ref="I263:I326" si="70">H263/G263</f>
        <v>#DIV/0!</v>
      </c>
      <c r="J263" s="152"/>
      <c r="K263" s="162" t="e">
        <f t="shared" ref="K263:K326" si="71">J263/G263</f>
        <v>#DIV/0!</v>
      </c>
      <c r="L263" s="153"/>
      <c r="M263" s="163" t="e">
        <f t="shared" ref="M263:M326" si="72">(H263+J263)/G263</f>
        <v>#DIV/0!</v>
      </c>
      <c r="N263" s="153"/>
      <c r="O263" s="152"/>
      <c r="P263" s="154"/>
      <c r="Q263" s="253"/>
      <c r="R263" s="152"/>
      <c r="S263" s="154"/>
      <c r="T263" s="152"/>
      <c r="U263" s="152"/>
      <c r="V263" s="152"/>
      <c r="W263" s="158"/>
      <c r="X263" s="158"/>
    </row>
    <row r="264" spans="2:24">
      <c r="B264" s="830"/>
      <c r="C264" s="804"/>
      <c r="D264" s="161">
        <v>8</v>
      </c>
      <c r="E264" s="152"/>
      <c r="F264" s="153"/>
      <c r="G264" s="152"/>
      <c r="H264" s="152"/>
      <c r="I264" s="162" t="e">
        <f t="shared" si="70"/>
        <v>#DIV/0!</v>
      </c>
      <c r="J264" s="152"/>
      <c r="K264" s="162" t="e">
        <f t="shared" si="71"/>
        <v>#DIV/0!</v>
      </c>
      <c r="L264" s="153"/>
      <c r="M264" s="163" t="e">
        <f t="shared" si="72"/>
        <v>#DIV/0!</v>
      </c>
      <c r="N264" s="153"/>
      <c r="O264" s="152"/>
      <c r="P264" s="154"/>
      <c r="Q264" s="253"/>
      <c r="R264" s="152"/>
      <c r="S264" s="154"/>
      <c r="T264" s="152"/>
      <c r="U264" s="152"/>
      <c r="V264" s="152"/>
      <c r="W264" s="158"/>
      <c r="X264" s="158"/>
    </row>
    <row r="265" spans="2:24">
      <c r="B265" s="830"/>
      <c r="C265" s="804"/>
      <c r="D265" s="161">
        <v>9</v>
      </c>
      <c r="E265" s="152"/>
      <c r="F265" s="153"/>
      <c r="G265" s="152"/>
      <c r="H265" s="152"/>
      <c r="I265" s="162" t="e">
        <f t="shared" si="70"/>
        <v>#DIV/0!</v>
      </c>
      <c r="J265" s="152"/>
      <c r="K265" s="162" t="e">
        <f t="shared" si="71"/>
        <v>#DIV/0!</v>
      </c>
      <c r="L265" s="153"/>
      <c r="M265" s="163" t="e">
        <f t="shared" si="72"/>
        <v>#DIV/0!</v>
      </c>
      <c r="N265" s="153"/>
      <c r="O265" s="152"/>
      <c r="P265" s="154"/>
      <c r="Q265" s="253"/>
      <c r="R265" s="152"/>
      <c r="S265" s="154"/>
      <c r="T265" s="152"/>
      <c r="U265" s="152"/>
      <c r="V265" s="152"/>
      <c r="W265" s="158"/>
      <c r="X265" s="158"/>
    </row>
    <row r="266" spans="2:24">
      <c r="B266" s="831"/>
      <c r="C266" s="805"/>
      <c r="D266" s="161">
        <v>10</v>
      </c>
      <c r="E266" s="152"/>
      <c r="F266" s="153"/>
      <c r="G266" s="152"/>
      <c r="H266" s="152"/>
      <c r="I266" s="162" t="e">
        <f t="shared" si="70"/>
        <v>#DIV/0!</v>
      </c>
      <c r="J266" s="152"/>
      <c r="K266" s="162" t="e">
        <f t="shared" si="71"/>
        <v>#DIV/0!</v>
      </c>
      <c r="L266" s="153"/>
      <c r="M266" s="163" t="e">
        <f t="shared" si="72"/>
        <v>#DIV/0!</v>
      </c>
      <c r="N266" s="153"/>
      <c r="O266" s="152"/>
      <c r="P266" s="154"/>
      <c r="Q266" s="253"/>
      <c r="R266" s="152"/>
      <c r="S266" s="154"/>
      <c r="T266" s="152"/>
      <c r="U266" s="152"/>
      <c r="V266" s="152"/>
      <c r="W266" s="158"/>
      <c r="X266" s="158"/>
    </row>
    <row r="267" spans="2:24">
      <c r="B267" s="800">
        <f t="shared" ref="B267" si="73">B257+1</f>
        <v>45984</v>
      </c>
      <c r="C267" s="803" t="str">
        <f t="shared" ref="C267" si="74">CHOOSE(WEEKDAY(B267,2),"一","二","三","四","五","六","日")</f>
        <v>日</v>
      </c>
      <c r="D267" s="161">
        <v>1</v>
      </c>
      <c r="E267" s="152"/>
      <c r="F267" s="153"/>
      <c r="G267" s="152"/>
      <c r="H267" s="152"/>
      <c r="I267" s="162" t="e">
        <f t="shared" si="70"/>
        <v>#DIV/0!</v>
      </c>
      <c r="J267" s="152"/>
      <c r="K267" s="162" t="e">
        <f t="shared" si="71"/>
        <v>#DIV/0!</v>
      </c>
      <c r="L267" s="153"/>
      <c r="M267" s="163" t="e">
        <f t="shared" si="72"/>
        <v>#DIV/0!</v>
      </c>
      <c r="N267" s="153"/>
      <c r="O267" s="152"/>
      <c r="P267" s="154"/>
      <c r="Q267" s="253"/>
      <c r="R267" s="152"/>
      <c r="S267" s="154"/>
      <c r="T267" s="152"/>
      <c r="U267" s="152"/>
      <c r="V267" s="152"/>
      <c r="W267" s="158"/>
      <c r="X267" s="158"/>
    </row>
    <row r="268" spans="2:24">
      <c r="B268" s="830"/>
      <c r="C268" s="804"/>
      <c r="D268" s="161">
        <v>2</v>
      </c>
      <c r="E268" s="152"/>
      <c r="F268" s="153"/>
      <c r="G268" s="152"/>
      <c r="H268" s="152"/>
      <c r="I268" s="162" t="e">
        <f t="shared" si="70"/>
        <v>#DIV/0!</v>
      </c>
      <c r="J268" s="152"/>
      <c r="K268" s="162" t="e">
        <f t="shared" si="71"/>
        <v>#DIV/0!</v>
      </c>
      <c r="L268" s="153"/>
      <c r="M268" s="163" t="e">
        <f t="shared" si="72"/>
        <v>#DIV/0!</v>
      </c>
      <c r="N268" s="153"/>
      <c r="O268" s="152"/>
      <c r="P268" s="154"/>
      <c r="Q268" s="253"/>
      <c r="R268" s="152"/>
      <c r="S268" s="154"/>
      <c r="T268" s="152"/>
      <c r="U268" s="152"/>
      <c r="V268" s="152"/>
      <c r="W268" s="158"/>
      <c r="X268" s="158"/>
    </row>
    <row r="269" spans="2:24">
      <c r="B269" s="830"/>
      <c r="C269" s="804"/>
      <c r="D269" s="161">
        <v>3</v>
      </c>
      <c r="E269" s="152"/>
      <c r="F269" s="153"/>
      <c r="G269" s="152"/>
      <c r="H269" s="152"/>
      <c r="I269" s="162" t="e">
        <f t="shared" si="70"/>
        <v>#DIV/0!</v>
      </c>
      <c r="J269" s="152"/>
      <c r="K269" s="162" t="e">
        <f t="shared" si="71"/>
        <v>#DIV/0!</v>
      </c>
      <c r="L269" s="153"/>
      <c r="M269" s="163" t="e">
        <f t="shared" si="72"/>
        <v>#DIV/0!</v>
      </c>
      <c r="N269" s="153"/>
      <c r="O269" s="152"/>
      <c r="P269" s="154"/>
      <c r="Q269" s="253"/>
      <c r="R269" s="152"/>
      <c r="S269" s="154"/>
      <c r="T269" s="152"/>
      <c r="U269" s="152"/>
      <c r="V269" s="152"/>
      <c r="W269" s="158"/>
      <c r="X269" s="158"/>
    </row>
    <row r="270" spans="2:24">
      <c r="B270" s="830"/>
      <c r="C270" s="804"/>
      <c r="D270" s="161">
        <v>4</v>
      </c>
      <c r="E270" s="152"/>
      <c r="F270" s="153"/>
      <c r="G270" s="152"/>
      <c r="H270" s="152"/>
      <c r="I270" s="162" t="e">
        <f t="shared" si="70"/>
        <v>#DIV/0!</v>
      </c>
      <c r="J270" s="152"/>
      <c r="K270" s="162" t="e">
        <f t="shared" si="71"/>
        <v>#DIV/0!</v>
      </c>
      <c r="L270" s="153"/>
      <c r="M270" s="163" t="e">
        <f t="shared" si="72"/>
        <v>#DIV/0!</v>
      </c>
      <c r="N270" s="153"/>
      <c r="O270" s="152"/>
      <c r="P270" s="154"/>
      <c r="Q270" s="253"/>
      <c r="R270" s="152"/>
      <c r="S270" s="154"/>
      <c r="T270" s="152"/>
      <c r="U270" s="152"/>
      <c r="V270" s="152"/>
      <c r="W270" s="158"/>
      <c r="X270" s="158"/>
    </row>
    <row r="271" spans="2:24">
      <c r="B271" s="830"/>
      <c r="C271" s="804"/>
      <c r="D271" s="161">
        <v>5</v>
      </c>
      <c r="E271" s="152"/>
      <c r="F271" s="153"/>
      <c r="G271" s="152"/>
      <c r="H271" s="152"/>
      <c r="I271" s="162" t="e">
        <f t="shared" si="70"/>
        <v>#DIV/0!</v>
      </c>
      <c r="J271" s="152"/>
      <c r="K271" s="162" t="e">
        <f t="shared" si="71"/>
        <v>#DIV/0!</v>
      </c>
      <c r="L271" s="153"/>
      <c r="M271" s="163" t="e">
        <f t="shared" si="72"/>
        <v>#DIV/0!</v>
      </c>
      <c r="N271" s="153"/>
      <c r="O271" s="152"/>
      <c r="P271" s="154"/>
      <c r="Q271" s="253"/>
      <c r="R271" s="152"/>
      <c r="S271" s="154"/>
      <c r="T271" s="152"/>
      <c r="U271" s="152"/>
      <c r="V271" s="152"/>
      <c r="W271" s="158"/>
      <c r="X271" s="158"/>
    </row>
    <row r="272" spans="2:24">
      <c r="B272" s="830"/>
      <c r="C272" s="804"/>
      <c r="D272" s="161">
        <v>6</v>
      </c>
      <c r="E272" s="152"/>
      <c r="F272" s="153"/>
      <c r="G272" s="152"/>
      <c r="H272" s="152"/>
      <c r="I272" s="162" t="e">
        <f t="shared" si="70"/>
        <v>#DIV/0!</v>
      </c>
      <c r="J272" s="152"/>
      <c r="K272" s="162" t="e">
        <f t="shared" si="71"/>
        <v>#DIV/0!</v>
      </c>
      <c r="L272" s="153"/>
      <c r="M272" s="163" t="e">
        <f t="shared" si="72"/>
        <v>#DIV/0!</v>
      </c>
      <c r="N272" s="153"/>
      <c r="O272" s="152"/>
      <c r="P272" s="154"/>
      <c r="Q272" s="253"/>
      <c r="R272" s="152"/>
      <c r="S272" s="154"/>
      <c r="T272" s="152"/>
      <c r="U272" s="152"/>
      <c r="V272" s="152"/>
      <c r="W272" s="158"/>
      <c r="X272" s="158"/>
    </row>
    <row r="273" spans="2:24">
      <c r="B273" s="830"/>
      <c r="C273" s="804"/>
      <c r="D273" s="161">
        <v>7</v>
      </c>
      <c r="E273" s="152"/>
      <c r="F273" s="153"/>
      <c r="G273" s="152"/>
      <c r="H273" s="152"/>
      <c r="I273" s="162" t="e">
        <f t="shared" si="70"/>
        <v>#DIV/0!</v>
      </c>
      <c r="J273" s="152"/>
      <c r="K273" s="162" t="e">
        <f t="shared" si="71"/>
        <v>#DIV/0!</v>
      </c>
      <c r="L273" s="153"/>
      <c r="M273" s="163" t="e">
        <f t="shared" si="72"/>
        <v>#DIV/0!</v>
      </c>
      <c r="N273" s="153"/>
      <c r="O273" s="152"/>
      <c r="P273" s="154"/>
      <c r="Q273" s="253"/>
      <c r="R273" s="152"/>
      <c r="S273" s="154"/>
      <c r="T273" s="152"/>
      <c r="U273" s="152"/>
      <c r="V273" s="152"/>
      <c r="W273" s="158"/>
      <c r="X273" s="158"/>
    </row>
    <row r="274" spans="2:24">
      <c r="B274" s="830"/>
      <c r="C274" s="804"/>
      <c r="D274" s="161">
        <v>8</v>
      </c>
      <c r="E274" s="152"/>
      <c r="F274" s="153"/>
      <c r="G274" s="152"/>
      <c r="H274" s="152"/>
      <c r="I274" s="162" t="e">
        <f t="shared" si="70"/>
        <v>#DIV/0!</v>
      </c>
      <c r="J274" s="152"/>
      <c r="K274" s="162" t="e">
        <f t="shared" si="71"/>
        <v>#DIV/0!</v>
      </c>
      <c r="L274" s="153"/>
      <c r="M274" s="163" t="e">
        <f t="shared" si="72"/>
        <v>#DIV/0!</v>
      </c>
      <c r="N274" s="153"/>
      <c r="O274" s="152"/>
      <c r="P274" s="154"/>
      <c r="Q274" s="253"/>
      <c r="R274" s="152"/>
      <c r="S274" s="154"/>
      <c r="T274" s="152"/>
      <c r="U274" s="152"/>
      <c r="V274" s="152"/>
      <c r="W274" s="158"/>
      <c r="X274" s="158"/>
    </row>
    <row r="275" spans="2:24">
      <c r="B275" s="830"/>
      <c r="C275" s="804"/>
      <c r="D275" s="161">
        <v>9</v>
      </c>
      <c r="E275" s="152"/>
      <c r="F275" s="153"/>
      <c r="G275" s="152"/>
      <c r="H275" s="152"/>
      <c r="I275" s="162" t="e">
        <f t="shared" si="70"/>
        <v>#DIV/0!</v>
      </c>
      <c r="J275" s="152"/>
      <c r="K275" s="162" t="e">
        <f t="shared" si="71"/>
        <v>#DIV/0!</v>
      </c>
      <c r="L275" s="153"/>
      <c r="M275" s="163" t="e">
        <f t="shared" si="72"/>
        <v>#DIV/0!</v>
      </c>
      <c r="N275" s="153"/>
      <c r="O275" s="152"/>
      <c r="P275" s="154"/>
      <c r="Q275" s="253"/>
      <c r="R275" s="152"/>
      <c r="S275" s="154"/>
      <c r="T275" s="152"/>
      <c r="U275" s="152"/>
      <c r="V275" s="152"/>
      <c r="W275" s="158"/>
      <c r="X275" s="158"/>
    </row>
    <row r="276" spans="2:24">
      <c r="B276" s="831"/>
      <c r="C276" s="805"/>
      <c r="D276" s="161">
        <v>10</v>
      </c>
      <c r="E276" s="152"/>
      <c r="F276" s="153"/>
      <c r="G276" s="152"/>
      <c r="H276" s="152"/>
      <c r="I276" s="162" t="e">
        <f t="shared" si="70"/>
        <v>#DIV/0!</v>
      </c>
      <c r="J276" s="152"/>
      <c r="K276" s="162" t="e">
        <f t="shared" si="71"/>
        <v>#DIV/0!</v>
      </c>
      <c r="L276" s="153"/>
      <c r="M276" s="163" t="e">
        <f t="shared" si="72"/>
        <v>#DIV/0!</v>
      </c>
      <c r="N276" s="153"/>
      <c r="O276" s="152"/>
      <c r="P276" s="154"/>
      <c r="Q276" s="253"/>
      <c r="R276" s="152"/>
      <c r="S276" s="154"/>
      <c r="T276" s="152"/>
      <c r="U276" s="152"/>
      <c r="V276" s="152"/>
      <c r="W276" s="158"/>
      <c r="X276" s="158"/>
    </row>
    <row r="277" spans="2:24">
      <c r="B277" s="800">
        <f t="shared" ref="B277" si="75">B267+1</f>
        <v>45985</v>
      </c>
      <c r="C277" s="803" t="str">
        <f t="shared" ref="C277" si="76">CHOOSE(WEEKDAY(B277,2),"一","二","三","四","五","六","日")</f>
        <v>一</v>
      </c>
      <c r="D277" s="161">
        <v>1</v>
      </c>
      <c r="E277" s="152"/>
      <c r="F277" s="153"/>
      <c r="G277" s="152"/>
      <c r="H277" s="152"/>
      <c r="I277" s="162" t="e">
        <f t="shared" si="70"/>
        <v>#DIV/0!</v>
      </c>
      <c r="J277" s="152"/>
      <c r="K277" s="162" t="e">
        <f t="shared" si="71"/>
        <v>#DIV/0!</v>
      </c>
      <c r="L277" s="153"/>
      <c r="M277" s="163" t="e">
        <f t="shared" si="72"/>
        <v>#DIV/0!</v>
      </c>
      <c r="N277" s="153"/>
      <c r="O277" s="152"/>
      <c r="P277" s="154"/>
      <c r="Q277" s="253"/>
      <c r="R277" s="152"/>
      <c r="S277" s="154"/>
      <c r="T277" s="152"/>
      <c r="U277" s="152"/>
      <c r="V277" s="152"/>
      <c r="W277" s="158"/>
      <c r="X277" s="158"/>
    </row>
    <row r="278" spans="2:24">
      <c r="B278" s="830"/>
      <c r="C278" s="804"/>
      <c r="D278" s="161">
        <v>2</v>
      </c>
      <c r="E278" s="152"/>
      <c r="F278" s="153"/>
      <c r="G278" s="152"/>
      <c r="H278" s="152"/>
      <c r="I278" s="162" t="e">
        <f t="shared" si="70"/>
        <v>#DIV/0!</v>
      </c>
      <c r="J278" s="152"/>
      <c r="K278" s="162" t="e">
        <f t="shared" si="71"/>
        <v>#DIV/0!</v>
      </c>
      <c r="L278" s="153"/>
      <c r="M278" s="163" t="e">
        <f t="shared" si="72"/>
        <v>#DIV/0!</v>
      </c>
      <c r="N278" s="153"/>
      <c r="O278" s="152"/>
      <c r="P278" s="154"/>
      <c r="Q278" s="253"/>
      <c r="R278" s="152"/>
      <c r="S278" s="154"/>
      <c r="T278" s="152"/>
      <c r="U278" s="152"/>
      <c r="V278" s="152"/>
      <c r="W278" s="158"/>
      <c r="X278" s="158"/>
    </row>
    <row r="279" spans="2:24">
      <c r="B279" s="830"/>
      <c r="C279" s="804"/>
      <c r="D279" s="161">
        <v>3</v>
      </c>
      <c r="E279" s="152"/>
      <c r="F279" s="153"/>
      <c r="G279" s="152"/>
      <c r="H279" s="152"/>
      <c r="I279" s="162" t="e">
        <f t="shared" si="70"/>
        <v>#DIV/0!</v>
      </c>
      <c r="J279" s="152"/>
      <c r="K279" s="162" t="e">
        <f t="shared" si="71"/>
        <v>#DIV/0!</v>
      </c>
      <c r="L279" s="153"/>
      <c r="M279" s="163" t="e">
        <f t="shared" si="72"/>
        <v>#DIV/0!</v>
      </c>
      <c r="N279" s="153"/>
      <c r="O279" s="152"/>
      <c r="P279" s="154"/>
      <c r="Q279" s="253"/>
      <c r="R279" s="152"/>
      <c r="S279" s="154"/>
      <c r="T279" s="152"/>
      <c r="U279" s="152"/>
      <c r="V279" s="152"/>
      <c r="W279" s="158"/>
      <c r="X279" s="158"/>
    </row>
    <row r="280" spans="2:24">
      <c r="B280" s="830"/>
      <c r="C280" s="804"/>
      <c r="D280" s="161">
        <v>4</v>
      </c>
      <c r="E280" s="152"/>
      <c r="F280" s="153"/>
      <c r="G280" s="152"/>
      <c r="H280" s="152"/>
      <c r="I280" s="162" t="e">
        <f t="shared" si="70"/>
        <v>#DIV/0!</v>
      </c>
      <c r="J280" s="152"/>
      <c r="K280" s="162" t="e">
        <f t="shared" si="71"/>
        <v>#DIV/0!</v>
      </c>
      <c r="L280" s="153"/>
      <c r="M280" s="163" t="e">
        <f t="shared" si="72"/>
        <v>#DIV/0!</v>
      </c>
      <c r="N280" s="153"/>
      <c r="O280" s="152"/>
      <c r="P280" s="154"/>
      <c r="Q280" s="253"/>
      <c r="R280" s="152"/>
      <c r="S280" s="154"/>
      <c r="T280" s="152"/>
      <c r="U280" s="152"/>
      <c r="V280" s="152"/>
      <c r="W280" s="158"/>
      <c r="X280" s="158"/>
    </row>
    <row r="281" spans="2:24">
      <c r="B281" s="830"/>
      <c r="C281" s="804"/>
      <c r="D281" s="161">
        <v>5</v>
      </c>
      <c r="E281" s="152"/>
      <c r="F281" s="153"/>
      <c r="G281" s="152"/>
      <c r="H281" s="152"/>
      <c r="I281" s="162" t="e">
        <f t="shared" si="70"/>
        <v>#DIV/0!</v>
      </c>
      <c r="J281" s="152"/>
      <c r="K281" s="162" t="e">
        <f t="shared" si="71"/>
        <v>#DIV/0!</v>
      </c>
      <c r="L281" s="153"/>
      <c r="M281" s="163" t="e">
        <f t="shared" si="72"/>
        <v>#DIV/0!</v>
      </c>
      <c r="N281" s="153"/>
      <c r="O281" s="152"/>
      <c r="P281" s="154"/>
      <c r="Q281" s="253"/>
      <c r="R281" s="152"/>
      <c r="S281" s="154"/>
      <c r="T281" s="152"/>
      <c r="U281" s="152"/>
      <c r="V281" s="152"/>
      <c r="W281" s="158"/>
      <c r="X281" s="158"/>
    </row>
    <row r="282" spans="2:24">
      <c r="B282" s="830"/>
      <c r="C282" s="804"/>
      <c r="D282" s="161">
        <v>6</v>
      </c>
      <c r="E282" s="152"/>
      <c r="F282" s="153"/>
      <c r="G282" s="152"/>
      <c r="H282" s="152"/>
      <c r="I282" s="162" t="e">
        <f t="shared" si="70"/>
        <v>#DIV/0!</v>
      </c>
      <c r="J282" s="152"/>
      <c r="K282" s="162" t="e">
        <f t="shared" si="71"/>
        <v>#DIV/0!</v>
      </c>
      <c r="L282" s="153"/>
      <c r="M282" s="163" t="e">
        <f t="shared" si="72"/>
        <v>#DIV/0!</v>
      </c>
      <c r="N282" s="153"/>
      <c r="O282" s="152"/>
      <c r="P282" s="154"/>
      <c r="Q282" s="253"/>
      <c r="R282" s="152"/>
      <c r="S282" s="154"/>
      <c r="T282" s="152"/>
      <c r="U282" s="152"/>
      <c r="V282" s="152"/>
      <c r="W282" s="158"/>
      <c r="X282" s="158"/>
    </row>
    <row r="283" spans="2:24">
      <c r="B283" s="830"/>
      <c r="C283" s="804"/>
      <c r="D283" s="161">
        <v>7</v>
      </c>
      <c r="E283" s="152"/>
      <c r="F283" s="153"/>
      <c r="G283" s="152"/>
      <c r="H283" s="152"/>
      <c r="I283" s="162" t="e">
        <f t="shared" si="70"/>
        <v>#DIV/0!</v>
      </c>
      <c r="J283" s="152"/>
      <c r="K283" s="162" t="e">
        <f t="shared" si="71"/>
        <v>#DIV/0!</v>
      </c>
      <c r="L283" s="153"/>
      <c r="M283" s="163" t="e">
        <f t="shared" si="72"/>
        <v>#DIV/0!</v>
      </c>
      <c r="N283" s="153"/>
      <c r="O283" s="152"/>
      <c r="P283" s="154"/>
      <c r="Q283" s="253"/>
      <c r="R283" s="152"/>
      <c r="S283" s="154"/>
      <c r="T283" s="152"/>
      <c r="U283" s="152"/>
      <c r="V283" s="152"/>
      <c r="W283" s="158"/>
      <c r="X283" s="158"/>
    </row>
    <row r="284" spans="2:24">
      <c r="B284" s="830"/>
      <c r="C284" s="804"/>
      <c r="D284" s="161">
        <v>8</v>
      </c>
      <c r="E284" s="152"/>
      <c r="F284" s="153"/>
      <c r="G284" s="152"/>
      <c r="H284" s="152"/>
      <c r="I284" s="162" t="e">
        <f t="shared" si="70"/>
        <v>#DIV/0!</v>
      </c>
      <c r="J284" s="152"/>
      <c r="K284" s="162" t="e">
        <f t="shared" si="71"/>
        <v>#DIV/0!</v>
      </c>
      <c r="L284" s="153"/>
      <c r="M284" s="163" t="e">
        <f t="shared" si="72"/>
        <v>#DIV/0!</v>
      </c>
      <c r="N284" s="153"/>
      <c r="O284" s="152"/>
      <c r="P284" s="154"/>
      <c r="Q284" s="253"/>
      <c r="R284" s="152"/>
      <c r="S284" s="154"/>
      <c r="T284" s="152"/>
      <c r="U284" s="152"/>
      <c r="V284" s="152"/>
      <c r="W284" s="158"/>
      <c r="X284" s="158"/>
    </row>
    <row r="285" spans="2:24">
      <c r="B285" s="830"/>
      <c r="C285" s="804"/>
      <c r="D285" s="161">
        <v>9</v>
      </c>
      <c r="E285" s="152"/>
      <c r="F285" s="153"/>
      <c r="G285" s="152"/>
      <c r="H285" s="152"/>
      <c r="I285" s="162" t="e">
        <f t="shared" si="70"/>
        <v>#DIV/0!</v>
      </c>
      <c r="J285" s="152"/>
      <c r="K285" s="162" t="e">
        <f t="shared" si="71"/>
        <v>#DIV/0!</v>
      </c>
      <c r="L285" s="153"/>
      <c r="M285" s="163" t="e">
        <f t="shared" si="72"/>
        <v>#DIV/0!</v>
      </c>
      <c r="N285" s="153"/>
      <c r="O285" s="152"/>
      <c r="P285" s="154"/>
      <c r="Q285" s="253"/>
      <c r="R285" s="152"/>
      <c r="S285" s="154"/>
      <c r="T285" s="152"/>
      <c r="U285" s="152"/>
      <c r="V285" s="152"/>
      <c r="W285" s="158"/>
      <c r="X285" s="158"/>
    </row>
    <row r="286" spans="2:24">
      <c r="B286" s="831"/>
      <c r="C286" s="805"/>
      <c r="D286" s="161">
        <v>10</v>
      </c>
      <c r="E286" s="152"/>
      <c r="F286" s="153"/>
      <c r="G286" s="152"/>
      <c r="H286" s="152"/>
      <c r="I286" s="162" t="e">
        <f t="shared" si="70"/>
        <v>#DIV/0!</v>
      </c>
      <c r="J286" s="152"/>
      <c r="K286" s="162" t="e">
        <f t="shared" si="71"/>
        <v>#DIV/0!</v>
      </c>
      <c r="L286" s="153"/>
      <c r="M286" s="163" t="e">
        <f t="shared" si="72"/>
        <v>#DIV/0!</v>
      </c>
      <c r="N286" s="153"/>
      <c r="O286" s="152"/>
      <c r="P286" s="154"/>
      <c r="Q286" s="253"/>
      <c r="R286" s="152"/>
      <c r="S286" s="154"/>
      <c r="T286" s="152"/>
      <c r="U286" s="152"/>
      <c r="V286" s="152"/>
      <c r="W286" s="158"/>
      <c r="X286" s="158"/>
    </row>
    <row r="287" spans="2:24">
      <c r="B287" s="800">
        <f t="shared" ref="B287" si="77">B277+1</f>
        <v>45986</v>
      </c>
      <c r="C287" s="803" t="str">
        <f t="shared" ref="C287" si="78">CHOOSE(WEEKDAY(B287,2),"一","二","三","四","五","六","日")</f>
        <v>二</v>
      </c>
      <c r="D287" s="161">
        <v>1</v>
      </c>
      <c r="E287" s="152"/>
      <c r="F287" s="153"/>
      <c r="G287" s="152"/>
      <c r="H287" s="152"/>
      <c r="I287" s="162" t="e">
        <f t="shared" si="70"/>
        <v>#DIV/0!</v>
      </c>
      <c r="J287" s="152"/>
      <c r="K287" s="162" t="e">
        <f t="shared" si="71"/>
        <v>#DIV/0!</v>
      </c>
      <c r="L287" s="153"/>
      <c r="M287" s="163" t="e">
        <f t="shared" si="72"/>
        <v>#DIV/0!</v>
      </c>
      <c r="N287" s="153"/>
      <c r="O287" s="152"/>
      <c r="P287" s="154"/>
      <c r="Q287" s="253"/>
      <c r="R287" s="152"/>
      <c r="S287" s="154"/>
      <c r="T287" s="152"/>
      <c r="U287" s="152"/>
      <c r="V287" s="152"/>
      <c r="W287" s="158"/>
      <c r="X287" s="158"/>
    </row>
    <row r="288" spans="2:24">
      <c r="B288" s="830"/>
      <c r="C288" s="804"/>
      <c r="D288" s="161">
        <v>2</v>
      </c>
      <c r="E288" s="152"/>
      <c r="F288" s="153"/>
      <c r="G288" s="152"/>
      <c r="H288" s="152"/>
      <c r="I288" s="162" t="e">
        <f t="shared" si="70"/>
        <v>#DIV/0!</v>
      </c>
      <c r="J288" s="152"/>
      <c r="K288" s="162" t="e">
        <f t="shared" si="71"/>
        <v>#DIV/0!</v>
      </c>
      <c r="L288" s="153"/>
      <c r="M288" s="163" t="e">
        <f t="shared" si="72"/>
        <v>#DIV/0!</v>
      </c>
      <c r="N288" s="153"/>
      <c r="O288" s="152"/>
      <c r="P288" s="154"/>
      <c r="Q288" s="253"/>
      <c r="R288" s="152"/>
      <c r="S288" s="154"/>
      <c r="T288" s="152"/>
      <c r="U288" s="152"/>
      <c r="V288" s="152"/>
      <c r="W288" s="158"/>
      <c r="X288" s="158"/>
    </row>
    <row r="289" spans="2:24">
      <c r="B289" s="830"/>
      <c r="C289" s="804"/>
      <c r="D289" s="161">
        <v>3</v>
      </c>
      <c r="E289" s="152"/>
      <c r="F289" s="153"/>
      <c r="G289" s="152"/>
      <c r="H289" s="152"/>
      <c r="I289" s="162" t="e">
        <f t="shared" si="70"/>
        <v>#DIV/0!</v>
      </c>
      <c r="J289" s="152"/>
      <c r="K289" s="162" t="e">
        <f t="shared" si="71"/>
        <v>#DIV/0!</v>
      </c>
      <c r="L289" s="153"/>
      <c r="M289" s="163" t="e">
        <f t="shared" si="72"/>
        <v>#DIV/0!</v>
      </c>
      <c r="N289" s="153"/>
      <c r="O289" s="152"/>
      <c r="P289" s="154"/>
      <c r="Q289" s="253"/>
      <c r="R289" s="152"/>
      <c r="S289" s="154"/>
      <c r="T289" s="152"/>
      <c r="U289" s="152"/>
      <c r="V289" s="152"/>
      <c r="W289" s="158"/>
      <c r="X289" s="158"/>
    </row>
    <row r="290" spans="2:24">
      <c r="B290" s="830"/>
      <c r="C290" s="804"/>
      <c r="D290" s="161">
        <v>4</v>
      </c>
      <c r="E290" s="152"/>
      <c r="F290" s="153"/>
      <c r="G290" s="152"/>
      <c r="H290" s="152"/>
      <c r="I290" s="162" t="e">
        <f t="shared" si="70"/>
        <v>#DIV/0!</v>
      </c>
      <c r="J290" s="152"/>
      <c r="K290" s="162" t="e">
        <f t="shared" si="71"/>
        <v>#DIV/0!</v>
      </c>
      <c r="L290" s="153"/>
      <c r="M290" s="163" t="e">
        <f t="shared" si="72"/>
        <v>#DIV/0!</v>
      </c>
      <c r="N290" s="153"/>
      <c r="O290" s="152"/>
      <c r="P290" s="154"/>
      <c r="Q290" s="253"/>
      <c r="R290" s="152"/>
      <c r="S290" s="154"/>
      <c r="T290" s="152"/>
      <c r="U290" s="152"/>
      <c r="V290" s="152"/>
      <c r="W290" s="158"/>
      <c r="X290" s="158"/>
    </row>
    <row r="291" spans="2:24">
      <c r="B291" s="830"/>
      <c r="C291" s="804"/>
      <c r="D291" s="161">
        <v>5</v>
      </c>
      <c r="E291" s="152"/>
      <c r="F291" s="153"/>
      <c r="G291" s="152"/>
      <c r="H291" s="152"/>
      <c r="I291" s="162" t="e">
        <f t="shared" si="70"/>
        <v>#DIV/0!</v>
      </c>
      <c r="J291" s="152"/>
      <c r="K291" s="162" t="e">
        <f t="shared" si="71"/>
        <v>#DIV/0!</v>
      </c>
      <c r="L291" s="153"/>
      <c r="M291" s="163" t="e">
        <f t="shared" si="72"/>
        <v>#DIV/0!</v>
      </c>
      <c r="N291" s="153"/>
      <c r="O291" s="152"/>
      <c r="P291" s="154"/>
      <c r="Q291" s="253"/>
      <c r="R291" s="152"/>
      <c r="S291" s="154"/>
      <c r="T291" s="152"/>
      <c r="U291" s="152"/>
      <c r="V291" s="152"/>
      <c r="W291" s="158"/>
      <c r="X291" s="158"/>
    </row>
    <row r="292" spans="2:24">
      <c r="B292" s="830"/>
      <c r="C292" s="804"/>
      <c r="D292" s="161">
        <v>6</v>
      </c>
      <c r="E292" s="152"/>
      <c r="F292" s="153"/>
      <c r="G292" s="152"/>
      <c r="H292" s="152"/>
      <c r="I292" s="162" t="e">
        <f t="shared" si="70"/>
        <v>#DIV/0!</v>
      </c>
      <c r="J292" s="152"/>
      <c r="K292" s="162" t="e">
        <f t="shared" si="71"/>
        <v>#DIV/0!</v>
      </c>
      <c r="L292" s="153"/>
      <c r="M292" s="163" t="e">
        <f t="shared" si="72"/>
        <v>#DIV/0!</v>
      </c>
      <c r="N292" s="153"/>
      <c r="O292" s="152"/>
      <c r="P292" s="154"/>
      <c r="Q292" s="253"/>
      <c r="R292" s="152"/>
      <c r="S292" s="154"/>
      <c r="T292" s="152"/>
      <c r="U292" s="152"/>
      <c r="V292" s="152"/>
      <c r="W292" s="158"/>
      <c r="X292" s="158"/>
    </row>
    <row r="293" spans="2:24">
      <c r="B293" s="830"/>
      <c r="C293" s="804"/>
      <c r="D293" s="161">
        <v>7</v>
      </c>
      <c r="E293" s="152"/>
      <c r="F293" s="153"/>
      <c r="G293" s="152"/>
      <c r="H293" s="152"/>
      <c r="I293" s="162" t="e">
        <f t="shared" si="70"/>
        <v>#DIV/0!</v>
      </c>
      <c r="J293" s="152"/>
      <c r="K293" s="162" t="e">
        <f t="shared" si="71"/>
        <v>#DIV/0!</v>
      </c>
      <c r="L293" s="153"/>
      <c r="M293" s="163" t="e">
        <f t="shared" si="72"/>
        <v>#DIV/0!</v>
      </c>
      <c r="N293" s="153"/>
      <c r="O293" s="152"/>
      <c r="P293" s="154"/>
      <c r="Q293" s="253"/>
      <c r="R293" s="152"/>
      <c r="S293" s="154"/>
      <c r="T293" s="152"/>
      <c r="U293" s="152"/>
      <c r="V293" s="152"/>
      <c r="W293" s="158"/>
      <c r="X293" s="158"/>
    </row>
    <row r="294" spans="2:24">
      <c r="B294" s="830"/>
      <c r="C294" s="804"/>
      <c r="D294" s="161">
        <v>8</v>
      </c>
      <c r="E294" s="152"/>
      <c r="F294" s="153"/>
      <c r="G294" s="152"/>
      <c r="H294" s="152"/>
      <c r="I294" s="162" t="e">
        <f t="shared" si="70"/>
        <v>#DIV/0!</v>
      </c>
      <c r="J294" s="152"/>
      <c r="K294" s="162" t="e">
        <f t="shared" si="71"/>
        <v>#DIV/0!</v>
      </c>
      <c r="L294" s="153"/>
      <c r="M294" s="163" t="e">
        <f t="shared" si="72"/>
        <v>#DIV/0!</v>
      </c>
      <c r="N294" s="153"/>
      <c r="O294" s="152"/>
      <c r="P294" s="154"/>
      <c r="Q294" s="253"/>
      <c r="R294" s="152"/>
      <c r="S294" s="154"/>
      <c r="T294" s="152"/>
      <c r="U294" s="152"/>
      <c r="V294" s="152"/>
      <c r="W294" s="158"/>
      <c r="X294" s="158"/>
    </row>
    <row r="295" spans="2:24">
      <c r="B295" s="830"/>
      <c r="C295" s="804"/>
      <c r="D295" s="161">
        <v>9</v>
      </c>
      <c r="E295" s="152"/>
      <c r="F295" s="153"/>
      <c r="G295" s="152"/>
      <c r="H295" s="152"/>
      <c r="I295" s="162" t="e">
        <f t="shared" si="70"/>
        <v>#DIV/0!</v>
      </c>
      <c r="J295" s="152"/>
      <c r="K295" s="162" t="e">
        <f t="shared" si="71"/>
        <v>#DIV/0!</v>
      </c>
      <c r="L295" s="153"/>
      <c r="M295" s="163" t="e">
        <f t="shared" si="72"/>
        <v>#DIV/0!</v>
      </c>
      <c r="N295" s="153"/>
      <c r="O295" s="152"/>
      <c r="P295" s="154"/>
      <c r="Q295" s="253"/>
      <c r="R295" s="152"/>
      <c r="S295" s="154"/>
      <c r="T295" s="152"/>
      <c r="U295" s="152"/>
      <c r="V295" s="152"/>
      <c r="W295" s="158"/>
      <c r="X295" s="158"/>
    </row>
    <row r="296" spans="2:24">
      <c r="B296" s="831"/>
      <c r="C296" s="805"/>
      <c r="D296" s="161">
        <v>10</v>
      </c>
      <c r="E296" s="152"/>
      <c r="F296" s="153"/>
      <c r="G296" s="152"/>
      <c r="H296" s="152"/>
      <c r="I296" s="162" t="e">
        <f t="shared" si="70"/>
        <v>#DIV/0!</v>
      </c>
      <c r="J296" s="152"/>
      <c r="K296" s="162" t="e">
        <f t="shared" si="71"/>
        <v>#DIV/0!</v>
      </c>
      <c r="L296" s="153"/>
      <c r="M296" s="163" t="e">
        <f t="shared" si="72"/>
        <v>#DIV/0!</v>
      </c>
      <c r="N296" s="153"/>
      <c r="O296" s="152"/>
      <c r="P296" s="154"/>
      <c r="Q296" s="253"/>
      <c r="R296" s="152"/>
      <c r="S296" s="154"/>
      <c r="T296" s="152"/>
      <c r="U296" s="152"/>
      <c r="V296" s="152"/>
      <c r="W296" s="158"/>
      <c r="X296" s="158"/>
    </row>
    <row r="297" spans="2:24">
      <c r="B297" s="800">
        <f>B287+1</f>
        <v>45987</v>
      </c>
      <c r="C297" s="803" t="str">
        <f t="shared" ref="C297" si="79">CHOOSE(WEEKDAY(B297,2),"一","二","三","四","五","六","日")</f>
        <v>三</v>
      </c>
      <c r="D297" s="161">
        <v>1</v>
      </c>
      <c r="E297" s="152"/>
      <c r="F297" s="153"/>
      <c r="G297" s="152"/>
      <c r="H297" s="152"/>
      <c r="I297" s="162" t="e">
        <f t="shared" si="70"/>
        <v>#DIV/0!</v>
      </c>
      <c r="J297" s="152"/>
      <c r="K297" s="162" t="e">
        <f t="shared" si="71"/>
        <v>#DIV/0!</v>
      </c>
      <c r="L297" s="153"/>
      <c r="M297" s="163" t="e">
        <f t="shared" si="72"/>
        <v>#DIV/0!</v>
      </c>
      <c r="N297" s="153"/>
      <c r="O297" s="152"/>
      <c r="P297" s="154"/>
      <c r="Q297" s="253"/>
      <c r="R297" s="152"/>
      <c r="S297" s="154"/>
      <c r="T297" s="152"/>
      <c r="U297" s="152"/>
      <c r="V297" s="152"/>
      <c r="W297" s="158"/>
      <c r="X297" s="158"/>
    </row>
    <row r="298" spans="2:24">
      <c r="B298" s="801"/>
      <c r="C298" s="804"/>
      <c r="D298" s="161">
        <v>2</v>
      </c>
      <c r="E298" s="152"/>
      <c r="F298" s="153"/>
      <c r="G298" s="152"/>
      <c r="H298" s="152"/>
      <c r="I298" s="162" t="e">
        <f t="shared" si="70"/>
        <v>#DIV/0!</v>
      </c>
      <c r="J298" s="152"/>
      <c r="K298" s="162" t="e">
        <f t="shared" si="71"/>
        <v>#DIV/0!</v>
      </c>
      <c r="L298" s="153"/>
      <c r="M298" s="163" t="e">
        <f t="shared" si="72"/>
        <v>#DIV/0!</v>
      </c>
      <c r="N298" s="153"/>
      <c r="O298" s="152"/>
      <c r="P298" s="154"/>
      <c r="Q298" s="253"/>
      <c r="R298" s="152"/>
      <c r="S298" s="154"/>
      <c r="T298" s="152"/>
      <c r="U298" s="152"/>
      <c r="V298" s="152"/>
      <c r="W298" s="158"/>
      <c r="X298" s="158"/>
    </row>
    <row r="299" spans="2:24">
      <c r="B299" s="801"/>
      <c r="C299" s="804"/>
      <c r="D299" s="161">
        <v>3</v>
      </c>
      <c r="E299" s="152"/>
      <c r="F299" s="153"/>
      <c r="G299" s="152"/>
      <c r="H299" s="152"/>
      <c r="I299" s="162" t="e">
        <f t="shared" si="70"/>
        <v>#DIV/0!</v>
      </c>
      <c r="J299" s="152"/>
      <c r="K299" s="162" t="e">
        <f t="shared" si="71"/>
        <v>#DIV/0!</v>
      </c>
      <c r="L299" s="153"/>
      <c r="M299" s="163" t="e">
        <f t="shared" si="72"/>
        <v>#DIV/0!</v>
      </c>
      <c r="N299" s="153"/>
      <c r="O299" s="152"/>
      <c r="P299" s="154"/>
      <c r="Q299" s="253"/>
      <c r="R299" s="152"/>
      <c r="S299" s="154"/>
      <c r="T299" s="152"/>
      <c r="U299" s="152"/>
      <c r="V299" s="152"/>
      <c r="W299" s="158"/>
      <c r="X299" s="158"/>
    </row>
    <row r="300" spans="2:24">
      <c r="B300" s="801"/>
      <c r="C300" s="804"/>
      <c r="D300" s="161">
        <v>4</v>
      </c>
      <c r="E300" s="152"/>
      <c r="F300" s="153"/>
      <c r="G300" s="152"/>
      <c r="H300" s="152"/>
      <c r="I300" s="162" t="e">
        <f t="shared" si="70"/>
        <v>#DIV/0!</v>
      </c>
      <c r="J300" s="152"/>
      <c r="K300" s="162" t="e">
        <f t="shared" si="71"/>
        <v>#DIV/0!</v>
      </c>
      <c r="L300" s="153"/>
      <c r="M300" s="163" t="e">
        <f t="shared" si="72"/>
        <v>#DIV/0!</v>
      </c>
      <c r="N300" s="153"/>
      <c r="O300" s="152"/>
      <c r="P300" s="154"/>
      <c r="Q300" s="253"/>
      <c r="R300" s="152"/>
      <c r="S300" s="154"/>
      <c r="T300" s="152"/>
      <c r="U300" s="152"/>
      <c r="V300" s="152"/>
      <c r="W300" s="158"/>
      <c r="X300" s="158"/>
    </row>
    <row r="301" spans="2:24">
      <c r="B301" s="801"/>
      <c r="C301" s="804"/>
      <c r="D301" s="161">
        <v>5</v>
      </c>
      <c r="E301" s="152"/>
      <c r="F301" s="153"/>
      <c r="G301" s="152"/>
      <c r="H301" s="152"/>
      <c r="I301" s="162" t="e">
        <f t="shared" si="70"/>
        <v>#DIV/0!</v>
      </c>
      <c r="J301" s="152"/>
      <c r="K301" s="162" t="e">
        <f t="shared" si="71"/>
        <v>#DIV/0!</v>
      </c>
      <c r="L301" s="153"/>
      <c r="M301" s="163" t="e">
        <f t="shared" si="72"/>
        <v>#DIV/0!</v>
      </c>
      <c r="N301" s="153"/>
      <c r="O301" s="152"/>
      <c r="P301" s="154"/>
      <c r="Q301" s="253"/>
      <c r="R301" s="152"/>
      <c r="S301" s="154"/>
      <c r="T301" s="152"/>
      <c r="U301" s="152"/>
      <c r="V301" s="152"/>
      <c r="W301" s="158"/>
      <c r="X301" s="158"/>
    </row>
    <row r="302" spans="2:24">
      <c r="B302" s="801"/>
      <c r="C302" s="804"/>
      <c r="D302" s="161">
        <v>6</v>
      </c>
      <c r="E302" s="152"/>
      <c r="F302" s="153"/>
      <c r="G302" s="152"/>
      <c r="H302" s="152"/>
      <c r="I302" s="162" t="e">
        <f t="shared" si="70"/>
        <v>#DIV/0!</v>
      </c>
      <c r="J302" s="152"/>
      <c r="K302" s="162" t="e">
        <f t="shared" si="71"/>
        <v>#DIV/0!</v>
      </c>
      <c r="L302" s="153"/>
      <c r="M302" s="163" t="e">
        <f t="shared" si="72"/>
        <v>#DIV/0!</v>
      </c>
      <c r="N302" s="153"/>
      <c r="O302" s="152"/>
      <c r="P302" s="154"/>
      <c r="Q302" s="253"/>
      <c r="R302" s="152"/>
      <c r="S302" s="154"/>
      <c r="T302" s="152"/>
      <c r="U302" s="152"/>
      <c r="V302" s="152"/>
      <c r="W302" s="158"/>
      <c r="X302" s="158"/>
    </row>
    <row r="303" spans="2:24">
      <c r="B303" s="801"/>
      <c r="C303" s="804"/>
      <c r="D303" s="161">
        <v>7</v>
      </c>
      <c r="E303" s="152"/>
      <c r="F303" s="153"/>
      <c r="G303" s="152"/>
      <c r="H303" s="152"/>
      <c r="I303" s="162" t="e">
        <f t="shared" si="70"/>
        <v>#DIV/0!</v>
      </c>
      <c r="J303" s="152"/>
      <c r="K303" s="162" t="e">
        <f t="shared" si="71"/>
        <v>#DIV/0!</v>
      </c>
      <c r="L303" s="153"/>
      <c r="M303" s="163" t="e">
        <f t="shared" si="72"/>
        <v>#DIV/0!</v>
      </c>
      <c r="N303" s="153"/>
      <c r="O303" s="152"/>
      <c r="P303" s="154"/>
      <c r="Q303" s="253"/>
      <c r="R303" s="152"/>
      <c r="S303" s="154"/>
      <c r="T303" s="152"/>
      <c r="U303" s="152"/>
      <c r="V303" s="152"/>
      <c r="W303" s="158"/>
      <c r="X303" s="158"/>
    </row>
    <row r="304" spans="2:24">
      <c r="B304" s="801"/>
      <c r="C304" s="804"/>
      <c r="D304" s="161">
        <v>8</v>
      </c>
      <c r="E304" s="152"/>
      <c r="F304" s="153"/>
      <c r="G304" s="152"/>
      <c r="H304" s="152"/>
      <c r="I304" s="162" t="e">
        <f t="shared" si="70"/>
        <v>#DIV/0!</v>
      </c>
      <c r="J304" s="152"/>
      <c r="K304" s="162" t="e">
        <f t="shared" si="71"/>
        <v>#DIV/0!</v>
      </c>
      <c r="L304" s="153"/>
      <c r="M304" s="163" t="e">
        <f t="shared" si="72"/>
        <v>#DIV/0!</v>
      </c>
      <c r="N304" s="153"/>
      <c r="O304" s="152"/>
      <c r="P304" s="154"/>
      <c r="Q304" s="253"/>
      <c r="R304" s="152"/>
      <c r="S304" s="154"/>
      <c r="T304" s="152"/>
      <c r="U304" s="152"/>
      <c r="V304" s="152"/>
      <c r="W304" s="158"/>
      <c r="X304" s="158"/>
    </row>
    <row r="305" spans="2:24">
      <c r="B305" s="801"/>
      <c r="C305" s="804"/>
      <c r="D305" s="161">
        <v>9</v>
      </c>
      <c r="E305" s="152"/>
      <c r="F305" s="153"/>
      <c r="G305" s="152"/>
      <c r="H305" s="152"/>
      <c r="I305" s="162" t="e">
        <f t="shared" si="70"/>
        <v>#DIV/0!</v>
      </c>
      <c r="J305" s="152"/>
      <c r="K305" s="162" t="e">
        <f t="shared" si="71"/>
        <v>#DIV/0!</v>
      </c>
      <c r="L305" s="153"/>
      <c r="M305" s="163" t="e">
        <f t="shared" si="72"/>
        <v>#DIV/0!</v>
      </c>
      <c r="N305" s="153"/>
      <c r="O305" s="152"/>
      <c r="P305" s="154"/>
      <c r="Q305" s="253"/>
      <c r="R305" s="152"/>
      <c r="S305" s="154"/>
      <c r="T305" s="152"/>
      <c r="U305" s="152"/>
      <c r="V305" s="152"/>
      <c r="W305" s="158"/>
      <c r="X305" s="158"/>
    </row>
    <row r="306" spans="2:24">
      <c r="B306" s="802"/>
      <c r="C306" s="805"/>
      <c r="D306" s="161">
        <v>10</v>
      </c>
      <c r="E306" s="152"/>
      <c r="F306" s="153"/>
      <c r="G306" s="152"/>
      <c r="H306" s="152"/>
      <c r="I306" s="162" t="e">
        <f t="shared" si="70"/>
        <v>#DIV/0!</v>
      </c>
      <c r="J306" s="152"/>
      <c r="K306" s="162" t="e">
        <f t="shared" si="71"/>
        <v>#DIV/0!</v>
      </c>
      <c r="L306" s="153"/>
      <c r="M306" s="163" t="e">
        <f t="shared" si="72"/>
        <v>#DIV/0!</v>
      </c>
      <c r="N306" s="153"/>
      <c r="O306" s="152"/>
      <c r="P306" s="154"/>
      <c r="Q306" s="253"/>
      <c r="R306" s="152"/>
      <c r="S306" s="154"/>
      <c r="T306" s="152"/>
      <c r="U306" s="152"/>
      <c r="V306" s="152"/>
      <c r="W306" s="158"/>
      <c r="X306" s="158"/>
    </row>
    <row r="307" spans="2:24">
      <c r="B307" s="800">
        <f t="shared" ref="B307" si="80">B297+1</f>
        <v>45988</v>
      </c>
      <c r="C307" s="803" t="str">
        <f t="shared" ref="C307" si="81">CHOOSE(WEEKDAY(B307,2),"一","二","三","四","五","六","日")</f>
        <v>四</v>
      </c>
      <c r="D307" s="161">
        <v>1</v>
      </c>
      <c r="E307" s="152"/>
      <c r="F307" s="153"/>
      <c r="G307" s="152"/>
      <c r="H307" s="152"/>
      <c r="I307" s="162" t="e">
        <f t="shared" si="70"/>
        <v>#DIV/0!</v>
      </c>
      <c r="J307" s="152"/>
      <c r="K307" s="162" t="e">
        <f t="shared" si="71"/>
        <v>#DIV/0!</v>
      </c>
      <c r="L307" s="153"/>
      <c r="M307" s="163" t="e">
        <f t="shared" si="72"/>
        <v>#DIV/0!</v>
      </c>
      <c r="N307" s="153"/>
      <c r="O307" s="152"/>
      <c r="P307" s="154"/>
      <c r="Q307" s="253"/>
      <c r="R307" s="152"/>
      <c r="S307" s="154"/>
      <c r="T307" s="152"/>
      <c r="U307" s="152"/>
      <c r="V307" s="152"/>
      <c r="W307" s="158"/>
      <c r="X307" s="158"/>
    </row>
    <row r="308" spans="2:24">
      <c r="B308" s="801"/>
      <c r="C308" s="804"/>
      <c r="D308" s="161">
        <v>2</v>
      </c>
      <c r="E308" s="152"/>
      <c r="F308" s="153"/>
      <c r="G308" s="152"/>
      <c r="H308" s="152"/>
      <c r="I308" s="162" t="e">
        <f t="shared" si="70"/>
        <v>#DIV/0!</v>
      </c>
      <c r="J308" s="152"/>
      <c r="K308" s="162" t="e">
        <f t="shared" si="71"/>
        <v>#DIV/0!</v>
      </c>
      <c r="L308" s="153"/>
      <c r="M308" s="163" t="e">
        <f t="shared" si="72"/>
        <v>#DIV/0!</v>
      </c>
      <c r="N308" s="153"/>
      <c r="O308" s="152"/>
      <c r="P308" s="154"/>
      <c r="Q308" s="253"/>
      <c r="R308" s="152"/>
      <c r="S308" s="154"/>
      <c r="T308" s="152"/>
      <c r="U308" s="152"/>
      <c r="V308" s="152"/>
      <c r="W308" s="158"/>
      <c r="X308" s="158"/>
    </row>
    <row r="309" spans="2:24">
      <c r="B309" s="801"/>
      <c r="C309" s="804"/>
      <c r="D309" s="161">
        <v>3</v>
      </c>
      <c r="E309" s="152"/>
      <c r="F309" s="153"/>
      <c r="G309" s="152"/>
      <c r="H309" s="152"/>
      <c r="I309" s="162" t="e">
        <f t="shared" si="70"/>
        <v>#DIV/0!</v>
      </c>
      <c r="J309" s="152"/>
      <c r="K309" s="162" t="e">
        <f t="shared" si="71"/>
        <v>#DIV/0!</v>
      </c>
      <c r="L309" s="153"/>
      <c r="M309" s="163" t="e">
        <f t="shared" si="72"/>
        <v>#DIV/0!</v>
      </c>
      <c r="N309" s="153"/>
      <c r="O309" s="152"/>
      <c r="P309" s="154"/>
      <c r="Q309" s="253"/>
      <c r="R309" s="152"/>
      <c r="S309" s="154"/>
      <c r="T309" s="152"/>
      <c r="U309" s="152"/>
      <c r="V309" s="152"/>
      <c r="W309" s="158"/>
      <c r="X309" s="158"/>
    </row>
    <row r="310" spans="2:24">
      <c r="B310" s="801"/>
      <c r="C310" s="804"/>
      <c r="D310" s="161">
        <v>4</v>
      </c>
      <c r="E310" s="152"/>
      <c r="F310" s="153"/>
      <c r="G310" s="152"/>
      <c r="H310" s="152"/>
      <c r="I310" s="162" t="e">
        <f t="shared" si="70"/>
        <v>#DIV/0!</v>
      </c>
      <c r="J310" s="152"/>
      <c r="K310" s="162" t="e">
        <f t="shared" si="71"/>
        <v>#DIV/0!</v>
      </c>
      <c r="L310" s="153"/>
      <c r="M310" s="163" t="e">
        <f t="shared" si="72"/>
        <v>#DIV/0!</v>
      </c>
      <c r="N310" s="153"/>
      <c r="O310" s="152"/>
      <c r="P310" s="154"/>
      <c r="Q310" s="253"/>
      <c r="R310" s="152"/>
      <c r="S310" s="154"/>
      <c r="T310" s="152"/>
      <c r="U310" s="152"/>
      <c r="V310" s="152"/>
      <c r="W310" s="158"/>
      <c r="X310" s="158"/>
    </row>
    <row r="311" spans="2:24">
      <c r="B311" s="801"/>
      <c r="C311" s="804"/>
      <c r="D311" s="161">
        <v>5</v>
      </c>
      <c r="E311" s="152"/>
      <c r="F311" s="153"/>
      <c r="G311" s="152"/>
      <c r="H311" s="152"/>
      <c r="I311" s="162" t="e">
        <f t="shared" si="70"/>
        <v>#DIV/0!</v>
      </c>
      <c r="J311" s="152"/>
      <c r="K311" s="162" t="e">
        <f t="shared" si="71"/>
        <v>#DIV/0!</v>
      </c>
      <c r="L311" s="153"/>
      <c r="M311" s="163" t="e">
        <f t="shared" si="72"/>
        <v>#DIV/0!</v>
      </c>
      <c r="N311" s="153"/>
      <c r="O311" s="152"/>
      <c r="P311" s="154"/>
      <c r="Q311" s="253"/>
      <c r="R311" s="152"/>
      <c r="S311" s="154"/>
      <c r="T311" s="152"/>
      <c r="U311" s="152"/>
      <c r="V311" s="152"/>
      <c r="W311" s="158"/>
      <c r="X311" s="158"/>
    </row>
    <row r="312" spans="2:24">
      <c r="B312" s="801"/>
      <c r="C312" s="804"/>
      <c r="D312" s="161">
        <v>6</v>
      </c>
      <c r="E312" s="152"/>
      <c r="F312" s="153"/>
      <c r="G312" s="152"/>
      <c r="H312" s="152"/>
      <c r="I312" s="162" t="e">
        <f t="shared" si="70"/>
        <v>#DIV/0!</v>
      </c>
      <c r="J312" s="152"/>
      <c r="K312" s="162" t="e">
        <f t="shared" si="71"/>
        <v>#DIV/0!</v>
      </c>
      <c r="L312" s="153"/>
      <c r="M312" s="163" t="e">
        <f t="shared" si="72"/>
        <v>#DIV/0!</v>
      </c>
      <c r="N312" s="153"/>
      <c r="O312" s="152"/>
      <c r="P312" s="154"/>
      <c r="Q312" s="253"/>
      <c r="R312" s="152"/>
      <c r="S312" s="154"/>
      <c r="T312" s="152"/>
      <c r="U312" s="152"/>
      <c r="V312" s="152"/>
      <c r="W312" s="158"/>
      <c r="X312" s="158"/>
    </row>
    <row r="313" spans="2:24">
      <c r="B313" s="801"/>
      <c r="C313" s="804"/>
      <c r="D313" s="161">
        <v>7</v>
      </c>
      <c r="E313" s="152"/>
      <c r="F313" s="153"/>
      <c r="G313" s="152"/>
      <c r="H313" s="152"/>
      <c r="I313" s="162" t="e">
        <f t="shared" si="70"/>
        <v>#DIV/0!</v>
      </c>
      <c r="J313" s="152"/>
      <c r="K313" s="162" t="e">
        <f t="shared" si="71"/>
        <v>#DIV/0!</v>
      </c>
      <c r="L313" s="153"/>
      <c r="M313" s="163" t="e">
        <f t="shared" si="72"/>
        <v>#DIV/0!</v>
      </c>
      <c r="N313" s="153"/>
      <c r="O313" s="152"/>
      <c r="P313" s="154"/>
      <c r="Q313" s="253"/>
      <c r="R313" s="152"/>
      <c r="S313" s="154"/>
      <c r="T313" s="152"/>
      <c r="U313" s="152"/>
      <c r="V313" s="152"/>
      <c r="W313" s="158"/>
      <c r="X313" s="158"/>
    </row>
    <row r="314" spans="2:24">
      <c r="B314" s="801"/>
      <c r="C314" s="804"/>
      <c r="D314" s="161">
        <v>8</v>
      </c>
      <c r="E314" s="152"/>
      <c r="F314" s="153"/>
      <c r="G314" s="152"/>
      <c r="H314" s="152"/>
      <c r="I314" s="162" t="e">
        <f t="shared" si="70"/>
        <v>#DIV/0!</v>
      </c>
      <c r="J314" s="152"/>
      <c r="K314" s="162" t="e">
        <f t="shared" si="71"/>
        <v>#DIV/0!</v>
      </c>
      <c r="L314" s="153"/>
      <c r="M314" s="163" t="e">
        <f t="shared" si="72"/>
        <v>#DIV/0!</v>
      </c>
      <c r="N314" s="153"/>
      <c r="O314" s="152"/>
      <c r="P314" s="154"/>
      <c r="Q314" s="253"/>
      <c r="R314" s="152"/>
      <c r="S314" s="154"/>
      <c r="T314" s="152"/>
      <c r="U314" s="152"/>
      <c r="V314" s="152"/>
      <c r="W314" s="158"/>
      <c r="X314" s="158"/>
    </row>
    <row r="315" spans="2:24">
      <c r="B315" s="801"/>
      <c r="C315" s="804"/>
      <c r="D315" s="161">
        <v>9</v>
      </c>
      <c r="E315" s="152"/>
      <c r="F315" s="153"/>
      <c r="G315" s="152"/>
      <c r="H315" s="152"/>
      <c r="I315" s="162" t="e">
        <f t="shared" si="70"/>
        <v>#DIV/0!</v>
      </c>
      <c r="J315" s="152"/>
      <c r="K315" s="162" t="e">
        <f t="shared" si="71"/>
        <v>#DIV/0!</v>
      </c>
      <c r="L315" s="153"/>
      <c r="M315" s="163" t="e">
        <f t="shared" si="72"/>
        <v>#DIV/0!</v>
      </c>
      <c r="N315" s="153"/>
      <c r="O315" s="152"/>
      <c r="P315" s="154"/>
      <c r="Q315" s="253"/>
      <c r="R315" s="152"/>
      <c r="S315" s="154"/>
      <c r="T315" s="152"/>
      <c r="U315" s="152"/>
      <c r="V315" s="152"/>
      <c r="W315" s="158"/>
      <c r="X315" s="158"/>
    </row>
    <row r="316" spans="2:24">
      <c r="B316" s="802"/>
      <c r="C316" s="805"/>
      <c r="D316" s="161">
        <v>10</v>
      </c>
      <c r="E316" s="152"/>
      <c r="F316" s="153"/>
      <c r="G316" s="152"/>
      <c r="H316" s="152"/>
      <c r="I316" s="162" t="e">
        <f t="shared" si="70"/>
        <v>#DIV/0!</v>
      </c>
      <c r="J316" s="152"/>
      <c r="K316" s="162" t="e">
        <f t="shared" si="71"/>
        <v>#DIV/0!</v>
      </c>
      <c r="L316" s="153"/>
      <c r="M316" s="163" t="e">
        <f t="shared" si="72"/>
        <v>#DIV/0!</v>
      </c>
      <c r="N316" s="153"/>
      <c r="O316" s="152"/>
      <c r="P316" s="154"/>
      <c r="Q316" s="253"/>
      <c r="R316" s="152"/>
      <c r="S316" s="154"/>
      <c r="T316" s="152"/>
      <c r="U316" s="152"/>
      <c r="V316" s="152"/>
      <c r="W316" s="158"/>
      <c r="X316" s="158"/>
    </row>
    <row r="317" spans="2:24">
      <c r="B317" s="800">
        <f t="shared" ref="B317:B377" si="82">B307+1</f>
        <v>45989</v>
      </c>
      <c r="C317" s="803" t="str">
        <f t="shared" ref="C317" si="83">CHOOSE(WEEKDAY(B317,2),"一","二","三","四","五","六","日")</f>
        <v>五</v>
      </c>
      <c r="D317" s="161">
        <v>1</v>
      </c>
      <c r="E317" s="152"/>
      <c r="F317" s="153"/>
      <c r="G317" s="152"/>
      <c r="H317" s="152"/>
      <c r="I317" s="162" t="e">
        <f t="shared" si="70"/>
        <v>#DIV/0!</v>
      </c>
      <c r="J317" s="152"/>
      <c r="K317" s="162" t="e">
        <f t="shared" si="71"/>
        <v>#DIV/0!</v>
      </c>
      <c r="L317" s="153"/>
      <c r="M317" s="163" t="e">
        <f t="shared" si="72"/>
        <v>#DIV/0!</v>
      </c>
      <c r="N317" s="153"/>
      <c r="O317" s="152"/>
      <c r="P317" s="154"/>
      <c r="Q317" s="253"/>
      <c r="R317" s="152"/>
      <c r="S317" s="154"/>
      <c r="T317" s="152"/>
      <c r="U317" s="152"/>
      <c r="V317" s="152"/>
      <c r="W317" s="158"/>
      <c r="X317" s="158"/>
    </row>
    <row r="318" spans="2:24">
      <c r="B318" s="801"/>
      <c r="C318" s="804"/>
      <c r="D318" s="161">
        <v>2</v>
      </c>
      <c r="E318" s="152"/>
      <c r="F318" s="153"/>
      <c r="G318" s="152"/>
      <c r="H318" s="152"/>
      <c r="I318" s="162" t="e">
        <f t="shared" si="70"/>
        <v>#DIV/0!</v>
      </c>
      <c r="J318" s="152"/>
      <c r="K318" s="162" t="e">
        <f t="shared" si="71"/>
        <v>#DIV/0!</v>
      </c>
      <c r="L318" s="153"/>
      <c r="M318" s="163" t="e">
        <f t="shared" si="72"/>
        <v>#DIV/0!</v>
      </c>
      <c r="N318" s="153"/>
      <c r="O318" s="152"/>
      <c r="P318" s="154"/>
      <c r="Q318" s="253"/>
      <c r="R318" s="152"/>
      <c r="S318" s="154"/>
      <c r="T318" s="152"/>
      <c r="U318" s="152"/>
      <c r="V318" s="152"/>
      <c r="W318" s="158"/>
      <c r="X318" s="158"/>
    </row>
    <row r="319" spans="2:24">
      <c r="B319" s="801"/>
      <c r="C319" s="804"/>
      <c r="D319" s="161">
        <v>3</v>
      </c>
      <c r="E319" s="152"/>
      <c r="F319" s="153"/>
      <c r="G319" s="152"/>
      <c r="H319" s="152"/>
      <c r="I319" s="162" t="e">
        <f t="shared" si="70"/>
        <v>#DIV/0!</v>
      </c>
      <c r="J319" s="152"/>
      <c r="K319" s="162" t="e">
        <f t="shared" si="71"/>
        <v>#DIV/0!</v>
      </c>
      <c r="L319" s="153"/>
      <c r="M319" s="163" t="e">
        <f t="shared" si="72"/>
        <v>#DIV/0!</v>
      </c>
      <c r="N319" s="153"/>
      <c r="O319" s="152"/>
      <c r="P319" s="154"/>
      <c r="Q319" s="253"/>
      <c r="R319" s="152"/>
      <c r="S319" s="154"/>
      <c r="T319" s="152"/>
      <c r="U319" s="152"/>
      <c r="V319" s="152"/>
      <c r="W319" s="158"/>
      <c r="X319" s="158"/>
    </row>
    <row r="320" spans="2:24">
      <c r="B320" s="801"/>
      <c r="C320" s="804"/>
      <c r="D320" s="161">
        <v>4</v>
      </c>
      <c r="E320" s="152"/>
      <c r="F320" s="153"/>
      <c r="G320" s="152"/>
      <c r="H320" s="152"/>
      <c r="I320" s="162" t="e">
        <f t="shared" si="70"/>
        <v>#DIV/0!</v>
      </c>
      <c r="J320" s="152"/>
      <c r="K320" s="162" t="e">
        <f t="shared" si="71"/>
        <v>#DIV/0!</v>
      </c>
      <c r="L320" s="153"/>
      <c r="M320" s="163" t="e">
        <f t="shared" si="72"/>
        <v>#DIV/0!</v>
      </c>
      <c r="N320" s="153"/>
      <c r="O320" s="152"/>
      <c r="P320" s="154"/>
      <c r="Q320" s="253"/>
      <c r="R320" s="152"/>
      <c r="S320" s="154"/>
      <c r="T320" s="152"/>
      <c r="U320" s="152"/>
      <c r="V320" s="152"/>
      <c r="W320" s="158"/>
      <c r="X320" s="158"/>
    </row>
    <row r="321" spans="2:24">
      <c r="B321" s="801"/>
      <c r="C321" s="804"/>
      <c r="D321" s="161">
        <v>5</v>
      </c>
      <c r="E321" s="152"/>
      <c r="F321" s="153"/>
      <c r="G321" s="152"/>
      <c r="H321" s="152"/>
      <c r="I321" s="162" t="e">
        <f t="shared" si="70"/>
        <v>#DIV/0!</v>
      </c>
      <c r="J321" s="152"/>
      <c r="K321" s="162" t="e">
        <f t="shared" si="71"/>
        <v>#DIV/0!</v>
      </c>
      <c r="L321" s="153"/>
      <c r="M321" s="163" t="e">
        <f t="shared" si="72"/>
        <v>#DIV/0!</v>
      </c>
      <c r="N321" s="153"/>
      <c r="O321" s="152"/>
      <c r="P321" s="154"/>
      <c r="Q321" s="253"/>
      <c r="R321" s="152"/>
      <c r="S321" s="154"/>
      <c r="T321" s="152"/>
      <c r="U321" s="152"/>
      <c r="V321" s="152"/>
      <c r="W321" s="158"/>
      <c r="X321" s="158"/>
    </row>
    <row r="322" spans="2:24">
      <c r="B322" s="801"/>
      <c r="C322" s="804"/>
      <c r="D322" s="161">
        <v>6</v>
      </c>
      <c r="E322" s="152"/>
      <c r="F322" s="153"/>
      <c r="G322" s="152"/>
      <c r="H322" s="152"/>
      <c r="I322" s="162" t="e">
        <f t="shared" si="70"/>
        <v>#DIV/0!</v>
      </c>
      <c r="J322" s="152"/>
      <c r="K322" s="162" t="e">
        <f t="shared" si="71"/>
        <v>#DIV/0!</v>
      </c>
      <c r="L322" s="153"/>
      <c r="M322" s="163" t="e">
        <f t="shared" si="72"/>
        <v>#DIV/0!</v>
      </c>
      <c r="N322" s="153"/>
      <c r="O322" s="152"/>
      <c r="P322" s="154"/>
      <c r="Q322" s="253"/>
      <c r="R322" s="152"/>
      <c r="S322" s="154"/>
      <c r="T322" s="152"/>
      <c r="U322" s="152"/>
      <c r="V322" s="152"/>
      <c r="W322" s="158"/>
      <c r="X322" s="158"/>
    </row>
    <row r="323" spans="2:24">
      <c r="B323" s="801"/>
      <c r="C323" s="804"/>
      <c r="D323" s="161">
        <v>7</v>
      </c>
      <c r="E323" s="152"/>
      <c r="F323" s="153"/>
      <c r="G323" s="152"/>
      <c r="H323" s="152"/>
      <c r="I323" s="162" t="e">
        <f t="shared" si="70"/>
        <v>#DIV/0!</v>
      </c>
      <c r="J323" s="152"/>
      <c r="K323" s="162" t="e">
        <f t="shared" si="71"/>
        <v>#DIV/0!</v>
      </c>
      <c r="L323" s="153"/>
      <c r="M323" s="163" t="e">
        <f t="shared" si="72"/>
        <v>#DIV/0!</v>
      </c>
      <c r="N323" s="153"/>
      <c r="O323" s="152"/>
      <c r="P323" s="154"/>
      <c r="Q323" s="253"/>
      <c r="R323" s="152"/>
      <c r="S323" s="154"/>
      <c r="T323" s="152"/>
      <c r="U323" s="152"/>
      <c r="V323" s="152"/>
      <c r="W323" s="158"/>
      <c r="X323" s="158"/>
    </row>
    <row r="324" spans="2:24">
      <c r="B324" s="801"/>
      <c r="C324" s="804"/>
      <c r="D324" s="161">
        <v>8</v>
      </c>
      <c r="E324" s="152"/>
      <c r="F324" s="153"/>
      <c r="G324" s="152"/>
      <c r="H324" s="152"/>
      <c r="I324" s="162" t="e">
        <f t="shared" si="70"/>
        <v>#DIV/0!</v>
      </c>
      <c r="J324" s="152"/>
      <c r="K324" s="162" t="e">
        <f t="shared" si="71"/>
        <v>#DIV/0!</v>
      </c>
      <c r="L324" s="153"/>
      <c r="M324" s="163" t="e">
        <f t="shared" si="72"/>
        <v>#DIV/0!</v>
      </c>
      <c r="N324" s="153"/>
      <c r="O324" s="152"/>
      <c r="P324" s="154"/>
      <c r="Q324" s="253"/>
      <c r="R324" s="152"/>
      <c r="S324" s="154"/>
      <c r="T324" s="152"/>
      <c r="U324" s="152"/>
      <c r="V324" s="152"/>
      <c r="W324" s="158"/>
      <c r="X324" s="158"/>
    </row>
    <row r="325" spans="2:24">
      <c r="B325" s="801"/>
      <c r="C325" s="804"/>
      <c r="D325" s="161">
        <v>9</v>
      </c>
      <c r="E325" s="152"/>
      <c r="F325" s="153"/>
      <c r="G325" s="152"/>
      <c r="H325" s="152"/>
      <c r="I325" s="162" t="e">
        <f t="shared" si="70"/>
        <v>#DIV/0!</v>
      </c>
      <c r="J325" s="152"/>
      <c r="K325" s="162" t="e">
        <f t="shared" si="71"/>
        <v>#DIV/0!</v>
      </c>
      <c r="L325" s="153"/>
      <c r="M325" s="163" t="e">
        <f t="shared" si="72"/>
        <v>#DIV/0!</v>
      </c>
      <c r="N325" s="153"/>
      <c r="O325" s="152"/>
      <c r="P325" s="154"/>
      <c r="Q325" s="253"/>
      <c r="R325" s="152"/>
      <c r="S325" s="154"/>
      <c r="T325" s="152"/>
      <c r="U325" s="152"/>
      <c r="V325" s="152"/>
      <c r="W325" s="158"/>
      <c r="X325" s="158"/>
    </row>
    <row r="326" spans="2:24">
      <c r="B326" s="802"/>
      <c r="C326" s="805"/>
      <c r="D326" s="161">
        <v>10</v>
      </c>
      <c r="E326" s="152"/>
      <c r="F326" s="153"/>
      <c r="G326" s="152"/>
      <c r="H326" s="152"/>
      <c r="I326" s="162" t="e">
        <f t="shared" si="70"/>
        <v>#DIV/0!</v>
      </c>
      <c r="J326" s="152"/>
      <c r="K326" s="162" t="e">
        <f t="shared" si="71"/>
        <v>#DIV/0!</v>
      </c>
      <c r="L326" s="153"/>
      <c r="M326" s="163" t="e">
        <f t="shared" si="72"/>
        <v>#DIV/0!</v>
      </c>
      <c r="N326" s="153"/>
      <c r="O326" s="152"/>
      <c r="P326" s="154"/>
      <c r="Q326" s="253"/>
      <c r="R326" s="152"/>
      <c r="S326" s="154"/>
      <c r="T326" s="152"/>
      <c r="U326" s="152"/>
      <c r="V326" s="152"/>
      <c r="W326" s="158"/>
      <c r="X326" s="158"/>
    </row>
    <row r="327" spans="2:24">
      <c r="B327" s="800">
        <f t="shared" si="82"/>
        <v>45990</v>
      </c>
      <c r="C327" s="803" t="str">
        <f t="shared" ref="C327" si="84">CHOOSE(WEEKDAY(B327,2),"一","二","三","四","五","六","日")</f>
        <v>六</v>
      </c>
      <c r="D327" s="161">
        <v>1</v>
      </c>
      <c r="E327" s="152"/>
      <c r="F327" s="153"/>
      <c r="G327" s="152"/>
      <c r="H327" s="152"/>
      <c r="I327" s="162" t="e">
        <f t="shared" ref="I327:I390" si="85">H327/G327</f>
        <v>#DIV/0!</v>
      </c>
      <c r="J327" s="152"/>
      <c r="K327" s="162" t="e">
        <f t="shared" ref="K327:K390" si="86">J327/G327</f>
        <v>#DIV/0!</v>
      </c>
      <c r="L327" s="153"/>
      <c r="M327" s="163" t="e">
        <f t="shared" ref="M327:M390" si="87">(H327+J327)/G327</f>
        <v>#DIV/0!</v>
      </c>
      <c r="N327" s="153"/>
      <c r="O327" s="152"/>
      <c r="P327" s="154"/>
      <c r="Q327" s="253"/>
      <c r="R327" s="152"/>
      <c r="S327" s="154"/>
      <c r="T327" s="152"/>
      <c r="U327" s="152"/>
      <c r="V327" s="152"/>
      <c r="W327" s="158"/>
      <c r="X327" s="158"/>
    </row>
    <row r="328" spans="2:24">
      <c r="B328" s="801"/>
      <c r="C328" s="804"/>
      <c r="D328" s="161">
        <v>2</v>
      </c>
      <c r="E328" s="152"/>
      <c r="F328" s="153"/>
      <c r="G328" s="152"/>
      <c r="H328" s="152"/>
      <c r="I328" s="162" t="e">
        <f t="shared" si="85"/>
        <v>#DIV/0!</v>
      </c>
      <c r="J328" s="152"/>
      <c r="K328" s="162" t="e">
        <f t="shared" si="86"/>
        <v>#DIV/0!</v>
      </c>
      <c r="L328" s="153"/>
      <c r="M328" s="163" t="e">
        <f t="shared" si="87"/>
        <v>#DIV/0!</v>
      </c>
      <c r="N328" s="153"/>
      <c r="O328" s="152"/>
      <c r="P328" s="154"/>
      <c r="Q328" s="253"/>
      <c r="R328" s="152"/>
      <c r="S328" s="154"/>
      <c r="T328" s="152"/>
      <c r="U328" s="152"/>
      <c r="V328" s="152"/>
      <c r="W328" s="158"/>
      <c r="X328" s="158"/>
    </row>
    <row r="329" spans="2:24">
      <c r="B329" s="801"/>
      <c r="C329" s="804"/>
      <c r="D329" s="161">
        <v>3</v>
      </c>
      <c r="E329" s="152"/>
      <c r="F329" s="153"/>
      <c r="G329" s="152"/>
      <c r="H329" s="152"/>
      <c r="I329" s="162" t="e">
        <f t="shared" si="85"/>
        <v>#DIV/0!</v>
      </c>
      <c r="J329" s="152"/>
      <c r="K329" s="162" t="e">
        <f t="shared" si="86"/>
        <v>#DIV/0!</v>
      </c>
      <c r="L329" s="153"/>
      <c r="M329" s="163" t="e">
        <f t="shared" si="87"/>
        <v>#DIV/0!</v>
      </c>
      <c r="N329" s="153"/>
      <c r="O329" s="152"/>
      <c r="P329" s="154"/>
      <c r="Q329" s="253"/>
      <c r="R329" s="152"/>
      <c r="S329" s="154"/>
      <c r="T329" s="152"/>
      <c r="U329" s="152"/>
      <c r="V329" s="152"/>
      <c r="W329" s="158"/>
      <c r="X329" s="158"/>
    </row>
    <row r="330" spans="2:24">
      <c r="B330" s="801"/>
      <c r="C330" s="804"/>
      <c r="D330" s="161">
        <v>4</v>
      </c>
      <c r="E330" s="152"/>
      <c r="F330" s="153"/>
      <c r="G330" s="152"/>
      <c r="H330" s="152"/>
      <c r="I330" s="162" t="e">
        <f t="shared" si="85"/>
        <v>#DIV/0!</v>
      </c>
      <c r="J330" s="152"/>
      <c r="K330" s="162" t="e">
        <f t="shared" si="86"/>
        <v>#DIV/0!</v>
      </c>
      <c r="L330" s="153"/>
      <c r="M330" s="163" t="e">
        <f t="shared" si="87"/>
        <v>#DIV/0!</v>
      </c>
      <c r="N330" s="153"/>
      <c r="O330" s="152"/>
      <c r="P330" s="154"/>
      <c r="Q330" s="253"/>
      <c r="R330" s="152"/>
      <c r="S330" s="154"/>
      <c r="T330" s="152"/>
      <c r="U330" s="152"/>
      <c r="V330" s="152"/>
      <c r="W330" s="158"/>
      <c r="X330" s="158"/>
    </row>
    <row r="331" spans="2:24">
      <c r="B331" s="801"/>
      <c r="C331" s="804"/>
      <c r="D331" s="161">
        <v>5</v>
      </c>
      <c r="E331" s="152"/>
      <c r="F331" s="153"/>
      <c r="G331" s="152"/>
      <c r="H331" s="152"/>
      <c r="I331" s="162" t="e">
        <f t="shared" si="85"/>
        <v>#DIV/0!</v>
      </c>
      <c r="J331" s="152"/>
      <c r="K331" s="162" t="e">
        <f t="shared" si="86"/>
        <v>#DIV/0!</v>
      </c>
      <c r="L331" s="153"/>
      <c r="M331" s="163" t="e">
        <f t="shared" si="87"/>
        <v>#DIV/0!</v>
      </c>
      <c r="N331" s="153"/>
      <c r="O331" s="152"/>
      <c r="P331" s="154"/>
      <c r="Q331" s="253"/>
      <c r="R331" s="152"/>
      <c r="S331" s="154"/>
      <c r="T331" s="152"/>
      <c r="U331" s="152"/>
      <c r="V331" s="152"/>
      <c r="W331" s="158"/>
      <c r="X331" s="158"/>
    </row>
    <row r="332" spans="2:24">
      <c r="B332" s="801"/>
      <c r="C332" s="804"/>
      <c r="D332" s="161">
        <v>6</v>
      </c>
      <c r="E332" s="152"/>
      <c r="F332" s="153"/>
      <c r="G332" s="152"/>
      <c r="H332" s="152"/>
      <c r="I332" s="162" t="e">
        <f t="shared" si="85"/>
        <v>#DIV/0!</v>
      </c>
      <c r="J332" s="152"/>
      <c r="K332" s="162" t="e">
        <f t="shared" si="86"/>
        <v>#DIV/0!</v>
      </c>
      <c r="L332" s="153"/>
      <c r="M332" s="163" t="e">
        <f t="shared" si="87"/>
        <v>#DIV/0!</v>
      </c>
      <c r="N332" s="153"/>
      <c r="O332" s="152"/>
      <c r="P332" s="154"/>
      <c r="Q332" s="253"/>
      <c r="R332" s="152"/>
      <c r="S332" s="154"/>
      <c r="T332" s="152"/>
      <c r="U332" s="152"/>
      <c r="V332" s="152"/>
      <c r="W332" s="158"/>
      <c r="X332" s="158"/>
    </row>
    <row r="333" spans="2:24">
      <c r="B333" s="801"/>
      <c r="C333" s="804"/>
      <c r="D333" s="161">
        <v>7</v>
      </c>
      <c r="E333" s="152"/>
      <c r="F333" s="153"/>
      <c r="G333" s="152"/>
      <c r="H333" s="152"/>
      <c r="I333" s="162" t="e">
        <f t="shared" si="85"/>
        <v>#DIV/0!</v>
      </c>
      <c r="J333" s="152"/>
      <c r="K333" s="162" t="e">
        <f t="shared" si="86"/>
        <v>#DIV/0!</v>
      </c>
      <c r="L333" s="153"/>
      <c r="M333" s="163" t="e">
        <f t="shared" si="87"/>
        <v>#DIV/0!</v>
      </c>
      <c r="N333" s="153"/>
      <c r="O333" s="152"/>
      <c r="P333" s="154"/>
      <c r="Q333" s="253"/>
      <c r="R333" s="152"/>
      <c r="S333" s="154"/>
      <c r="T333" s="152"/>
      <c r="U333" s="152"/>
      <c r="V333" s="152"/>
      <c r="W333" s="158"/>
      <c r="X333" s="158"/>
    </row>
    <row r="334" spans="2:24">
      <c r="B334" s="801"/>
      <c r="C334" s="804"/>
      <c r="D334" s="161">
        <v>8</v>
      </c>
      <c r="E334" s="152"/>
      <c r="F334" s="153"/>
      <c r="G334" s="152"/>
      <c r="H334" s="152"/>
      <c r="I334" s="162" t="e">
        <f t="shared" si="85"/>
        <v>#DIV/0!</v>
      </c>
      <c r="J334" s="152"/>
      <c r="K334" s="162" t="e">
        <f t="shared" si="86"/>
        <v>#DIV/0!</v>
      </c>
      <c r="L334" s="153"/>
      <c r="M334" s="163" t="e">
        <f t="shared" si="87"/>
        <v>#DIV/0!</v>
      </c>
      <c r="N334" s="153"/>
      <c r="O334" s="152"/>
      <c r="P334" s="154"/>
      <c r="Q334" s="253"/>
      <c r="R334" s="152"/>
      <c r="S334" s="154"/>
      <c r="T334" s="152"/>
      <c r="U334" s="152"/>
      <c r="V334" s="152"/>
      <c r="W334" s="158"/>
      <c r="X334" s="158"/>
    </row>
    <row r="335" spans="2:24">
      <c r="B335" s="801"/>
      <c r="C335" s="804"/>
      <c r="D335" s="161">
        <v>9</v>
      </c>
      <c r="E335" s="152"/>
      <c r="F335" s="153"/>
      <c r="G335" s="152"/>
      <c r="H335" s="152"/>
      <c r="I335" s="162" t="e">
        <f t="shared" si="85"/>
        <v>#DIV/0!</v>
      </c>
      <c r="J335" s="152"/>
      <c r="K335" s="162" t="e">
        <f t="shared" si="86"/>
        <v>#DIV/0!</v>
      </c>
      <c r="L335" s="153"/>
      <c r="M335" s="163" t="e">
        <f t="shared" si="87"/>
        <v>#DIV/0!</v>
      </c>
      <c r="N335" s="153"/>
      <c r="O335" s="152"/>
      <c r="P335" s="154"/>
      <c r="Q335" s="253"/>
      <c r="R335" s="152"/>
      <c r="S335" s="154"/>
      <c r="T335" s="152"/>
      <c r="U335" s="152"/>
      <c r="V335" s="152"/>
      <c r="W335" s="158"/>
      <c r="X335" s="158"/>
    </row>
    <row r="336" spans="2:24">
      <c r="B336" s="802"/>
      <c r="C336" s="805"/>
      <c r="D336" s="161">
        <v>10</v>
      </c>
      <c r="E336" s="152"/>
      <c r="F336" s="153"/>
      <c r="G336" s="152"/>
      <c r="H336" s="152"/>
      <c r="I336" s="162" t="e">
        <f t="shared" si="85"/>
        <v>#DIV/0!</v>
      </c>
      <c r="J336" s="152"/>
      <c r="K336" s="162" t="e">
        <f t="shared" si="86"/>
        <v>#DIV/0!</v>
      </c>
      <c r="L336" s="153"/>
      <c r="M336" s="163" t="e">
        <f t="shared" si="87"/>
        <v>#DIV/0!</v>
      </c>
      <c r="N336" s="153"/>
      <c r="O336" s="152"/>
      <c r="P336" s="154"/>
      <c r="Q336" s="253"/>
      <c r="R336" s="152"/>
      <c r="S336" s="154"/>
      <c r="T336" s="152"/>
      <c r="U336" s="152"/>
      <c r="V336" s="152"/>
      <c r="W336" s="158"/>
      <c r="X336" s="158"/>
    </row>
    <row r="337" spans="2:24">
      <c r="B337" s="800">
        <f t="shared" si="82"/>
        <v>45991</v>
      </c>
      <c r="C337" s="803" t="str">
        <f t="shared" ref="C337" si="88">CHOOSE(WEEKDAY(B337,2),"一","二","三","四","五","六","日")</f>
        <v>日</v>
      </c>
      <c r="D337" s="161">
        <v>1</v>
      </c>
      <c r="E337" s="152"/>
      <c r="F337" s="153"/>
      <c r="G337" s="152"/>
      <c r="H337" s="152"/>
      <c r="I337" s="162" t="e">
        <f t="shared" si="85"/>
        <v>#DIV/0!</v>
      </c>
      <c r="J337" s="152"/>
      <c r="K337" s="162" t="e">
        <f t="shared" si="86"/>
        <v>#DIV/0!</v>
      </c>
      <c r="L337" s="153"/>
      <c r="M337" s="163" t="e">
        <f t="shared" si="87"/>
        <v>#DIV/0!</v>
      </c>
      <c r="N337" s="153"/>
      <c r="O337" s="152"/>
      <c r="P337" s="154"/>
      <c r="Q337" s="253"/>
      <c r="R337" s="152"/>
      <c r="S337" s="154"/>
      <c r="T337" s="152"/>
      <c r="U337" s="152"/>
      <c r="V337" s="152"/>
      <c r="W337" s="158"/>
      <c r="X337" s="158"/>
    </row>
    <row r="338" spans="2:24">
      <c r="B338" s="801"/>
      <c r="C338" s="804"/>
      <c r="D338" s="161">
        <v>2</v>
      </c>
      <c r="E338" s="152"/>
      <c r="F338" s="153"/>
      <c r="G338" s="152"/>
      <c r="H338" s="152"/>
      <c r="I338" s="162" t="e">
        <f t="shared" si="85"/>
        <v>#DIV/0!</v>
      </c>
      <c r="J338" s="152"/>
      <c r="K338" s="162" t="e">
        <f t="shared" si="86"/>
        <v>#DIV/0!</v>
      </c>
      <c r="L338" s="153"/>
      <c r="M338" s="163" t="e">
        <f t="shared" si="87"/>
        <v>#DIV/0!</v>
      </c>
      <c r="N338" s="153"/>
      <c r="O338" s="152"/>
      <c r="P338" s="154"/>
      <c r="Q338" s="253"/>
      <c r="R338" s="152"/>
      <c r="S338" s="154"/>
      <c r="T338" s="152"/>
      <c r="U338" s="152"/>
      <c r="V338" s="152"/>
      <c r="W338" s="158"/>
      <c r="X338" s="158"/>
    </row>
    <row r="339" spans="2:24">
      <c r="B339" s="801"/>
      <c r="C339" s="804"/>
      <c r="D339" s="161">
        <v>3</v>
      </c>
      <c r="E339" s="152"/>
      <c r="F339" s="153"/>
      <c r="G339" s="152"/>
      <c r="H339" s="152"/>
      <c r="I339" s="162" t="e">
        <f t="shared" si="85"/>
        <v>#DIV/0!</v>
      </c>
      <c r="J339" s="152"/>
      <c r="K339" s="162" t="e">
        <f t="shared" si="86"/>
        <v>#DIV/0!</v>
      </c>
      <c r="L339" s="153"/>
      <c r="M339" s="163" t="e">
        <f t="shared" si="87"/>
        <v>#DIV/0!</v>
      </c>
      <c r="N339" s="153"/>
      <c r="O339" s="152"/>
      <c r="P339" s="154"/>
      <c r="Q339" s="253"/>
      <c r="R339" s="152"/>
      <c r="S339" s="154"/>
      <c r="T339" s="152"/>
      <c r="U339" s="152"/>
      <c r="V339" s="152"/>
      <c r="W339" s="158"/>
      <c r="X339" s="158"/>
    </row>
    <row r="340" spans="2:24">
      <c r="B340" s="801"/>
      <c r="C340" s="804"/>
      <c r="D340" s="161">
        <v>4</v>
      </c>
      <c r="E340" s="152"/>
      <c r="F340" s="153"/>
      <c r="G340" s="152"/>
      <c r="H340" s="152"/>
      <c r="I340" s="162" t="e">
        <f t="shared" si="85"/>
        <v>#DIV/0!</v>
      </c>
      <c r="J340" s="152"/>
      <c r="K340" s="162" t="e">
        <f t="shared" si="86"/>
        <v>#DIV/0!</v>
      </c>
      <c r="L340" s="153"/>
      <c r="M340" s="163" t="e">
        <f t="shared" si="87"/>
        <v>#DIV/0!</v>
      </c>
      <c r="N340" s="153"/>
      <c r="O340" s="152"/>
      <c r="P340" s="154"/>
      <c r="Q340" s="253"/>
      <c r="R340" s="152"/>
      <c r="S340" s="154"/>
      <c r="T340" s="152"/>
      <c r="U340" s="152"/>
      <c r="V340" s="152"/>
      <c r="W340" s="158"/>
      <c r="X340" s="158"/>
    </row>
    <row r="341" spans="2:24">
      <c r="B341" s="801"/>
      <c r="C341" s="804"/>
      <c r="D341" s="161">
        <v>5</v>
      </c>
      <c r="E341" s="152"/>
      <c r="F341" s="153"/>
      <c r="G341" s="152"/>
      <c r="H341" s="152"/>
      <c r="I341" s="162" t="e">
        <f t="shared" si="85"/>
        <v>#DIV/0!</v>
      </c>
      <c r="J341" s="152"/>
      <c r="K341" s="162" t="e">
        <f t="shared" si="86"/>
        <v>#DIV/0!</v>
      </c>
      <c r="L341" s="153"/>
      <c r="M341" s="163" t="e">
        <f t="shared" si="87"/>
        <v>#DIV/0!</v>
      </c>
      <c r="N341" s="153"/>
      <c r="O341" s="152"/>
      <c r="P341" s="154"/>
      <c r="Q341" s="253"/>
      <c r="R341" s="152"/>
      <c r="S341" s="154"/>
      <c r="T341" s="152"/>
      <c r="U341" s="152"/>
      <c r="V341" s="152"/>
      <c r="W341" s="158"/>
      <c r="X341" s="158"/>
    </row>
    <row r="342" spans="2:24">
      <c r="B342" s="801"/>
      <c r="C342" s="804"/>
      <c r="D342" s="161">
        <v>6</v>
      </c>
      <c r="E342" s="152"/>
      <c r="F342" s="153"/>
      <c r="G342" s="152"/>
      <c r="H342" s="152"/>
      <c r="I342" s="162" t="e">
        <f t="shared" si="85"/>
        <v>#DIV/0!</v>
      </c>
      <c r="J342" s="152"/>
      <c r="K342" s="162" t="e">
        <f t="shared" si="86"/>
        <v>#DIV/0!</v>
      </c>
      <c r="L342" s="153"/>
      <c r="M342" s="163" t="e">
        <f t="shared" si="87"/>
        <v>#DIV/0!</v>
      </c>
      <c r="N342" s="153"/>
      <c r="O342" s="152"/>
      <c r="P342" s="154"/>
      <c r="Q342" s="253"/>
      <c r="R342" s="152"/>
      <c r="S342" s="154"/>
      <c r="T342" s="152"/>
      <c r="U342" s="152"/>
      <c r="V342" s="152"/>
      <c r="W342" s="158"/>
      <c r="X342" s="158"/>
    </row>
    <row r="343" spans="2:24">
      <c r="B343" s="801"/>
      <c r="C343" s="804"/>
      <c r="D343" s="161">
        <v>7</v>
      </c>
      <c r="E343" s="152"/>
      <c r="F343" s="153"/>
      <c r="G343" s="152"/>
      <c r="H343" s="152"/>
      <c r="I343" s="162" t="e">
        <f t="shared" si="85"/>
        <v>#DIV/0!</v>
      </c>
      <c r="J343" s="152"/>
      <c r="K343" s="162" t="e">
        <f t="shared" si="86"/>
        <v>#DIV/0!</v>
      </c>
      <c r="L343" s="153"/>
      <c r="M343" s="163" t="e">
        <f t="shared" si="87"/>
        <v>#DIV/0!</v>
      </c>
      <c r="N343" s="153"/>
      <c r="O343" s="152"/>
      <c r="P343" s="154"/>
      <c r="Q343" s="253"/>
      <c r="R343" s="152"/>
      <c r="S343" s="154"/>
      <c r="T343" s="152"/>
      <c r="U343" s="152"/>
      <c r="V343" s="152"/>
      <c r="W343" s="158"/>
      <c r="X343" s="158"/>
    </row>
    <row r="344" spans="2:24">
      <c r="B344" s="801"/>
      <c r="C344" s="804"/>
      <c r="D344" s="161">
        <v>8</v>
      </c>
      <c r="E344" s="152"/>
      <c r="F344" s="153"/>
      <c r="G344" s="152"/>
      <c r="H344" s="152"/>
      <c r="I344" s="162" t="e">
        <f t="shared" si="85"/>
        <v>#DIV/0!</v>
      </c>
      <c r="J344" s="152"/>
      <c r="K344" s="162" t="e">
        <f t="shared" si="86"/>
        <v>#DIV/0!</v>
      </c>
      <c r="L344" s="153"/>
      <c r="M344" s="163" t="e">
        <f t="shared" si="87"/>
        <v>#DIV/0!</v>
      </c>
      <c r="N344" s="153"/>
      <c r="O344" s="152"/>
      <c r="P344" s="154"/>
      <c r="Q344" s="253"/>
      <c r="R344" s="152"/>
      <c r="S344" s="154"/>
      <c r="T344" s="152"/>
      <c r="U344" s="152"/>
      <c r="V344" s="152"/>
      <c r="W344" s="158"/>
      <c r="X344" s="158"/>
    </row>
    <row r="345" spans="2:24">
      <c r="B345" s="801"/>
      <c r="C345" s="804"/>
      <c r="D345" s="161">
        <v>9</v>
      </c>
      <c r="E345" s="152"/>
      <c r="F345" s="153"/>
      <c r="G345" s="152"/>
      <c r="H345" s="152"/>
      <c r="I345" s="162" t="e">
        <f t="shared" si="85"/>
        <v>#DIV/0!</v>
      </c>
      <c r="J345" s="152"/>
      <c r="K345" s="162" t="e">
        <f t="shared" si="86"/>
        <v>#DIV/0!</v>
      </c>
      <c r="L345" s="153"/>
      <c r="M345" s="163" t="e">
        <f t="shared" si="87"/>
        <v>#DIV/0!</v>
      </c>
      <c r="N345" s="153"/>
      <c r="O345" s="152"/>
      <c r="P345" s="154"/>
      <c r="Q345" s="253"/>
      <c r="R345" s="152"/>
      <c r="S345" s="154"/>
      <c r="T345" s="152"/>
      <c r="U345" s="152"/>
      <c r="V345" s="152"/>
      <c r="W345" s="158"/>
      <c r="X345" s="158"/>
    </row>
    <row r="346" spans="2:24">
      <c r="B346" s="802"/>
      <c r="C346" s="805"/>
      <c r="D346" s="161">
        <v>10</v>
      </c>
      <c r="E346" s="152"/>
      <c r="F346" s="153"/>
      <c r="G346" s="152"/>
      <c r="H346" s="152"/>
      <c r="I346" s="162" t="e">
        <f t="shared" si="85"/>
        <v>#DIV/0!</v>
      </c>
      <c r="J346" s="152"/>
      <c r="K346" s="162" t="e">
        <f t="shared" si="86"/>
        <v>#DIV/0!</v>
      </c>
      <c r="L346" s="153"/>
      <c r="M346" s="163" t="e">
        <f t="shared" si="87"/>
        <v>#DIV/0!</v>
      </c>
      <c r="N346" s="153"/>
      <c r="O346" s="152"/>
      <c r="P346" s="154"/>
      <c r="Q346" s="253"/>
      <c r="R346" s="152"/>
      <c r="S346" s="154"/>
      <c r="T346" s="152"/>
      <c r="U346" s="152"/>
      <c r="V346" s="152"/>
      <c r="W346" s="158"/>
      <c r="X346" s="158"/>
    </row>
    <row r="347" spans="2:24">
      <c r="B347" s="800">
        <f t="shared" si="82"/>
        <v>45992</v>
      </c>
      <c r="C347" s="803" t="str">
        <f t="shared" ref="C347" si="89">CHOOSE(WEEKDAY(B347,2),"一","二","三","四","五","六","日")</f>
        <v>一</v>
      </c>
      <c r="D347" s="161">
        <v>1</v>
      </c>
      <c r="E347" s="152"/>
      <c r="F347" s="153"/>
      <c r="G347" s="152"/>
      <c r="H347" s="152"/>
      <c r="I347" s="162" t="e">
        <f t="shared" si="85"/>
        <v>#DIV/0!</v>
      </c>
      <c r="J347" s="152"/>
      <c r="K347" s="162" t="e">
        <f t="shared" si="86"/>
        <v>#DIV/0!</v>
      </c>
      <c r="L347" s="153"/>
      <c r="M347" s="163" t="e">
        <f t="shared" si="87"/>
        <v>#DIV/0!</v>
      </c>
      <c r="N347" s="153"/>
      <c r="O347" s="152"/>
      <c r="P347" s="154"/>
      <c r="Q347" s="253"/>
      <c r="R347" s="152"/>
      <c r="S347" s="154"/>
      <c r="T347" s="152"/>
      <c r="U347" s="152"/>
      <c r="V347" s="152"/>
      <c r="W347" s="158"/>
      <c r="X347" s="158"/>
    </row>
    <row r="348" spans="2:24">
      <c r="B348" s="801"/>
      <c r="C348" s="804"/>
      <c r="D348" s="161">
        <v>2</v>
      </c>
      <c r="E348" s="152"/>
      <c r="F348" s="153"/>
      <c r="G348" s="152"/>
      <c r="H348" s="152"/>
      <c r="I348" s="162" t="e">
        <f t="shared" si="85"/>
        <v>#DIV/0!</v>
      </c>
      <c r="J348" s="152"/>
      <c r="K348" s="162" t="e">
        <f t="shared" si="86"/>
        <v>#DIV/0!</v>
      </c>
      <c r="L348" s="153"/>
      <c r="M348" s="163" t="e">
        <f t="shared" si="87"/>
        <v>#DIV/0!</v>
      </c>
      <c r="N348" s="153"/>
      <c r="O348" s="152"/>
      <c r="P348" s="154"/>
      <c r="Q348" s="253"/>
      <c r="R348" s="152"/>
      <c r="S348" s="154"/>
      <c r="T348" s="152"/>
      <c r="U348" s="152"/>
      <c r="V348" s="152"/>
      <c r="W348" s="158"/>
      <c r="X348" s="158"/>
    </row>
    <row r="349" spans="2:24">
      <c r="B349" s="801"/>
      <c r="C349" s="804"/>
      <c r="D349" s="161">
        <v>3</v>
      </c>
      <c r="E349" s="152"/>
      <c r="F349" s="153"/>
      <c r="G349" s="152"/>
      <c r="H349" s="152"/>
      <c r="I349" s="162" t="e">
        <f t="shared" si="85"/>
        <v>#DIV/0!</v>
      </c>
      <c r="J349" s="152"/>
      <c r="K349" s="162" t="e">
        <f t="shared" si="86"/>
        <v>#DIV/0!</v>
      </c>
      <c r="L349" s="153"/>
      <c r="M349" s="163" t="e">
        <f t="shared" si="87"/>
        <v>#DIV/0!</v>
      </c>
      <c r="N349" s="153"/>
      <c r="O349" s="152"/>
      <c r="P349" s="154"/>
      <c r="Q349" s="253"/>
      <c r="R349" s="152"/>
      <c r="S349" s="154"/>
      <c r="T349" s="152"/>
      <c r="U349" s="152"/>
      <c r="V349" s="152"/>
      <c r="W349" s="158"/>
      <c r="X349" s="158"/>
    </row>
    <row r="350" spans="2:24">
      <c r="B350" s="801"/>
      <c r="C350" s="804"/>
      <c r="D350" s="161">
        <v>4</v>
      </c>
      <c r="E350" s="152"/>
      <c r="F350" s="153"/>
      <c r="G350" s="152"/>
      <c r="H350" s="152"/>
      <c r="I350" s="162" t="e">
        <f t="shared" si="85"/>
        <v>#DIV/0!</v>
      </c>
      <c r="J350" s="152"/>
      <c r="K350" s="162" t="e">
        <f t="shared" si="86"/>
        <v>#DIV/0!</v>
      </c>
      <c r="L350" s="153"/>
      <c r="M350" s="163" t="e">
        <f t="shared" si="87"/>
        <v>#DIV/0!</v>
      </c>
      <c r="N350" s="153"/>
      <c r="O350" s="152"/>
      <c r="P350" s="154"/>
      <c r="Q350" s="253"/>
      <c r="R350" s="152"/>
      <c r="S350" s="154"/>
      <c r="T350" s="152"/>
      <c r="U350" s="152"/>
      <c r="V350" s="152"/>
      <c r="W350" s="158"/>
      <c r="X350" s="158"/>
    </row>
    <row r="351" spans="2:24">
      <c r="B351" s="801"/>
      <c r="C351" s="804"/>
      <c r="D351" s="161">
        <v>5</v>
      </c>
      <c r="E351" s="152"/>
      <c r="F351" s="153"/>
      <c r="G351" s="152"/>
      <c r="H351" s="152"/>
      <c r="I351" s="162" t="e">
        <f t="shared" si="85"/>
        <v>#DIV/0!</v>
      </c>
      <c r="J351" s="152"/>
      <c r="K351" s="162" t="e">
        <f t="shared" si="86"/>
        <v>#DIV/0!</v>
      </c>
      <c r="L351" s="153"/>
      <c r="M351" s="163" t="e">
        <f t="shared" si="87"/>
        <v>#DIV/0!</v>
      </c>
      <c r="N351" s="153"/>
      <c r="O351" s="152"/>
      <c r="P351" s="154"/>
      <c r="Q351" s="253"/>
      <c r="R351" s="152"/>
      <c r="S351" s="154"/>
      <c r="T351" s="152"/>
      <c r="U351" s="152"/>
      <c r="V351" s="152"/>
      <c r="W351" s="158"/>
      <c r="X351" s="158"/>
    </row>
    <row r="352" spans="2:24">
      <c r="B352" s="801"/>
      <c r="C352" s="804"/>
      <c r="D352" s="161">
        <v>6</v>
      </c>
      <c r="E352" s="152"/>
      <c r="F352" s="153"/>
      <c r="G352" s="152"/>
      <c r="H352" s="152"/>
      <c r="I352" s="162" t="e">
        <f t="shared" si="85"/>
        <v>#DIV/0!</v>
      </c>
      <c r="J352" s="152"/>
      <c r="K352" s="162" t="e">
        <f t="shared" si="86"/>
        <v>#DIV/0!</v>
      </c>
      <c r="L352" s="153"/>
      <c r="M352" s="163" t="e">
        <f t="shared" si="87"/>
        <v>#DIV/0!</v>
      </c>
      <c r="N352" s="153"/>
      <c r="O352" s="152"/>
      <c r="P352" s="154"/>
      <c r="Q352" s="253"/>
      <c r="R352" s="152"/>
      <c r="S352" s="154"/>
      <c r="T352" s="152"/>
      <c r="U352" s="152"/>
      <c r="V352" s="152"/>
      <c r="W352" s="158"/>
      <c r="X352" s="158"/>
    </row>
    <row r="353" spans="2:24">
      <c r="B353" s="801"/>
      <c r="C353" s="804"/>
      <c r="D353" s="161">
        <v>7</v>
      </c>
      <c r="E353" s="152"/>
      <c r="F353" s="153"/>
      <c r="G353" s="152"/>
      <c r="H353" s="152"/>
      <c r="I353" s="162" t="e">
        <f t="shared" si="85"/>
        <v>#DIV/0!</v>
      </c>
      <c r="J353" s="152"/>
      <c r="K353" s="162" t="e">
        <f t="shared" si="86"/>
        <v>#DIV/0!</v>
      </c>
      <c r="L353" s="153"/>
      <c r="M353" s="163" t="e">
        <f t="shared" si="87"/>
        <v>#DIV/0!</v>
      </c>
      <c r="N353" s="153"/>
      <c r="O353" s="152"/>
      <c r="P353" s="154"/>
      <c r="Q353" s="253"/>
      <c r="R353" s="152"/>
      <c r="S353" s="154"/>
      <c r="T353" s="152"/>
      <c r="U353" s="152"/>
      <c r="V353" s="152"/>
      <c r="W353" s="158"/>
      <c r="X353" s="158"/>
    </row>
    <row r="354" spans="2:24">
      <c r="B354" s="801"/>
      <c r="C354" s="804"/>
      <c r="D354" s="161">
        <v>8</v>
      </c>
      <c r="E354" s="152"/>
      <c r="F354" s="153"/>
      <c r="G354" s="152"/>
      <c r="H354" s="152"/>
      <c r="I354" s="162" t="e">
        <f t="shared" si="85"/>
        <v>#DIV/0!</v>
      </c>
      <c r="J354" s="152"/>
      <c r="K354" s="162" t="e">
        <f t="shared" si="86"/>
        <v>#DIV/0!</v>
      </c>
      <c r="L354" s="153"/>
      <c r="M354" s="163" t="e">
        <f t="shared" si="87"/>
        <v>#DIV/0!</v>
      </c>
      <c r="N354" s="153"/>
      <c r="O354" s="152"/>
      <c r="P354" s="154"/>
      <c r="Q354" s="253"/>
      <c r="R354" s="152"/>
      <c r="S354" s="154"/>
      <c r="T354" s="152"/>
      <c r="U354" s="152"/>
      <c r="V354" s="152"/>
      <c r="W354" s="158"/>
      <c r="X354" s="158"/>
    </row>
    <row r="355" spans="2:24">
      <c r="B355" s="801"/>
      <c r="C355" s="804"/>
      <c r="D355" s="161">
        <v>9</v>
      </c>
      <c r="E355" s="152"/>
      <c r="F355" s="153"/>
      <c r="G355" s="152"/>
      <c r="H355" s="152"/>
      <c r="I355" s="162" t="e">
        <f t="shared" si="85"/>
        <v>#DIV/0!</v>
      </c>
      <c r="J355" s="152"/>
      <c r="K355" s="162" t="e">
        <f t="shared" si="86"/>
        <v>#DIV/0!</v>
      </c>
      <c r="L355" s="153"/>
      <c r="M355" s="163" t="e">
        <f t="shared" si="87"/>
        <v>#DIV/0!</v>
      </c>
      <c r="N355" s="153"/>
      <c r="O355" s="152"/>
      <c r="P355" s="154"/>
      <c r="Q355" s="253"/>
      <c r="R355" s="152"/>
      <c r="S355" s="154"/>
      <c r="T355" s="152"/>
      <c r="U355" s="152"/>
      <c r="V355" s="152"/>
      <c r="W355" s="158"/>
      <c r="X355" s="158"/>
    </row>
    <row r="356" spans="2:24">
      <c r="B356" s="802"/>
      <c r="C356" s="805"/>
      <c r="D356" s="161">
        <v>10</v>
      </c>
      <c r="E356" s="152"/>
      <c r="F356" s="153"/>
      <c r="G356" s="152"/>
      <c r="H356" s="152"/>
      <c r="I356" s="162" t="e">
        <f t="shared" si="85"/>
        <v>#DIV/0!</v>
      </c>
      <c r="J356" s="152"/>
      <c r="K356" s="162" t="e">
        <f t="shared" si="86"/>
        <v>#DIV/0!</v>
      </c>
      <c r="L356" s="153"/>
      <c r="M356" s="163" t="e">
        <f t="shared" si="87"/>
        <v>#DIV/0!</v>
      </c>
      <c r="N356" s="153"/>
      <c r="O356" s="152"/>
      <c r="P356" s="154"/>
      <c r="Q356" s="253"/>
      <c r="R356" s="152"/>
      <c r="S356" s="154"/>
      <c r="T356" s="152"/>
      <c r="U356" s="152"/>
      <c r="V356" s="152"/>
      <c r="W356" s="158"/>
      <c r="X356" s="158"/>
    </row>
    <row r="357" spans="2:24">
      <c r="B357" s="800">
        <f t="shared" si="82"/>
        <v>45993</v>
      </c>
      <c r="C357" s="803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5"/>
        <v>#DIV/0!</v>
      </c>
      <c r="J357" s="152"/>
      <c r="K357" s="162" t="e">
        <f t="shared" si="86"/>
        <v>#DIV/0!</v>
      </c>
      <c r="L357" s="153"/>
      <c r="M357" s="163" t="e">
        <f t="shared" si="87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01"/>
      <c r="C358" s="804"/>
      <c r="D358" s="161">
        <v>2</v>
      </c>
      <c r="E358" s="152"/>
      <c r="F358" s="153"/>
      <c r="G358" s="152"/>
      <c r="H358" s="152"/>
      <c r="I358" s="162" t="e">
        <f t="shared" si="85"/>
        <v>#DIV/0!</v>
      </c>
      <c r="J358" s="152"/>
      <c r="K358" s="162" t="e">
        <f t="shared" si="86"/>
        <v>#DIV/0!</v>
      </c>
      <c r="L358" s="153"/>
      <c r="M358" s="163" t="e">
        <f t="shared" si="87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01"/>
      <c r="C359" s="804"/>
      <c r="D359" s="161">
        <v>3</v>
      </c>
      <c r="E359" s="152"/>
      <c r="F359" s="153"/>
      <c r="G359" s="152"/>
      <c r="H359" s="152"/>
      <c r="I359" s="162" t="e">
        <f t="shared" si="85"/>
        <v>#DIV/0!</v>
      </c>
      <c r="J359" s="152"/>
      <c r="K359" s="162" t="e">
        <f t="shared" si="86"/>
        <v>#DIV/0!</v>
      </c>
      <c r="L359" s="153"/>
      <c r="M359" s="163" t="e">
        <f t="shared" si="87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01"/>
      <c r="C360" s="804"/>
      <c r="D360" s="161">
        <v>4</v>
      </c>
      <c r="E360" s="152"/>
      <c r="F360" s="153"/>
      <c r="G360" s="152"/>
      <c r="H360" s="152"/>
      <c r="I360" s="162" t="e">
        <f t="shared" si="85"/>
        <v>#DIV/0!</v>
      </c>
      <c r="J360" s="152"/>
      <c r="K360" s="162" t="e">
        <f t="shared" si="86"/>
        <v>#DIV/0!</v>
      </c>
      <c r="L360" s="153"/>
      <c r="M360" s="163" t="e">
        <f t="shared" si="87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01"/>
      <c r="C361" s="804"/>
      <c r="D361" s="161">
        <v>5</v>
      </c>
      <c r="E361" s="152"/>
      <c r="F361" s="153"/>
      <c r="G361" s="152"/>
      <c r="H361" s="152"/>
      <c r="I361" s="162" t="e">
        <f t="shared" si="85"/>
        <v>#DIV/0!</v>
      </c>
      <c r="J361" s="152"/>
      <c r="K361" s="162" t="e">
        <f t="shared" si="86"/>
        <v>#DIV/0!</v>
      </c>
      <c r="L361" s="153"/>
      <c r="M361" s="163" t="e">
        <f t="shared" si="87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01"/>
      <c r="C362" s="804"/>
      <c r="D362" s="161">
        <v>6</v>
      </c>
      <c r="E362" s="152"/>
      <c r="F362" s="153"/>
      <c r="G362" s="152"/>
      <c r="H362" s="152"/>
      <c r="I362" s="162" t="e">
        <f t="shared" si="85"/>
        <v>#DIV/0!</v>
      </c>
      <c r="J362" s="152"/>
      <c r="K362" s="162" t="e">
        <f t="shared" si="86"/>
        <v>#DIV/0!</v>
      </c>
      <c r="L362" s="153"/>
      <c r="M362" s="163" t="e">
        <f t="shared" si="87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01"/>
      <c r="C363" s="804"/>
      <c r="D363" s="161">
        <v>7</v>
      </c>
      <c r="E363" s="152"/>
      <c r="F363" s="153"/>
      <c r="G363" s="152"/>
      <c r="H363" s="152"/>
      <c r="I363" s="162" t="e">
        <f t="shared" si="85"/>
        <v>#DIV/0!</v>
      </c>
      <c r="J363" s="152"/>
      <c r="K363" s="162" t="e">
        <f t="shared" si="86"/>
        <v>#DIV/0!</v>
      </c>
      <c r="L363" s="153"/>
      <c r="M363" s="163" t="e">
        <f t="shared" si="87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01"/>
      <c r="C364" s="804"/>
      <c r="D364" s="161">
        <v>8</v>
      </c>
      <c r="E364" s="152"/>
      <c r="F364" s="153"/>
      <c r="G364" s="152"/>
      <c r="H364" s="152"/>
      <c r="I364" s="162" t="e">
        <f t="shared" si="85"/>
        <v>#DIV/0!</v>
      </c>
      <c r="J364" s="152"/>
      <c r="K364" s="162" t="e">
        <f t="shared" si="86"/>
        <v>#DIV/0!</v>
      </c>
      <c r="L364" s="153"/>
      <c r="M364" s="163" t="e">
        <f t="shared" si="87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01"/>
      <c r="C365" s="804"/>
      <c r="D365" s="161">
        <v>9</v>
      </c>
      <c r="E365" s="152"/>
      <c r="F365" s="153"/>
      <c r="G365" s="152"/>
      <c r="H365" s="152"/>
      <c r="I365" s="162" t="e">
        <f t="shared" si="85"/>
        <v>#DIV/0!</v>
      </c>
      <c r="J365" s="152"/>
      <c r="K365" s="162" t="e">
        <f t="shared" si="86"/>
        <v>#DIV/0!</v>
      </c>
      <c r="L365" s="153"/>
      <c r="M365" s="163" t="e">
        <f t="shared" si="87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02"/>
      <c r="C366" s="805"/>
      <c r="D366" s="161">
        <v>10</v>
      </c>
      <c r="E366" s="152"/>
      <c r="F366" s="153"/>
      <c r="G366" s="152"/>
      <c r="H366" s="152"/>
      <c r="I366" s="162" t="e">
        <f t="shared" si="85"/>
        <v>#DIV/0!</v>
      </c>
      <c r="J366" s="152"/>
      <c r="K366" s="162" t="e">
        <f t="shared" si="86"/>
        <v>#DIV/0!</v>
      </c>
      <c r="L366" s="153"/>
      <c r="M366" s="163" t="e">
        <f t="shared" si="87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00">
        <f t="shared" si="82"/>
        <v>45994</v>
      </c>
      <c r="C367" s="803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5"/>
        <v>#DIV/0!</v>
      </c>
      <c r="J367" s="152"/>
      <c r="K367" s="162" t="e">
        <f t="shared" si="86"/>
        <v>#DIV/0!</v>
      </c>
      <c r="L367" s="153"/>
      <c r="M367" s="163" t="e">
        <f t="shared" si="87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01"/>
      <c r="C368" s="804"/>
      <c r="D368" s="161">
        <v>2</v>
      </c>
      <c r="E368" s="152"/>
      <c r="F368" s="153"/>
      <c r="G368" s="152"/>
      <c r="H368" s="152"/>
      <c r="I368" s="162" t="e">
        <f t="shared" si="85"/>
        <v>#DIV/0!</v>
      </c>
      <c r="J368" s="152"/>
      <c r="K368" s="162" t="e">
        <f t="shared" si="86"/>
        <v>#DIV/0!</v>
      </c>
      <c r="L368" s="153"/>
      <c r="M368" s="163" t="e">
        <f t="shared" si="87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01"/>
      <c r="C369" s="804"/>
      <c r="D369" s="161">
        <v>3</v>
      </c>
      <c r="E369" s="152"/>
      <c r="F369" s="153"/>
      <c r="G369" s="152"/>
      <c r="H369" s="152"/>
      <c r="I369" s="162" t="e">
        <f t="shared" si="85"/>
        <v>#DIV/0!</v>
      </c>
      <c r="J369" s="152"/>
      <c r="K369" s="162" t="e">
        <f t="shared" si="86"/>
        <v>#DIV/0!</v>
      </c>
      <c r="L369" s="153"/>
      <c r="M369" s="163" t="e">
        <f t="shared" si="87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01"/>
      <c r="C370" s="804"/>
      <c r="D370" s="161">
        <v>4</v>
      </c>
      <c r="E370" s="152"/>
      <c r="F370" s="153"/>
      <c r="G370" s="152"/>
      <c r="H370" s="152"/>
      <c r="I370" s="162" t="e">
        <f t="shared" si="85"/>
        <v>#DIV/0!</v>
      </c>
      <c r="J370" s="152"/>
      <c r="K370" s="162" t="e">
        <f t="shared" si="86"/>
        <v>#DIV/0!</v>
      </c>
      <c r="L370" s="153"/>
      <c r="M370" s="163" t="e">
        <f t="shared" si="87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01"/>
      <c r="C371" s="804"/>
      <c r="D371" s="161">
        <v>5</v>
      </c>
      <c r="E371" s="152"/>
      <c r="F371" s="153"/>
      <c r="G371" s="152"/>
      <c r="H371" s="152"/>
      <c r="I371" s="162" t="e">
        <f t="shared" si="85"/>
        <v>#DIV/0!</v>
      </c>
      <c r="J371" s="152"/>
      <c r="K371" s="162" t="e">
        <f t="shared" si="86"/>
        <v>#DIV/0!</v>
      </c>
      <c r="L371" s="153"/>
      <c r="M371" s="163" t="e">
        <f t="shared" si="87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01"/>
      <c r="C372" s="804"/>
      <c r="D372" s="161">
        <v>6</v>
      </c>
      <c r="E372" s="152"/>
      <c r="F372" s="153"/>
      <c r="G372" s="152"/>
      <c r="H372" s="152"/>
      <c r="I372" s="162" t="e">
        <f t="shared" si="85"/>
        <v>#DIV/0!</v>
      </c>
      <c r="J372" s="152"/>
      <c r="K372" s="162" t="e">
        <f t="shared" si="86"/>
        <v>#DIV/0!</v>
      </c>
      <c r="L372" s="153"/>
      <c r="M372" s="163" t="e">
        <f t="shared" si="87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01"/>
      <c r="C373" s="804"/>
      <c r="D373" s="161">
        <v>7</v>
      </c>
      <c r="E373" s="152"/>
      <c r="F373" s="153"/>
      <c r="G373" s="152"/>
      <c r="H373" s="152"/>
      <c r="I373" s="162" t="e">
        <f t="shared" si="85"/>
        <v>#DIV/0!</v>
      </c>
      <c r="J373" s="152"/>
      <c r="K373" s="162" t="e">
        <f t="shared" si="86"/>
        <v>#DIV/0!</v>
      </c>
      <c r="L373" s="153"/>
      <c r="M373" s="163" t="e">
        <f t="shared" si="87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01"/>
      <c r="C374" s="804"/>
      <c r="D374" s="161">
        <v>8</v>
      </c>
      <c r="E374" s="152"/>
      <c r="F374" s="153"/>
      <c r="G374" s="152"/>
      <c r="H374" s="152"/>
      <c r="I374" s="162" t="e">
        <f t="shared" si="85"/>
        <v>#DIV/0!</v>
      </c>
      <c r="J374" s="152"/>
      <c r="K374" s="162" t="e">
        <f t="shared" si="86"/>
        <v>#DIV/0!</v>
      </c>
      <c r="L374" s="153"/>
      <c r="M374" s="163" t="e">
        <f t="shared" si="87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01"/>
      <c r="C375" s="804"/>
      <c r="D375" s="161">
        <v>9</v>
      </c>
      <c r="E375" s="152"/>
      <c r="F375" s="153"/>
      <c r="G375" s="152"/>
      <c r="H375" s="152"/>
      <c r="I375" s="162" t="e">
        <f t="shared" si="85"/>
        <v>#DIV/0!</v>
      </c>
      <c r="J375" s="152"/>
      <c r="K375" s="162" t="e">
        <f t="shared" si="86"/>
        <v>#DIV/0!</v>
      </c>
      <c r="L375" s="153"/>
      <c r="M375" s="163" t="e">
        <f t="shared" si="87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02"/>
      <c r="C376" s="805"/>
      <c r="D376" s="161">
        <v>10</v>
      </c>
      <c r="E376" s="152"/>
      <c r="F376" s="153"/>
      <c r="G376" s="152"/>
      <c r="H376" s="152"/>
      <c r="I376" s="162" t="e">
        <f t="shared" si="85"/>
        <v>#DIV/0!</v>
      </c>
      <c r="J376" s="152"/>
      <c r="K376" s="162" t="e">
        <f t="shared" si="86"/>
        <v>#DIV/0!</v>
      </c>
      <c r="L376" s="153"/>
      <c r="M376" s="163" t="e">
        <f t="shared" si="87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00">
        <f t="shared" si="82"/>
        <v>45995</v>
      </c>
      <c r="C377" s="803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5"/>
        <v>#DIV/0!</v>
      </c>
      <c r="J377" s="152"/>
      <c r="K377" s="162" t="e">
        <f t="shared" si="86"/>
        <v>#DIV/0!</v>
      </c>
      <c r="L377" s="153"/>
      <c r="M377" s="163" t="e">
        <f t="shared" si="87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01"/>
      <c r="C378" s="804"/>
      <c r="D378" s="161">
        <v>2</v>
      </c>
      <c r="E378" s="152"/>
      <c r="F378" s="153"/>
      <c r="G378" s="152"/>
      <c r="H378" s="152"/>
      <c r="I378" s="162" t="e">
        <f t="shared" si="85"/>
        <v>#DIV/0!</v>
      </c>
      <c r="J378" s="152"/>
      <c r="K378" s="162" t="e">
        <f t="shared" si="86"/>
        <v>#DIV/0!</v>
      </c>
      <c r="L378" s="153"/>
      <c r="M378" s="163" t="e">
        <f t="shared" si="87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01"/>
      <c r="C379" s="804"/>
      <c r="D379" s="161">
        <v>3</v>
      </c>
      <c r="E379" s="152"/>
      <c r="F379" s="153"/>
      <c r="G379" s="152"/>
      <c r="H379" s="152"/>
      <c r="I379" s="162" t="e">
        <f t="shared" si="85"/>
        <v>#DIV/0!</v>
      </c>
      <c r="J379" s="152"/>
      <c r="K379" s="162" t="e">
        <f t="shared" si="86"/>
        <v>#DIV/0!</v>
      </c>
      <c r="L379" s="153"/>
      <c r="M379" s="163" t="e">
        <f t="shared" si="87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01"/>
      <c r="C380" s="804"/>
      <c r="D380" s="161">
        <v>4</v>
      </c>
      <c r="E380" s="152"/>
      <c r="F380" s="153"/>
      <c r="G380" s="152"/>
      <c r="H380" s="152"/>
      <c r="I380" s="162" t="e">
        <f t="shared" si="85"/>
        <v>#DIV/0!</v>
      </c>
      <c r="J380" s="152"/>
      <c r="K380" s="162" t="e">
        <f t="shared" si="86"/>
        <v>#DIV/0!</v>
      </c>
      <c r="L380" s="153"/>
      <c r="M380" s="163" t="e">
        <f t="shared" si="87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01"/>
      <c r="C381" s="804"/>
      <c r="D381" s="161">
        <v>5</v>
      </c>
      <c r="E381" s="152"/>
      <c r="F381" s="153"/>
      <c r="G381" s="152"/>
      <c r="H381" s="152"/>
      <c r="I381" s="162" t="e">
        <f t="shared" si="85"/>
        <v>#DIV/0!</v>
      </c>
      <c r="J381" s="152"/>
      <c r="K381" s="162" t="e">
        <f t="shared" si="86"/>
        <v>#DIV/0!</v>
      </c>
      <c r="L381" s="153"/>
      <c r="M381" s="163" t="e">
        <f t="shared" si="87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01"/>
      <c r="C382" s="804"/>
      <c r="D382" s="161">
        <v>6</v>
      </c>
      <c r="E382" s="152"/>
      <c r="F382" s="153"/>
      <c r="G382" s="152"/>
      <c r="H382" s="152"/>
      <c r="I382" s="162" t="e">
        <f t="shared" si="85"/>
        <v>#DIV/0!</v>
      </c>
      <c r="J382" s="152"/>
      <c r="K382" s="162" t="e">
        <f t="shared" si="86"/>
        <v>#DIV/0!</v>
      </c>
      <c r="L382" s="153"/>
      <c r="M382" s="163" t="e">
        <f t="shared" si="87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01"/>
      <c r="C383" s="804"/>
      <c r="D383" s="161">
        <v>7</v>
      </c>
      <c r="E383" s="152"/>
      <c r="F383" s="153"/>
      <c r="G383" s="152"/>
      <c r="H383" s="152"/>
      <c r="I383" s="162" t="e">
        <f t="shared" si="85"/>
        <v>#DIV/0!</v>
      </c>
      <c r="J383" s="152"/>
      <c r="K383" s="162" t="e">
        <f t="shared" si="86"/>
        <v>#DIV/0!</v>
      </c>
      <c r="L383" s="153"/>
      <c r="M383" s="163" t="e">
        <f t="shared" si="87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01"/>
      <c r="C384" s="804"/>
      <c r="D384" s="161">
        <v>8</v>
      </c>
      <c r="E384" s="152"/>
      <c r="F384" s="153"/>
      <c r="G384" s="152"/>
      <c r="H384" s="152"/>
      <c r="I384" s="162" t="e">
        <f t="shared" si="85"/>
        <v>#DIV/0!</v>
      </c>
      <c r="J384" s="152"/>
      <c r="K384" s="162" t="e">
        <f t="shared" si="86"/>
        <v>#DIV/0!</v>
      </c>
      <c r="L384" s="153"/>
      <c r="M384" s="163" t="e">
        <f t="shared" si="87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01"/>
      <c r="C385" s="804"/>
      <c r="D385" s="161">
        <v>9</v>
      </c>
      <c r="E385" s="152"/>
      <c r="F385" s="153"/>
      <c r="G385" s="152"/>
      <c r="H385" s="152"/>
      <c r="I385" s="162" t="e">
        <f t="shared" si="85"/>
        <v>#DIV/0!</v>
      </c>
      <c r="J385" s="152"/>
      <c r="K385" s="162" t="e">
        <f t="shared" si="86"/>
        <v>#DIV/0!</v>
      </c>
      <c r="L385" s="153"/>
      <c r="M385" s="163" t="e">
        <f t="shared" si="87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02"/>
      <c r="C386" s="805"/>
      <c r="D386" s="161">
        <v>10</v>
      </c>
      <c r="E386" s="152"/>
      <c r="F386" s="153"/>
      <c r="G386" s="152"/>
      <c r="H386" s="152"/>
      <c r="I386" s="162" t="e">
        <f t="shared" si="85"/>
        <v>#DIV/0!</v>
      </c>
      <c r="J386" s="152"/>
      <c r="K386" s="162" t="e">
        <f t="shared" si="86"/>
        <v>#DIV/0!</v>
      </c>
      <c r="L386" s="153"/>
      <c r="M386" s="163" t="e">
        <f t="shared" si="87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00">
        <f t="shared" ref="B387:B437" si="93">B377+1</f>
        <v>45996</v>
      </c>
      <c r="C387" s="803" t="str">
        <f t="shared" ref="C387" si="94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5"/>
        <v>#DIV/0!</v>
      </c>
      <c r="J387" s="152"/>
      <c r="K387" s="162" t="e">
        <f t="shared" si="86"/>
        <v>#DIV/0!</v>
      </c>
      <c r="L387" s="153"/>
      <c r="M387" s="163" t="e">
        <f t="shared" si="87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01"/>
      <c r="C388" s="804"/>
      <c r="D388" s="161">
        <v>2</v>
      </c>
      <c r="E388" s="152"/>
      <c r="F388" s="153"/>
      <c r="G388" s="152"/>
      <c r="H388" s="152"/>
      <c r="I388" s="162" t="e">
        <f t="shared" si="85"/>
        <v>#DIV/0!</v>
      </c>
      <c r="J388" s="152"/>
      <c r="K388" s="162" t="e">
        <f t="shared" si="86"/>
        <v>#DIV/0!</v>
      </c>
      <c r="L388" s="153"/>
      <c r="M388" s="163" t="e">
        <f t="shared" si="87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01"/>
      <c r="C389" s="804"/>
      <c r="D389" s="161">
        <v>3</v>
      </c>
      <c r="E389" s="152"/>
      <c r="F389" s="153"/>
      <c r="G389" s="152"/>
      <c r="H389" s="152"/>
      <c r="I389" s="162" t="e">
        <f t="shared" si="85"/>
        <v>#DIV/0!</v>
      </c>
      <c r="J389" s="152"/>
      <c r="K389" s="162" t="e">
        <f t="shared" si="86"/>
        <v>#DIV/0!</v>
      </c>
      <c r="L389" s="153"/>
      <c r="M389" s="163" t="e">
        <f t="shared" si="87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01"/>
      <c r="C390" s="804"/>
      <c r="D390" s="161">
        <v>4</v>
      </c>
      <c r="E390" s="152"/>
      <c r="F390" s="153"/>
      <c r="G390" s="152"/>
      <c r="H390" s="152"/>
      <c r="I390" s="162" t="e">
        <f t="shared" si="85"/>
        <v>#DIV/0!</v>
      </c>
      <c r="J390" s="152"/>
      <c r="K390" s="162" t="e">
        <f t="shared" si="86"/>
        <v>#DIV/0!</v>
      </c>
      <c r="L390" s="153"/>
      <c r="M390" s="163" t="e">
        <f t="shared" si="87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01"/>
      <c r="C391" s="804"/>
      <c r="D391" s="161">
        <v>5</v>
      </c>
      <c r="E391" s="152"/>
      <c r="F391" s="153"/>
      <c r="G391" s="152"/>
      <c r="H391" s="152"/>
      <c r="I391" s="162" t="e">
        <f t="shared" ref="I391:I396" si="95">H391/G391</f>
        <v>#DIV/0!</v>
      </c>
      <c r="J391" s="152"/>
      <c r="K391" s="162" t="e">
        <f t="shared" ref="K391:K396" si="96">J391/G391</f>
        <v>#DIV/0!</v>
      </c>
      <c r="L391" s="153"/>
      <c r="M391" s="163" t="e">
        <f t="shared" ref="M391:M396" si="97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01"/>
      <c r="C392" s="804"/>
      <c r="D392" s="161">
        <v>6</v>
      </c>
      <c r="E392" s="152"/>
      <c r="F392" s="153"/>
      <c r="G392" s="152"/>
      <c r="H392" s="152"/>
      <c r="I392" s="162" t="e">
        <f t="shared" si="95"/>
        <v>#DIV/0!</v>
      </c>
      <c r="J392" s="152"/>
      <c r="K392" s="162" t="e">
        <f t="shared" si="96"/>
        <v>#DIV/0!</v>
      </c>
      <c r="L392" s="153"/>
      <c r="M392" s="163" t="e">
        <f t="shared" si="97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01"/>
      <c r="C393" s="804"/>
      <c r="D393" s="161">
        <v>7</v>
      </c>
      <c r="E393" s="152"/>
      <c r="F393" s="153"/>
      <c r="G393" s="152"/>
      <c r="H393" s="152"/>
      <c r="I393" s="162" t="e">
        <f t="shared" si="95"/>
        <v>#DIV/0!</v>
      </c>
      <c r="J393" s="152"/>
      <c r="K393" s="162" t="e">
        <f t="shared" si="96"/>
        <v>#DIV/0!</v>
      </c>
      <c r="L393" s="153"/>
      <c r="M393" s="163" t="e">
        <f t="shared" si="97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01"/>
      <c r="C394" s="804"/>
      <c r="D394" s="161">
        <v>8</v>
      </c>
      <c r="E394" s="152"/>
      <c r="F394" s="153"/>
      <c r="G394" s="152"/>
      <c r="H394" s="152"/>
      <c r="I394" s="162" t="e">
        <f t="shared" si="95"/>
        <v>#DIV/0!</v>
      </c>
      <c r="J394" s="152"/>
      <c r="K394" s="162" t="e">
        <f t="shared" si="96"/>
        <v>#DIV/0!</v>
      </c>
      <c r="L394" s="153"/>
      <c r="M394" s="163" t="e">
        <f t="shared" si="97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01"/>
      <c r="C395" s="804"/>
      <c r="D395" s="161">
        <v>9</v>
      </c>
      <c r="E395" s="152"/>
      <c r="F395" s="153"/>
      <c r="G395" s="152"/>
      <c r="H395" s="152"/>
      <c r="I395" s="162" t="e">
        <f t="shared" si="95"/>
        <v>#DIV/0!</v>
      </c>
      <c r="J395" s="152"/>
      <c r="K395" s="162" t="e">
        <f t="shared" si="96"/>
        <v>#DIV/0!</v>
      </c>
      <c r="L395" s="153"/>
      <c r="M395" s="163" t="e">
        <f t="shared" si="97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02"/>
      <c r="C396" s="805"/>
      <c r="D396" s="161">
        <v>10</v>
      </c>
      <c r="E396" s="152"/>
      <c r="F396" s="153"/>
      <c r="G396" s="152"/>
      <c r="H396" s="152"/>
      <c r="I396" s="162" t="e">
        <f t="shared" si="95"/>
        <v>#DIV/0!</v>
      </c>
      <c r="J396" s="152"/>
      <c r="K396" s="162" t="e">
        <f t="shared" si="96"/>
        <v>#DIV/0!</v>
      </c>
      <c r="L396" s="153"/>
      <c r="M396" s="163" t="e">
        <f t="shared" si="97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00">
        <f t="shared" si="93"/>
        <v>45997</v>
      </c>
      <c r="C397" s="803" t="str">
        <f t="shared" ref="C397" si="98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81:I444" si="99">H397/G397</f>
        <v>#DIV/0!</v>
      </c>
      <c r="J397" s="152"/>
      <c r="K397" s="162" t="e">
        <f t="shared" ref="K381:K444" si="100">J397/G397</f>
        <v>#DIV/0!</v>
      </c>
      <c r="L397" s="153"/>
      <c r="M397" s="163" t="e">
        <f t="shared" ref="M381:M444" si="101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01"/>
      <c r="C398" s="804"/>
      <c r="D398" s="161">
        <v>2</v>
      </c>
      <c r="E398" s="152"/>
      <c r="F398" s="153"/>
      <c r="G398" s="152"/>
      <c r="H398" s="152"/>
      <c r="I398" s="162" t="e">
        <f t="shared" si="99"/>
        <v>#DIV/0!</v>
      </c>
      <c r="J398" s="152"/>
      <c r="K398" s="162" t="e">
        <f t="shared" si="100"/>
        <v>#DIV/0!</v>
      </c>
      <c r="L398" s="153"/>
      <c r="M398" s="163" t="e">
        <f t="shared" si="101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01"/>
      <c r="C399" s="804"/>
      <c r="D399" s="161">
        <v>3</v>
      </c>
      <c r="E399" s="152"/>
      <c r="F399" s="153"/>
      <c r="G399" s="152"/>
      <c r="H399" s="152"/>
      <c r="I399" s="162" t="e">
        <f t="shared" si="99"/>
        <v>#DIV/0!</v>
      </c>
      <c r="J399" s="152"/>
      <c r="K399" s="162" t="e">
        <f t="shared" si="100"/>
        <v>#DIV/0!</v>
      </c>
      <c r="L399" s="153"/>
      <c r="M399" s="163" t="e">
        <f t="shared" si="101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01"/>
      <c r="C400" s="804"/>
      <c r="D400" s="161">
        <v>4</v>
      </c>
      <c r="E400" s="152"/>
      <c r="F400" s="153"/>
      <c r="G400" s="152"/>
      <c r="H400" s="152"/>
      <c r="I400" s="162" t="e">
        <f t="shared" si="99"/>
        <v>#DIV/0!</v>
      </c>
      <c r="J400" s="152"/>
      <c r="K400" s="162" t="e">
        <f t="shared" si="100"/>
        <v>#DIV/0!</v>
      </c>
      <c r="L400" s="153"/>
      <c r="M400" s="163" t="e">
        <f t="shared" si="101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01"/>
      <c r="C401" s="804"/>
      <c r="D401" s="161">
        <v>5</v>
      </c>
      <c r="E401" s="152"/>
      <c r="F401" s="153"/>
      <c r="G401" s="152"/>
      <c r="H401" s="152"/>
      <c r="I401" s="162" t="e">
        <f t="shared" si="99"/>
        <v>#DIV/0!</v>
      </c>
      <c r="J401" s="152"/>
      <c r="K401" s="162" t="e">
        <f t="shared" si="100"/>
        <v>#DIV/0!</v>
      </c>
      <c r="L401" s="153"/>
      <c r="M401" s="163" t="e">
        <f t="shared" si="101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01"/>
      <c r="C402" s="804"/>
      <c r="D402" s="161">
        <v>6</v>
      </c>
      <c r="E402" s="152"/>
      <c r="F402" s="153"/>
      <c r="G402" s="152"/>
      <c r="H402" s="152"/>
      <c r="I402" s="162" t="e">
        <f t="shared" si="99"/>
        <v>#DIV/0!</v>
      </c>
      <c r="J402" s="152"/>
      <c r="K402" s="162" t="e">
        <f t="shared" si="100"/>
        <v>#DIV/0!</v>
      </c>
      <c r="L402" s="153"/>
      <c r="M402" s="163" t="e">
        <f t="shared" si="101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01"/>
      <c r="C403" s="804"/>
      <c r="D403" s="161">
        <v>7</v>
      </c>
      <c r="E403" s="152"/>
      <c r="F403" s="153"/>
      <c r="G403" s="152"/>
      <c r="H403" s="152"/>
      <c r="I403" s="162" t="e">
        <f t="shared" si="99"/>
        <v>#DIV/0!</v>
      </c>
      <c r="J403" s="152"/>
      <c r="K403" s="162" t="e">
        <f t="shared" si="100"/>
        <v>#DIV/0!</v>
      </c>
      <c r="L403" s="153"/>
      <c r="M403" s="163" t="e">
        <f t="shared" si="101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01"/>
      <c r="C404" s="804"/>
      <c r="D404" s="161">
        <v>8</v>
      </c>
      <c r="E404" s="152"/>
      <c r="F404" s="153"/>
      <c r="G404" s="152"/>
      <c r="H404" s="152"/>
      <c r="I404" s="162" t="e">
        <f t="shared" si="99"/>
        <v>#DIV/0!</v>
      </c>
      <c r="J404" s="152"/>
      <c r="K404" s="162" t="e">
        <f t="shared" si="100"/>
        <v>#DIV/0!</v>
      </c>
      <c r="L404" s="153"/>
      <c r="M404" s="163" t="e">
        <f t="shared" si="101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01"/>
      <c r="C405" s="804"/>
      <c r="D405" s="161">
        <v>9</v>
      </c>
      <c r="E405" s="152"/>
      <c r="F405" s="153"/>
      <c r="G405" s="152"/>
      <c r="H405" s="152"/>
      <c r="I405" s="162" t="e">
        <f t="shared" si="99"/>
        <v>#DIV/0!</v>
      </c>
      <c r="J405" s="152"/>
      <c r="K405" s="162" t="e">
        <f t="shared" si="100"/>
        <v>#DIV/0!</v>
      </c>
      <c r="L405" s="153"/>
      <c r="M405" s="163" t="e">
        <f t="shared" si="101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02"/>
      <c r="C406" s="805"/>
      <c r="D406" s="161">
        <v>10</v>
      </c>
      <c r="E406" s="152"/>
      <c r="F406" s="153"/>
      <c r="G406" s="152"/>
      <c r="H406" s="152"/>
      <c r="I406" s="162" t="e">
        <f t="shared" si="99"/>
        <v>#DIV/0!</v>
      </c>
      <c r="J406" s="152"/>
      <c r="K406" s="162" t="e">
        <f t="shared" si="100"/>
        <v>#DIV/0!</v>
      </c>
      <c r="L406" s="153"/>
      <c r="M406" s="163" t="e">
        <f t="shared" si="101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00">
        <f t="shared" si="93"/>
        <v>45998</v>
      </c>
      <c r="C407" s="803" t="str">
        <f t="shared" ref="C407" si="102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9"/>
        <v>#DIV/0!</v>
      </c>
      <c r="J407" s="152"/>
      <c r="K407" s="162" t="e">
        <f t="shared" si="100"/>
        <v>#DIV/0!</v>
      </c>
      <c r="L407" s="153"/>
      <c r="M407" s="163" t="e">
        <f t="shared" si="101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01"/>
      <c r="C408" s="804"/>
      <c r="D408" s="161">
        <v>2</v>
      </c>
      <c r="E408" s="152"/>
      <c r="F408" s="153"/>
      <c r="G408" s="152"/>
      <c r="H408" s="152"/>
      <c r="I408" s="162" t="e">
        <f t="shared" si="99"/>
        <v>#DIV/0!</v>
      </c>
      <c r="J408" s="152"/>
      <c r="K408" s="162" t="e">
        <f t="shared" si="100"/>
        <v>#DIV/0!</v>
      </c>
      <c r="L408" s="153"/>
      <c r="M408" s="163" t="e">
        <f t="shared" si="101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01"/>
      <c r="C409" s="804"/>
      <c r="D409" s="161">
        <v>3</v>
      </c>
      <c r="E409" s="152"/>
      <c r="F409" s="153"/>
      <c r="G409" s="152"/>
      <c r="H409" s="152"/>
      <c r="I409" s="162" t="e">
        <f t="shared" si="99"/>
        <v>#DIV/0!</v>
      </c>
      <c r="J409" s="152"/>
      <c r="K409" s="162" t="e">
        <f t="shared" si="100"/>
        <v>#DIV/0!</v>
      </c>
      <c r="L409" s="153"/>
      <c r="M409" s="163" t="e">
        <f t="shared" si="101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01"/>
      <c r="C410" s="804"/>
      <c r="D410" s="161">
        <v>4</v>
      </c>
      <c r="E410" s="152"/>
      <c r="F410" s="153"/>
      <c r="G410" s="152"/>
      <c r="H410" s="152"/>
      <c r="I410" s="162" t="e">
        <f t="shared" si="99"/>
        <v>#DIV/0!</v>
      </c>
      <c r="J410" s="152"/>
      <c r="K410" s="162" t="e">
        <f t="shared" si="100"/>
        <v>#DIV/0!</v>
      </c>
      <c r="L410" s="153"/>
      <c r="M410" s="163" t="e">
        <f t="shared" si="101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01"/>
      <c r="C411" s="804"/>
      <c r="D411" s="161">
        <v>5</v>
      </c>
      <c r="E411" s="152"/>
      <c r="F411" s="153"/>
      <c r="G411" s="152"/>
      <c r="H411" s="152"/>
      <c r="I411" s="162" t="e">
        <f t="shared" si="99"/>
        <v>#DIV/0!</v>
      </c>
      <c r="J411" s="152"/>
      <c r="K411" s="162" t="e">
        <f t="shared" si="100"/>
        <v>#DIV/0!</v>
      </c>
      <c r="L411" s="153"/>
      <c r="M411" s="163" t="e">
        <f t="shared" si="101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01"/>
      <c r="C412" s="804"/>
      <c r="D412" s="161">
        <v>6</v>
      </c>
      <c r="E412" s="152"/>
      <c r="F412" s="153"/>
      <c r="G412" s="152"/>
      <c r="H412" s="152"/>
      <c r="I412" s="162" t="e">
        <f t="shared" si="99"/>
        <v>#DIV/0!</v>
      </c>
      <c r="J412" s="152"/>
      <c r="K412" s="162" t="e">
        <f t="shared" si="100"/>
        <v>#DIV/0!</v>
      </c>
      <c r="L412" s="153"/>
      <c r="M412" s="163" t="e">
        <f t="shared" si="101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01"/>
      <c r="C413" s="804"/>
      <c r="D413" s="161">
        <v>7</v>
      </c>
      <c r="E413" s="152"/>
      <c r="F413" s="153"/>
      <c r="G413" s="152"/>
      <c r="H413" s="152"/>
      <c r="I413" s="162" t="e">
        <f t="shared" si="99"/>
        <v>#DIV/0!</v>
      </c>
      <c r="J413" s="152"/>
      <c r="K413" s="162" t="e">
        <f t="shared" si="100"/>
        <v>#DIV/0!</v>
      </c>
      <c r="L413" s="153"/>
      <c r="M413" s="163" t="e">
        <f t="shared" si="101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01"/>
      <c r="C414" s="804"/>
      <c r="D414" s="161">
        <v>8</v>
      </c>
      <c r="E414" s="152"/>
      <c r="F414" s="153"/>
      <c r="G414" s="152"/>
      <c r="H414" s="152"/>
      <c r="I414" s="162" t="e">
        <f t="shared" si="99"/>
        <v>#DIV/0!</v>
      </c>
      <c r="J414" s="152"/>
      <c r="K414" s="162" t="e">
        <f t="shared" si="100"/>
        <v>#DIV/0!</v>
      </c>
      <c r="L414" s="153"/>
      <c r="M414" s="163" t="e">
        <f t="shared" si="101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01"/>
      <c r="C415" s="804"/>
      <c r="D415" s="161">
        <v>9</v>
      </c>
      <c r="E415" s="152"/>
      <c r="F415" s="153"/>
      <c r="G415" s="152"/>
      <c r="H415" s="152"/>
      <c r="I415" s="162" t="e">
        <f t="shared" si="99"/>
        <v>#DIV/0!</v>
      </c>
      <c r="J415" s="152"/>
      <c r="K415" s="162" t="e">
        <f t="shared" si="100"/>
        <v>#DIV/0!</v>
      </c>
      <c r="L415" s="153"/>
      <c r="M415" s="163" t="e">
        <f t="shared" si="101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02"/>
      <c r="C416" s="805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00">
        <f t="shared" si="93"/>
        <v>45999</v>
      </c>
      <c r="C417" s="803" t="str">
        <f t="shared" ref="C417" si="103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01"/>
      <c r="C418" s="804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01"/>
      <c r="C419" s="804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01"/>
      <c r="C420" s="804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01"/>
      <c r="C421" s="804"/>
      <c r="D421" s="161">
        <v>5</v>
      </c>
      <c r="E421" s="152"/>
      <c r="F421" s="153"/>
      <c r="G421" s="152"/>
      <c r="H421" s="152"/>
      <c r="I421" s="162" t="e">
        <f t="shared" si="99"/>
        <v>#DIV/0!</v>
      </c>
      <c r="J421" s="152"/>
      <c r="K421" s="162" t="e">
        <f t="shared" si="100"/>
        <v>#DIV/0!</v>
      </c>
      <c r="L421" s="153"/>
      <c r="M421" s="163" t="e">
        <f t="shared" si="101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01"/>
      <c r="C422" s="804"/>
      <c r="D422" s="161">
        <v>6</v>
      </c>
      <c r="E422" s="152"/>
      <c r="F422" s="153"/>
      <c r="G422" s="152"/>
      <c r="H422" s="152"/>
      <c r="I422" s="162" t="e">
        <f t="shared" si="99"/>
        <v>#DIV/0!</v>
      </c>
      <c r="J422" s="152"/>
      <c r="K422" s="162" t="e">
        <f t="shared" si="100"/>
        <v>#DIV/0!</v>
      </c>
      <c r="L422" s="153"/>
      <c r="M422" s="163" t="e">
        <f t="shared" si="101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01"/>
      <c r="C423" s="804"/>
      <c r="D423" s="161">
        <v>7</v>
      </c>
      <c r="E423" s="152"/>
      <c r="F423" s="153"/>
      <c r="G423" s="152"/>
      <c r="H423" s="152"/>
      <c r="I423" s="162" t="e">
        <f t="shared" si="99"/>
        <v>#DIV/0!</v>
      </c>
      <c r="J423" s="152"/>
      <c r="K423" s="162" t="e">
        <f t="shared" si="100"/>
        <v>#DIV/0!</v>
      </c>
      <c r="L423" s="153"/>
      <c r="M423" s="163" t="e">
        <f t="shared" si="101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01"/>
      <c r="C424" s="804"/>
      <c r="D424" s="161">
        <v>8</v>
      </c>
      <c r="E424" s="152"/>
      <c r="F424" s="153"/>
      <c r="G424" s="152"/>
      <c r="H424" s="152"/>
      <c r="I424" s="162" t="e">
        <f t="shared" si="99"/>
        <v>#DIV/0!</v>
      </c>
      <c r="J424" s="152"/>
      <c r="K424" s="162" t="e">
        <f t="shared" si="100"/>
        <v>#DIV/0!</v>
      </c>
      <c r="L424" s="153"/>
      <c r="M424" s="163" t="e">
        <f t="shared" si="101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01"/>
      <c r="C425" s="804"/>
      <c r="D425" s="161">
        <v>9</v>
      </c>
      <c r="E425" s="152"/>
      <c r="F425" s="153"/>
      <c r="G425" s="152"/>
      <c r="H425" s="152"/>
      <c r="I425" s="162" t="e">
        <f t="shared" si="99"/>
        <v>#DIV/0!</v>
      </c>
      <c r="J425" s="152"/>
      <c r="K425" s="162" t="e">
        <f t="shared" si="100"/>
        <v>#DIV/0!</v>
      </c>
      <c r="L425" s="153"/>
      <c r="M425" s="163" t="e">
        <f t="shared" si="101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02"/>
      <c r="C426" s="805"/>
      <c r="D426" s="161">
        <v>10</v>
      </c>
      <c r="E426" s="152"/>
      <c r="F426" s="153"/>
      <c r="G426" s="152"/>
      <c r="H426" s="152"/>
      <c r="I426" s="162" t="e">
        <f t="shared" si="99"/>
        <v>#DIV/0!</v>
      </c>
      <c r="J426" s="152"/>
      <c r="K426" s="162" t="e">
        <f t="shared" si="100"/>
        <v>#DIV/0!</v>
      </c>
      <c r="L426" s="153"/>
      <c r="M426" s="163" t="e">
        <f t="shared" si="101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00">
        <f t="shared" si="93"/>
        <v>46000</v>
      </c>
      <c r="C427" s="803" t="str">
        <f t="shared" ref="C427" si="104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99"/>
        <v>#DIV/0!</v>
      </c>
      <c r="J427" s="152"/>
      <c r="K427" s="162" t="e">
        <f t="shared" si="100"/>
        <v>#DIV/0!</v>
      </c>
      <c r="L427" s="153"/>
      <c r="M427" s="163" t="e">
        <f t="shared" si="101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01"/>
      <c r="C428" s="804"/>
      <c r="D428" s="161">
        <v>2</v>
      </c>
      <c r="E428" s="152"/>
      <c r="F428" s="153"/>
      <c r="G428" s="152"/>
      <c r="H428" s="152"/>
      <c r="I428" s="162" t="e">
        <f t="shared" si="99"/>
        <v>#DIV/0!</v>
      </c>
      <c r="J428" s="152"/>
      <c r="K428" s="162" t="e">
        <f t="shared" si="100"/>
        <v>#DIV/0!</v>
      </c>
      <c r="L428" s="153"/>
      <c r="M428" s="163" t="e">
        <f t="shared" si="101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01"/>
      <c r="C429" s="804"/>
      <c r="D429" s="161">
        <v>3</v>
      </c>
      <c r="E429" s="152"/>
      <c r="F429" s="153"/>
      <c r="G429" s="152"/>
      <c r="H429" s="152"/>
      <c r="I429" s="162" t="e">
        <f t="shared" si="99"/>
        <v>#DIV/0!</v>
      </c>
      <c r="J429" s="152"/>
      <c r="K429" s="162" t="e">
        <f t="shared" si="100"/>
        <v>#DIV/0!</v>
      </c>
      <c r="L429" s="153"/>
      <c r="M429" s="163" t="e">
        <f t="shared" si="101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01"/>
      <c r="C430" s="804"/>
      <c r="D430" s="161">
        <v>4</v>
      </c>
      <c r="E430" s="152"/>
      <c r="F430" s="153"/>
      <c r="G430" s="152"/>
      <c r="H430" s="152"/>
      <c r="I430" s="162" t="e">
        <f t="shared" si="99"/>
        <v>#DIV/0!</v>
      </c>
      <c r="J430" s="152"/>
      <c r="K430" s="162" t="e">
        <f t="shared" si="100"/>
        <v>#DIV/0!</v>
      </c>
      <c r="L430" s="153"/>
      <c r="M430" s="163" t="e">
        <f t="shared" si="101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01"/>
      <c r="C431" s="804"/>
      <c r="D431" s="161">
        <v>5</v>
      </c>
      <c r="E431" s="152"/>
      <c r="F431" s="153"/>
      <c r="G431" s="152"/>
      <c r="H431" s="152"/>
      <c r="I431" s="162" t="e">
        <f t="shared" si="99"/>
        <v>#DIV/0!</v>
      </c>
      <c r="J431" s="152"/>
      <c r="K431" s="162" t="e">
        <f t="shared" si="100"/>
        <v>#DIV/0!</v>
      </c>
      <c r="L431" s="153"/>
      <c r="M431" s="163" t="e">
        <f t="shared" si="101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01"/>
      <c r="C432" s="804"/>
      <c r="D432" s="161">
        <v>6</v>
      </c>
      <c r="E432" s="152"/>
      <c r="F432" s="153"/>
      <c r="G432" s="152"/>
      <c r="H432" s="152"/>
      <c r="I432" s="162" t="e">
        <f t="shared" si="99"/>
        <v>#DIV/0!</v>
      </c>
      <c r="J432" s="152"/>
      <c r="K432" s="162" t="e">
        <f t="shared" si="100"/>
        <v>#DIV/0!</v>
      </c>
      <c r="L432" s="153"/>
      <c r="M432" s="163" t="e">
        <f t="shared" si="101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01"/>
      <c r="C433" s="804"/>
      <c r="D433" s="161">
        <v>7</v>
      </c>
      <c r="E433" s="152"/>
      <c r="F433" s="153"/>
      <c r="G433" s="152"/>
      <c r="H433" s="152"/>
      <c r="I433" s="162" t="e">
        <f t="shared" si="99"/>
        <v>#DIV/0!</v>
      </c>
      <c r="J433" s="152"/>
      <c r="K433" s="162" t="e">
        <f t="shared" si="100"/>
        <v>#DIV/0!</v>
      </c>
      <c r="L433" s="153"/>
      <c r="M433" s="163" t="e">
        <f t="shared" si="101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01"/>
      <c r="C434" s="804"/>
      <c r="D434" s="161">
        <v>8</v>
      </c>
      <c r="E434" s="152"/>
      <c r="F434" s="153"/>
      <c r="G434" s="152"/>
      <c r="H434" s="152"/>
      <c r="I434" s="162" t="e">
        <f t="shared" si="99"/>
        <v>#DIV/0!</v>
      </c>
      <c r="J434" s="152"/>
      <c r="K434" s="162" t="e">
        <f t="shared" si="100"/>
        <v>#DIV/0!</v>
      </c>
      <c r="L434" s="153"/>
      <c r="M434" s="163" t="e">
        <f t="shared" si="101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01"/>
      <c r="C435" s="804"/>
      <c r="D435" s="161">
        <v>9</v>
      </c>
      <c r="E435" s="152"/>
      <c r="F435" s="153"/>
      <c r="G435" s="152"/>
      <c r="H435" s="152"/>
      <c r="I435" s="162" t="e">
        <f t="shared" si="99"/>
        <v>#DIV/0!</v>
      </c>
      <c r="J435" s="152"/>
      <c r="K435" s="162" t="e">
        <f t="shared" si="100"/>
        <v>#DIV/0!</v>
      </c>
      <c r="L435" s="153"/>
      <c r="M435" s="163" t="e">
        <f t="shared" si="101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02"/>
      <c r="C436" s="805"/>
      <c r="D436" s="161">
        <v>10</v>
      </c>
      <c r="E436" s="152"/>
      <c r="F436" s="153"/>
      <c r="G436" s="152"/>
      <c r="H436" s="152"/>
      <c r="I436" s="162" t="e">
        <f t="shared" si="99"/>
        <v>#DIV/0!</v>
      </c>
      <c r="J436" s="152"/>
      <c r="K436" s="162" t="e">
        <f t="shared" si="100"/>
        <v>#DIV/0!</v>
      </c>
      <c r="L436" s="153"/>
      <c r="M436" s="163" t="e">
        <f t="shared" si="101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00">
        <f t="shared" si="93"/>
        <v>46001</v>
      </c>
      <c r="C437" s="803" t="str">
        <f t="shared" ref="C437" si="105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99"/>
        <v>#DIV/0!</v>
      </c>
      <c r="J437" s="152"/>
      <c r="K437" s="162" t="e">
        <f t="shared" si="100"/>
        <v>#DIV/0!</v>
      </c>
      <c r="L437" s="153"/>
      <c r="M437" s="163" t="e">
        <f t="shared" si="101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01"/>
      <c r="C438" s="804"/>
      <c r="D438" s="161">
        <v>2</v>
      </c>
      <c r="E438" s="152"/>
      <c r="F438" s="153"/>
      <c r="G438" s="152"/>
      <c r="H438" s="152"/>
      <c r="I438" s="162" t="e">
        <f t="shared" si="99"/>
        <v>#DIV/0!</v>
      </c>
      <c r="J438" s="152"/>
      <c r="K438" s="162" t="e">
        <f t="shared" si="100"/>
        <v>#DIV/0!</v>
      </c>
      <c r="L438" s="153"/>
      <c r="M438" s="163" t="e">
        <f t="shared" si="101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01"/>
      <c r="C439" s="804"/>
      <c r="D439" s="161">
        <v>3</v>
      </c>
      <c r="E439" s="152"/>
      <c r="F439" s="153"/>
      <c r="G439" s="152"/>
      <c r="H439" s="152"/>
      <c r="I439" s="162" t="e">
        <f t="shared" si="99"/>
        <v>#DIV/0!</v>
      </c>
      <c r="J439" s="152"/>
      <c r="K439" s="162" t="e">
        <f t="shared" si="100"/>
        <v>#DIV/0!</v>
      </c>
      <c r="L439" s="153"/>
      <c r="M439" s="163" t="e">
        <f t="shared" si="101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01"/>
      <c r="C440" s="804"/>
      <c r="D440" s="161">
        <v>4</v>
      </c>
      <c r="E440" s="152"/>
      <c r="F440" s="153"/>
      <c r="G440" s="152"/>
      <c r="H440" s="152"/>
      <c r="I440" s="162" t="e">
        <f t="shared" si="99"/>
        <v>#DIV/0!</v>
      </c>
      <c r="J440" s="152"/>
      <c r="K440" s="162" t="e">
        <f t="shared" si="100"/>
        <v>#DIV/0!</v>
      </c>
      <c r="L440" s="153"/>
      <c r="M440" s="163" t="e">
        <f t="shared" si="101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01"/>
      <c r="C441" s="804"/>
      <c r="D441" s="161">
        <v>5</v>
      </c>
      <c r="E441" s="152"/>
      <c r="F441" s="153"/>
      <c r="G441" s="152"/>
      <c r="H441" s="152"/>
      <c r="I441" s="162" t="e">
        <f t="shared" si="99"/>
        <v>#DIV/0!</v>
      </c>
      <c r="J441" s="152"/>
      <c r="K441" s="162" t="e">
        <f t="shared" si="100"/>
        <v>#DIV/0!</v>
      </c>
      <c r="L441" s="153"/>
      <c r="M441" s="163" t="e">
        <f t="shared" si="101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01"/>
      <c r="C442" s="804"/>
      <c r="D442" s="161">
        <v>6</v>
      </c>
      <c r="E442" s="152"/>
      <c r="F442" s="153"/>
      <c r="G442" s="152"/>
      <c r="H442" s="152"/>
      <c r="I442" s="162" t="e">
        <f t="shared" si="99"/>
        <v>#DIV/0!</v>
      </c>
      <c r="J442" s="152"/>
      <c r="K442" s="162" t="e">
        <f t="shared" si="100"/>
        <v>#DIV/0!</v>
      </c>
      <c r="L442" s="153"/>
      <c r="M442" s="163" t="e">
        <f t="shared" si="101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01"/>
      <c r="C443" s="804"/>
      <c r="D443" s="161">
        <v>7</v>
      </c>
      <c r="E443" s="152"/>
      <c r="F443" s="153"/>
      <c r="G443" s="152"/>
      <c r="H443" s="152"/>
      <c r="I443" s="162" t="e">
        <f t="shared" si="99"/>
        <v>#DIV/0!</v>
      </c>
      <c r="J443" s="152"/>
      <c r="K443" s="162" t="e">
        <f t="shared" si="100"/>
        <v>#DIV/0!</v>
      </c>
      <c r="L443" s="153"/>
      <c r="M443" s="163" t="e">
        <f t="shared" si="101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01"/>
      <c r="C444" s="804"/>
      <c r="D444" s="161">
        <v>8</v>
      </c>
      <c r="E444" s="152"/>
      <c r="F444" s="153"/>
      <c r="G444" s="152"/>
      <c r="H444" s="152"/>
      <c r="I444" s="162" t="e">
        <f t="shared" si="99"/>
        <v>#DIV/0!</v>
      </c>
      <c r="J444" s="152"/>
      <c r="K444" s="162" t="e">
        <f t="shared" si="100"/>
        <v>#DIV/0!</v>
      </c>
      <c r="L444" s="153"/>
      <c r="M444" s="163" t="e">
        <f t="shared" si="101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01"/>
      <c r="C445" s="804"/>
      <c r="D445" s="161">
        <v>9</v>
      </c>
      <c r="E445" s="152"/>
      <c r="F445" s="153"/>
      <c r="G445" s="152"/>
      <c r="H445" s="152"/>
      <c r="I445" s="162" t="e">
        <f t="shared" ref="I445:I454" si="106">H445/G445</f>
        <v>#DIV/0!</v>
      </c>
      <c r="J445" s="152"/>
      <c r="K445" s="162" t="e">
        <f t="shared" ref="K445:K454" si="107">J445/G445</f>
        <v>#DIV/0!</v>
      </c>
      <c r="L445" s="153"/>
      <c r="M445" s="163" t="e">
        <f t="shared" ref="M445:M454" si="108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02"/>
      <c r="C446" s="805"/>
      <c r="D446" s="161">
        <v>10</v>
      </c>
      <c r="E446" s="152"/>
      <c r="F446" s="153"/>
      <c r="G446" s="152"/>
      <c r="H446" s="152"/>
      <c r="I446" s="162" t="e">
        <f t="shared" si="106"/>
        <v>#DIV/0!</v>
      </c>
      <c r="J446" s="152"/>
      <c r="K446" s="162" t="e">
        <f t="shared" si="107"/>
        <v>#DIV/0!</v>
      </c>
      <c r="L446" s="153"/>
      <c r="M446" s="163" t="e">
        <f t="shared" si="108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00">
        <f t="shared" ref="B447" si="109">B437+1</f>
        <v>46002</v>
      </c>
      <c r="C447" s="803" t="str">
        <f t="shared" ref="C447" si="110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6"/>
        <v>#DIV/0!</v>
      </c>
      <c r="J447" s="152"/>
      <c r="K447" s="162" t="e">
        <f t="shared" si="107"/>
        <v>#DIV/0!</v>
      </c>
      <c r="L447" s="153"/>
      <c r="M447" s="163" t="e">
        <f t="shared" si="108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01"/>
      <c r="C448" s="804"/>
      <c r="D448" s="161">
        <v>2</v>
      </c>
      <c r="E448" s="152"/>
      <c r="F448" s="153"/>
      <c r="G448" s="152"/>
      <c r="H448" s="152"/>
      <c r="I448" s="162" t="e">
        <f t="shared" si="106"/>
        <v>#DIV/0!</v>
      </c>
      <c r="J448" s="152"/>
      <c r="K448" s="162" t="e">
        <f t="shared" si="107"/>
        <v>#DIV/0!</v>
      </c>
      <c r="L448" s="153"/>
      <c r="M448" s="163" t="e">
        <f t="shared" si="108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01"/>
      <c r="C449" s="804"/>
      <c r="D449" s="161">
        <v>3</v>
      </c>
      <c r="E449" s="152"/>
      <c r="F449" s="153"/>
      <c r="G449" s="152"/>
      <c r="H449" s="152"/>
      <c r="I449" s="162" t="e">
        <f t="shared" si="106"/>
        <v>#DIV/0!</v>
      </c>
      <c r="J449" s="152"/>
      <c r="K449" s="162" t="e">
        <f t="shared" si="107"/>
        <v>#DIV/0!</v>
      </c>
      <c r="L449" s="153"/>
      <c r="M449" s="163" t="e">
        <f t="shared" si="108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01"/>
      <c r="C450" s="804"/>
      <c r="D450" s="161">
        <v>4</v>
      </c>
      <c r="E450" s="152"/>
      <c r="F450" s="153"/>
      <c r="G450" s="152"/>
      <c r="H450" s="152"/>
      <c r="I450" s="162" t="e">
        <f t="shared" si="106"/>
        <v>#DIV/0!</v>
      </c>
      <c r="J450" s="152"/>
      <c r="K450" s="162" t="e">
        <f t="shared" si="107"/>
        <v>#DIV/0!</v>
      </c>
      <c r="L450" s="153"/>
      <c r="M450" s="163" t="e">
        <f t="shared" si="108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01"/>
      <c r="C451" s="804"/>
      <c r="D451" s="161">
        <v>5</v>
      </c>
      <c r="E451" s="152"/>
      <c r="F451" s="153"/>
      <c r="G451" s="152"/>
      <c r="H451" s="152"/>
      <c r="I451" s="162" t="e">
        <f t="shared" si="106"/>
        <v>#DIV/0!</v>
      </c>
      <c r="J451" s="152"/>
      <c r="K451" s="162" t="e">
        <f t="shared" si="107"/>
        <v>#DIV/0!</v>
      </c>
      <c r="L451" s="153"/>
      <c r="M451" s="163" t="e">
        <f t="shared" si="108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01"/>
      <c r="C452" s="804"/>
      <c r="D452" s="161">
        <v>6</v>
      </c>
      <c r="E452" s="152"/>
      <c r="F452" s="153"/>
      <c r="G452" s="152"/>
      <c r="H452" s="152"/>
      <c r="I452" s="162" t="e">
        <f t="shared" si="106"/>
        <v>#DIV/0!</v>
      </c>
      <c r="J452" s="152"/>
      <c r="K452" s="162" t="e">
        <f t="shared" si="107"/>
        <v>#DIV/0!</v>
      </c>
      <c r="L452" s="153"/>
      <c r="M452" s="163" t="e">
        <f t="shared" si="108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01"/>
      <c r="C453" s="804"/>
      <c r="D453" s="161">
        <v>7</v>
      </c>
      <c r="E453" s="152"/>
      <c r="F453" s="153"/>
      <c r="G453" s="152"/>
      <c r="H453" s="152"/>
      <c r="I453" s="162" t="e">
        <f t="shared" si="106"/>
        <v>#DIV/0!</v>
      </c>
      <c r="J453" s="152"/>
      <c r="K453" s="162" t="e">
        <f t="shared" si="107"/>
        <v>#DIV/0!</v>
      </c>
      <c r="L453" s="153"/>
      <c r="M453" s="163" t="e">
        <f t="shared" si="108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01"/>
      <c r="C454" s="804"/>
      <c r="D454" s="161">
        <v>8</v>
      </c>
      <c r="E454" s="152"/>
      <c r="F454" s="153"/>
      <c r="G454" s="152"/>
      <c r="H454" s="152"/>
      <c r="I454" s="162" t="e">
        <f t="shared" si="106"/>
        <v>#DIV/0!</v>
      </c>
      <c r="J454" s="152"/>
      <c r="K454" s="162" t="e">
        <f t="shared" si="107"/>
        <v>#DIV/0!</v>
      </c>
      <c r="L454" s="153"/>
      <c r="M454" s="163" t="e">
        <f t="shared" si="108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01"/>
      <c r="C455" s="804"/>
      <c r="D455" s="161">
        <v>9</v>
      </c>
      <c r="E455" s="152"/>
      <c r="F455" s="153"/>
      <c r="G455" s="152"/>
      <c r="H455" s="152"/>
      <c r="I455" s="162" t="e">
        <f t="shared" ref="I455:I464" si="111">H455/G455</f>
        <v>#DIV/0!</v>
      </c>
      <c r="J455" s="152"/>
      <c r="K455" s="162" t="e">
        <f t="shared" ref="K455:K464" si="112">J455/G455</f>
        <v>#DIV/0!</v>
      </c>
      <c r="L455" s="153"/>
      <c r="M455" s="163" t="e">
        <f t="shared" ref="M455:M464" si="113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02"/>
      <c r="C456" s="805"/>
      <c r="D456" s="161">
        <v>10</v>
      </c>
      <c r="E456" s="152"/>
      <c r="F456" s="153"/>
      <c r="G456" s="152"/>
      <c r="H456" s="152"/>
      <c r="I456" s="162" t="e">
        <f t="shared" si="111"/>
        <v>#DIV/0!</v>
      </c>
      <c r="J456" s="152"/>
      <c r="K456" s="162" t="e">
        <f t="shared" si="112"/>
        <v>#DIV/0!</v>
      </c>
      <c r="L456" s="153"/>
      <c r="M456" s="163" t="e">
        <f t="shared" si="113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00">
        <f t="shared" ref="B457" si="114">B447+1</f>
        <v>46003</v>
      </c>
      <c r="C457" s="803" t="str">
        <f t="shared" ref="C457" si="115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1"/>
        <v>#DIV/0!</v>
      </c>
      <c r="J457" s="152"/>
      <c r="K457" s="162" t="e">
        <f t="shared" si="112"/>
        <v>#DIV/0!</v>
      </c>
      <c r="L457" s="153"/>
      <c r="M457" s="163" t="e">
        <f t="shared" si="113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01"/>
      <c r="C458" s="804"/>
      <c r="D458" s="161">
        <v>2</v>
      </c>
      <c r="E458" s="152"/>
      <c r="F458" s="153"/>
      <c r="G458" s="152"/>
      <c r="H458" s="152"/>
      <c r="I458" s="162" t="e">
        <f t="shared" si="111"/>
        <v>#DIV/0!</v>
      </c>
      <c r="J458" s="152"/>
      <c r="K458" s="162" t="e">
        <f t="shared" si="112"/>
        <v>#DIV/0!</v>
      </c>
      <c r="L458" s="153"/>
      <c r="M458" s="163" t="e">
        <f t="shared" si="113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01"/>
      <c r="C459" s="804"/>
      <c r="D459" s="161">
        <v>3</v>
      </c>
      <c r="E459" s="152"/>
      <c r="F459" s="153"/>
      <c r="G459" s="152"/>
      <c r="H459" s="152"/>
      <c r="I459" s="162" t="e">
        <f t="shared" si="111"/>
        <v>#DIV/0!</v>
      </c>
      <c r="J459" s="152"/>
      <c r="K459" s="162" t="e">
        <f t="shared" si="112"/>
        <v>#DIV/0!</v>
      </c>
      <c r="L459" s="153"/>
      <c r="M459" s="163" t="e">
        <f t="shared" si="113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01"/>
      <c r="C460" s="804"/>
      <c r="D460" s="161">
        <v>4</v>
      </c>
      <c r="E460" s="152"/>
      <c r="F460" s="153"/>
      <c r="G460" s="152"/>
      <c r="H460" s="152"/>
      <c r="I460" s="162" t="e">
        <f t="shared" si="111"/>
        <v>#DIV/0!</v>
      </c>
      <c r="J460" s="152"/>
      <c r="K460" s="162" t="e">
        <f t="shared" si="112"/>
        <v>#DIV/0!</v>
      </c>
      <c r="L460" s="153"/>
      <c r="M460" s="163" t="e">
        <f t="shared" si="113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01"/>
      <c r="C461" s="804"/>
      <c r="D461" s="161">
        <v>5</v>
      </c>
      <c r="E461" s="152"/>
      <c r="F461" s="153"/>
      <c r="G461" s="152"/>
      <c r="H461" s="152"/>
      <c r="I461" s="162" t="e">
        <f t="shared" si="111"/>
        <v>#DIV/0!</v>
      </c>
      <c r="J461" s="152"/>
      <c r="K461" s="162" t="e">
        <f t="shared" si="112"/>
        <v>#DIV/0!</v>
      </c>
      <c r="L461" s="153"/>
      <c r="M461" s="163" t="e">
        <f t="shared" si="113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01"/>
      <c r="C462" s="804"/>
      <c r="D462" s="161">
        <v>6</v>
      </c>
      <c r="E462" s="152"/>
      <c r="F462" s="153"/>
      <c r="G462" s="152"/>
      <c r="H462" s="152"/>
      <c r="I462" s="162" t="e">
        <f t="shared" si="111"/>
        <v>#DIV/0!</v>
      </c>
      <c r="J462" s="152"/>
      <c r="K462" s="162" t="e">
        <f t="shared" si="112"/>
        <v>#DIV/0!</v>
      </c>
      <c r="L462" s="153"/>
      <c r="M462" s="163" t="e">
        <f t="shared" si="113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01"/>
      <c r="C463" s="804"/>
      <c r="D463" s="161">
        <v>7</v>
      </c>
      <c r="E463" s="152"/>
      <c r="F463" s="153"/>
      <c r="G463" s="152"/>
      <c r="H463" s="152"/>
      <c r="I463" s="162" t="e">
        <f t="shared" si="111"/>
        <v>#DIV/0!</v>
      </c>
      <c r="J463" s="152"/>
      <c r="K463" s="162" t="e">
        <f t="shared" si="112"/>
        <v>#DIV/0!</v>
      </c>
      <c r="L463" s="153"/>
      <c r="M463" s="163" t="e">
        <f t="shared" si="113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01"/>
      <c r="C464" s="804"/>
      <c r="D464" s="161">
        <v>8</v>
      </c>
      <c r="E464" s="152"/>
      <c r="F464" s="153"/>
      <c r="G464" s="152"/>
      <c r="H464" s="152"/>
      <c r="I464" s="162" t="e">
        <f t="shared" si="111"/>
        <v>#DIV/0!</v>
      </c>
      <c r="J464" s="152"/>
      <c r="K464" s="162" t="e">
        <f t="shared" si="112"/>
        <v>#DIV/0!</v>
      </c>
      <c r="L464" s="153"/>
      <c r="M464" s="163" t="e">
        <f t="shared" si="113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01"/>
      <c r="C465" s="804"/>
      <c r="D465" s="161">
        <v>9</v>
      </c>
      <c r="E465" s="152"/>
      <c r="F465" s="153"/>
      <c r="G465" s="152"/>
      <c r="H465" s="152"/>
      <c r="I465" s="162" t="e">
        <f t="shared" ref="I465:I474" si="116">H465/G465</f>
        <v>#DIV/0!</v>
      </c>
      <c r="J465" s="152"/>
      <c r="K465" s="162" t="e">
        <f t="shared" ref="K465:K474" si="117">J465/G465</f>
        <v>#DIV/0!</v>
      </c>
      <c r="L465" s="153"/>
      <c r="M465" s="163" t="e">
        <f t="shared" ref="M465:M474" si="118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02"/>
      <c r="C466" s="805"/>
      <c r="D466" s="161">
        <v>10</v>
      </c>
      <c r="E466" s="152"/>
      <c r="F466" s="153"/>
      <c r="G466" s="152"/>
      <c r="H466" s="152"/>
      <c r="I466" s="162" t="e">
        <f t="shared" si="116"/>
        <v>#DIV/0!</v>
      </c>
      <c r="J466" s="152"/>
      <c r="K466" s="162" t="e">
        <f t="shared" si="117"/>
        <v>#DIV/0!</v>
      </c>
      <c r="L466" s="153"/>
      <c r="M466" s="163" t="e">
        <f t="shared" si="118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00">
        <f t="shared" ref="B467" si="119">B457+1</f>
        <v>46004</v>
      </c>
      <c r="C467" s="803" t="str">
        <f t="shared" ref="C467" si="120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6"/>
        <v>#DIV/0!</v>
      </c>
      <c r="J467" s="152"/>
      <c r="K467" s="162" t="e">
        <f t="shared" si="117"/>
        <v>#DIV/0!</v>
      </c>
      <c r="L467" s="153"/>
      <c r="M467" s="163" t="e">
        <f t="shared" si="118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01"/>
      <c r="C468" s="804"/>
      <c r="D468" s="161">
        <v>2</v>
      </c>
      <c r="E468" s="152"/>
      <c r="F468" s="153"/>
      <c r="G468" s="152"/>
      <c r="H468" s="152"/>
      <c r="I468" s="162" t="e">
        <f t="shared" si="116"/>
        <v>#DIV/0!</v>
      </c>
      <c r="J468" s="152"/>
      <c r="K468" s="162" t="e">
        <f t="shared" si="117"/>
        <v>#DIV/0!</v>
      </c>
      <c r="L468" s="153"/>
      <c r="M468" s="163" t="e">
        <f t="shared" si="118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01"/>
      <c r="C469" s="804"/>
      <c r="D469" s="161">
        <v>3</v>
      </c>
      <c r="E469" s="152"/>
      <c r="F469" s="153"/>
      <c r="G469" s="152"/>
      <c r="H469" s="152"/>
      <c r="I469" s="162" t="e">
        <f t="shared" si="116"/>
        <v>#DIV/0!</v>
      </c>
      <c r="J469" s="152"/>
      <c r="K469" s="162" t="e">
        <f t="shared" si="117"/>
        <v>#DIV/0!</v>
      </c>
      <c r="L469" s="153"/>
      <c r="M469" s="163" t="e">
        <f t="shared" si="118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01"/>
      <c r="C470" s="804"/>
      <c r="D470" s="161">
        <v>4</v>
      </c>
      <c r="E470" s="152"/>
      <c r="F470" s="153"/>
      <c r="G470" s="152"/>
      <c r="H470" s="152"/>
      <c r="I470" s="162" t="e">
        <f t="shared" si="116"/>
        <v>#DIV/0!</v>
      </c>
      <c r="J470" s="152"/>
      <c r="K470" s="162" t="e">
        <f t="shared" si="117"/>
        <v>#DIV/0!</v>
      </c>
      <c r="L470" s="153"/>
      <c r="M470" s="163" t="e">
        <f t="shared" si="118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01"/>
      <c r="C471" s="804"/>
      <c r="D471" s="161">
        <v>5</v>
      </c>
      <c r="E471" s="152"/>
      <c r="F471" s="153"/>
      <c r="G471" s="152"/>
      <c r="H471" s="152"/>
      <c r="I471" s="162" t="e">
        <f t="shared" si="116"/>
        <v>#DIV/0!</v>
      </c>
      <c r="J471" s="152"/>
      <c r="K471" s="162" t="e">
        <f t="shared" si="117"/>
        <v>#DIV/0!</v>
      </c>
      <c r="L471" s="153"/>
      <c r="M471" s="163" t="e">
        <f t="shared" si="118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01"/>
      <c r="C472" s="804"/>
      <c r="D472" s="161">
        <v>6</v>
      </c>
      <c r="E472" s="152"/>
      <c r="F472" s="153"/>
      <c r="G472" s="152"/>
      <c r="H472" s="152"/>
      <c r="I472" s="162" t="e">
        <f t="shared" si="116"/>
        <v>#DIV/0!</v>
      </c>
      <c r="J472" s="152"/>
      <c r="K472" s="162" t="e">
        <f t="shared" si="117"/>
        <v>#DIV/0!</v>
      </c>
      <c r="L472" s="153"/>
      <c r="M472" s="163" t="e">
        <f t="shared" si="118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01"/>
      <c r="C473" s="804"/>
      <c r="D473" s="161">
        <v>7</v>
      </c>
      <c r="E473" s="152"/>
      <c r="F473" s="153"/>
      <c r="G473" s="152"/>
      <c r="H473" s="152"/>
      <c r="I473" s="162" t="e">
        <f t="shared" si="116"/>
        <v>#DIV/0!</v>
      </c>
      <c r="J473" s="152"/>
      <c r="K473" s="162" t="e">
        <f t="shared" si="117"/>
        <v>#DIV/0!</v>
      </c>
      <c r="L473" s="153"/>
      <c r="M473" s="163" t="e">
        <f t="shared" si="118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01"/>
      <c r="C474" s="804"/>
      <c r="D474" s="161">
        <v>8</v>
      </c>
      <c r="E474" s="152"/>
      <c r="F474" s="153"/>
      <c r="G474" s="152"/>
      <c r="H474" s="152"/>
      <c r="I474" s="162" t="e">
        <f t="shared" si="116"/>
        <v>#DIV/0!</v>
      </c>
      <c r="J474" s="152"/>
      <c r="K474" s="162" t="e">
        <f t="shared" si="117"/>
        <v>#DIV/0!</v>
      </c>
      <c r="L474" s="153"/>
      <c r="M474" s="163" t="e">
        <f t="shared" si="118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01"/>
      <c r="C475" s="804"/>
      <c r="D475" s="161">
        <v>9</v>
      </c>
      <c r="E475" s="152"/>
      <c r="F475" s="153"/>
      <c r="G475" s="152"/>
      <c r="H475" s="152"/>
      <c r="I475" s="162" t="e">
        <f t="shared" ref="I475:I494" si="121">H475/G475</f>
        <v>#DIV/0!</v>
      </c>
      <c r="J475" s="152"/>
      <c r="K475" s="162" t="e">
        <f t="shared" ref="K475:K494" si="122">J475/G475</f>
        <v>#DIV/0!</v>
      </c>
      <c r="L475" s="153"/>
      <c r="M475" s="163" t="e">
        <f t="shared" ref="M475:M494" si="123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02"/>
      <c r="C476" s="805"/>
      <c r="D476" s="161">
        <v>10</v>
      </c>
      <c r="E476" s="152"/>
      <c r="F476" s="153"/>
      <c r="G476" s="152"/>
      <c r="H476" s="152"/>
      <c r="I476" s="162" t="e">
        <f t="shared" si="121"/>
        <v>#DIV/0!</v>
      </c>
      <c r="J476" s="152"/>
      <c r="K476" s="162" t="e">
        <f t="shared" si="122"/>
        <v>#DIV/0!</v>
      </c>
      <c r="L476" s="153"/>
      <c r="M476" s="163" t="e">
        <f t="shared" si="123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00">
        <f t="shared" ref="B477" si="124">B467+1</f>
        <v>46005</v>
      </c>
      <c r="C477" s="803" t="str">
        <f t="shared" ref="C477" si="125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1"/>
        <v>#DIV/0!</v>
      </c>
      <c r="J477" s="152"/>
      <c r="K477" s="162" t="e">
        <f t="shared" si="122"/>
        <v>#DIV/0!</v>
      </c>
      <c r="L477" s="153"/>
      <c r="M477" s="163" t="e">
        <f t="shared" si="123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01"/>
      <c r="C478" s="804"/>
      <c r="D478" s="161">
        <v>2</v>
      </c>
      <c r="E478" s="152"/>
      <c r="F478" s="153"/>
      <c r="G478" s="152"/>
      <c r="H478" s="152"/>
      <c r="I478" s="162" t="e">
        <f t="shared" si="121"/>
        <v>#DIV/0!</v>
      </c>
      <c r="J478" s="152"/>
      <c r="K478" s="162" t="e">
        <f t="shared" si="122"/>
        <v>#DIV/0!</v>
      </c>
      <c r="L478" s="153"/>
      <c r="M478" s="163" t="e">
        <f t="shared" si="123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01"/>
      <c r="C479" s="804"/>
      <c r="D479" s="161">
        <v>3</v>
      </c>
      <c r="E479" s="152"/>
      <c r="F479" s="153"/>
      <c r="G479" s="152"/>
      <c r="H479" s="152"/>
      <c r="I479" s="162" t="e">
        <f t="shared" si="121"/>
        <v>#DIV/0!</v>
      </c>
      <c r="J479" s="152"/>
      <c r="K479" s="162" t="e">
        <f t="shared" si="122"/>
        <v>#DIV/0!</v>
      </c>
      <c r="L479" s="153"/>
      <c r="M479" s="163" t="e">
        <f t="shared" si="123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01"/>
      <c r="C480" s="804"/>
      <c r="D480" s="161">
        <v>4</v>
      </c>
      <c r="E480" s="152"/>
      <c r="F480" s="153"/>
      <c r="G480" s="152"/>
      <c r="H480" s="152"/>
      <c r="I480" s="162" t="e">
        <f t="shared" si="121"/>
        <v>#DIV/0!</v>
      </c>
      <c r="J480" s="152"/>
      <c r="K480" s="162" t="e">
        <f t="shared" si="122"/>
        <v>#DIV/0!</v>
      </c>
      <c r="L480" s="153"/>
      <c r="M480" s="163" t="e">
        <f t="shared" si="123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01"/>
      <c r="C481" s="804"/>
      <c r="D481" s="161">
        <v>5</v>
      </c>
      <c r="E481" s="152"/>
      <c r="F481" s="153"/>
      <c r="G481" s="152"/>
      <c r="H481" s="152"/>
      <c r="I481" s="162" t="e">
        <f t="shared" si="121"/>
        <v>#DIV/0!</v>
      </c>
      <c r="J481" s="152"/>
      <c r="K481" s="162" t="e">
        <f t="shared" si="122"/>
        <v>#DIV/0!</v>
      </c>
      <c r="L481" s="153"/>
      <c r="M481" s="163" t="e">
        <f t="shared" si="123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01"/>
      <c r="C482" s="804"/>
      <c r="D482" s="161">
        <v>6</v>
      </c>
      <c r="E482" s="152"/>
      <c r="F482" s="153"/>
      <c r="G482" s="152"/>
      <c r="H482" s="152"/>
      <c r="I482" s="162" t="e">
        <f t="shared" si="121"/>
        <v>#DIV/0!</v>
      </c>
      <c r="J482" s="152"/>
      <c r="K482" s="162" t="e">
        <f t="shared" si="122"/>
        <v>#DIV/0!</v>
      </c>
      <c r="L482" s="153"/>
      <c r="M482" s="163" t="e">
        <f t="shared" si="123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01"/>
      <c r="C483" s="804"/>
      <c r="D483" s="161">
        <v>7</v>
      </c>
      <c r="E483" s="152"/>
      <c r="F483" s="153"/>
      <c r="G483" s="152"/>
      <c r="H483" s="152"/>
      <c r="I483" s="162" t="e">
        <f t="shared" si="121"/>
        <v>#DIV/0!</v>
      </c>
      <c r="J483" s="152"/>
      <c r="K483" s="162" t="e">
        <f t="shared" si="122"/>
        <v>#DIV/0!</v>
      </c>
      <c r="L483" s="153"/>
      <c r="M483" s="163" t="e">
        <f t="shared" si="123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01"/>
      <c r="C484" s="804"/>
      <c r="D484" s="161">
        <v>8</v>
      </c>
      <c r="E484" s="152"/>
      <c r="F484" s="153"/>
      <c r="G484" s="152"/>
      <c r="H484" s="152"/>
      <c r="I484" s="162" t="e">
        <f t="shared" si="121"/>
        <v>#DIV/0!</v>
      </c>
      <c r="J484" s="152"/>
      <c r="K484" s="162" t="e">
        <f t="shared" si="122"/>
        <v>#DIV/0!</v>
      </c>
      <c r="L484" s="153"/>
      <c r="M484" s="163" t="e">
        <f t="shared" si="123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01"/>
      <c r="C485" s="804"/>
      <c r="D485" s="161">
        <v>9</v>
      </c>
      <c r="E485" s="152"/>
      <c r="F485" s="153"/>
      <c r="G485" s="152"/>
      <c r="H485" s="152"/>
      <c r="I485" s="162" t="e">
        <f t="shared" si="121"/>
        <v>#DIV/0!</v>
      </c>
      <c r="J485" s="152"/>
      <c r="K485" s="162" t="e">
        <f t="shared" si="122"/>
        <v>#DIV/0!</v>
      </c>
      <c r="L485" s="153"/>
      <c r="M485" s="163" t="e">
        <f t="shared" si="123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02"/>
      <c r="C486" s="805"/>
      <c r="D486" s="161">
        <v>10</v>
      </c>
      <c r="E486" s="152"/>
      <c r="F486" s="153"/>
      <c r="G486" s="152"/>
      <c r="H486" s="152"/>
      <c r="I486" s="162" t="e">
        <f t="shared" si="121"/>
        <v>#DIV/0!</v>
      </c>
      <c r="J486" s="152"/>
      <c r="K486" s="162" t="e">
        <f t="shared" si="122"/>
        <v>#DIV/0!</v>
      </c>
      <c r="L486" s="153"/>
      <c r="M486" s="163" t="e">
        <f t="shared" si="123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00">
        <f t="shared" ref="B487" si="126">B477+1</f>
        <v>46006</v>
      </c>
      <c r="C487" s="803" t="str">
        <f t="shared" ref="C487" si="127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1"/>
        <v>#DIV/0!</v>
      </c>
      <c r="J487" s="152"/>
      <c r="K487" s="162" t="e">
        <f t="shared" si="122"/>
        <v>#DIV/0!</v>
      </c>
      <c r="L487" s="153"/>
      <c r="M487" s="163" t="e">
        <f t="shared" si="123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01"/>
      <c r="C488" s="804"/>
      <c r="D488" s="161">
        <v>2</v>
      </c>
      <c r="E488" s="152"/>
      <c r="F488" s="153"/>
      <c r="G488" s="152"/>
      <c r="H488" s="152"/>
      <c r="I488" s="162" t="e">
        <f t="shared" si="121"/>
        <v>#DIV/0!</v>
      </c>
      <c r="J488" s="152"/>
      <c r="K488" s="162" t="e">
        <f t="shared" si="122"/>
        <v>#DIV/0!</v>
      </c>
      <c r="L488" s="153"/>
      <c r="M488" s="163" t="e">
        <f t="shared" si="123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01"/>
      <c r="C489" s="804"/>
      <c r="D489" s="161">
        <v>3</v>
      </c>
      <c r="E489" s="152"/>
      <c r="F489" s="153"/>
      <c r="G489" s="152"/>
      <c r="H489" s="152"/>
      <c r="I489" s="162" t="e">
        <f t="shared" si="121"/>
        <v>#DIV/0!</v>
      </c>
      <c r="J489" s="152"/>
      <c r="K489" s="162" t="e">
        <f t="shared" si="122"/>
        <v>#DIV/0!</v>
      </c>
      <c r="L489" s="153"/>
      <c r="M489" s="163" t="e">
        <f t="shared" si="123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01"/>
      <c r="C490" s="804"/>
      <c r="D490" s="161">
        <v>4</v>
      </c>
      <c r="E490" s="152"/>
      <c r="F490" s="153"/>
      <c r="G490" s="152"/>
      <c r="H490" s="152"/>
      <c r="I490" s="162" t="e">
        <f t="shared" si="121"/>
        <v>#DIV/0!</v>
      </c>
      <c r="J490" s="152"/>
      <c r="K490" s="162" t="e">
        <f t="shared" si="122"/>
        <v>#DIV/0!</v>
      </c>
      <c r="L490" s="153"/>
      <c r="M490" s="163" t="e">
        <f t="shared" si="123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01"/>
      <c r="C491" s="804"/>
      <c r="D491" s="161">
        <v>5</v>
      </c>
      <c r="E491" s="152"/>
      <c r="F491" s="153"/>
      <c r="G491" s="152"/>
      <c r="H491" s="152"/>
      <c r="I491" s="162" t="e">
        <f t="shared" si="121"/>
        <v>#DIV/0!</v>
      </c>
      <c r="J491" s="152"/>
      <c r="K491" s="162" t="e">
        <f t="shared" si="122"/>
        <v>#DIV/0!</v>
      </c>
      <c r="L491" s="153"/>
      <c r="M491" s="163" t="e">
        <f t="shared" si="123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01"/>
      <c r="C492" s="804"/>
      <c r="D492" s="161">
        <v>6</v>
      </c>
      <c r="E492" s="152"/>
      <c r="F492" s="153"/>
      <c r="G492" s="152"/>
      <c r="H492" s="152"/>
      <c r="I492" s="162" t="e">
        <f t="shared" si="121"/>
        <v>#DIV/0!</v>
      </c>
      <c r="J492" s="152"/>
      <c r="K492" s="162" t="e">
        <f t="shared" si="122"/>
        <v>#DIV/0!</v>
      </c>
      <c r="L492" s="153"/>
      <c r="M492" s="163" t="e">
        <f t="shared" si="123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01"/>
      <c r="C493" s="804"/>
      <c r="D493" s="161">
        <v>7</v>
      </c>
      <c r="E493" s="152"/>
      <c r="F493" s="153"/>
      <c r="G493" s="152"/>
      <c r="H493" s="152"/>
      <c r="I493" s="162" t="e">
        <f t="shared" si="121"/>
        <v>#DIV/0!</v>
      </c>
      <c r="J493" s="152"/>
      <c r="K493" s="162" t="e">
        <f t="shared" si="122"/>
        <v>#DIV/0!</v>
      </c>
      <c r="L493" s="153"/>
      <c r="M493" s="163" t="e">
        <f t="shared" si="123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01"/>
      <c r="C494" s="804"/>
      <c r="D494" s="161">
        <v>8</v>
      </c>
      <c r="E494" s="152"/>
      <c r="F494" s="153"/>
      <c r="G494" s="152"/>
      <c r="H494" s="152"/>
      <c r="I494" s="162" t="e">
        <f t="shared" si="121"/>
        <v>#DIV/0!</v>
      </c>
      <c r="J494" s="152"/>
      <c r="K494" s="162" t="e">
        <f t="shared" si="122"/>
        <v>#DIV/0!</v>
      </c>
      <c r="L494" s="153"/>
      <c r="M494" s="163" t="e">
        <f t="shared" si="123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01"/>
      <c r="C495" s="804"/>
      <c r="D495" s="161">
        <v>9</v>
      </c>
      <c r="E495" s="152"/>
      <c r="F495" s="153"/>
      <c r="G495" s="152"/>
      <c r="H495" s="152"/>
      <c r="I495" s="162" t="e">
        <f t="shared" ref="I495:I496" si="128">H495/G495</f>
        <v>#DIV/0!</v>
      </c>
      <c r="J495" s="152"/>
      <c r="K495" s="162" t="e">
        <f t="shared" ref="K495:K496" si="129">J495/G495</f>
        <v>#DIV/0!</v>
      </c>
      <c r="L495" s="153"/>
      <c r="M495" s="163" t="e">
        <f t="shared" ref="M495:M496" si="130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02"/>
      <c r="C496" s="805"/>
      <c r="D496" s="161">
        <v>10</v>
      </c>
      <c r="E496" s="152"/>
      <c r="F496" s="153"/>
      <c r="G496" s="152"/>
      <c r="H496" s="152"/>
      <c r="I496" s="162" t="e">
        <f t="shared" si="128"/>
        <v>#DIV/0!</v>
      </c>
      <c r="J496" s="152"/>
      <c r="K496" s="162" t="e">
        <f t="shared" si="129"/>
        <v>#DIV/0!</v>
      </c>
      <c r="L496" s="153"/>
      <c r="M496" s="163" t="e">
        <f t="shared" si="130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3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U127:U496 U7:U76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41" t="s">
        <v>12</v>
      </c>
      <c r="D21" s="839"/>
      <c r="E21" s="840"/>
      <c r="F21" s="49" t="s">
        <v>46</v>
      </c>
      <c r="G21" s="49" t="s">
        <v>48</v>
      </c>
      <c r="H21" s="49" t="s">
        <v>49</v>
      </c>
      <c r="I21" s="8" t="s">
        <v>13</v>
      </c>
      <c r="J21" s="854" t="s">
        <v>51</v>
      </c>
      <c r="K21" s="840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3" t="s">
        <v>14</v>
      </c>
      <c r="D22" s="839"/>
      <c r="E22" s="840"/>
      <c r="F22" s="4">
        <v>3</v>
      </c>
      <c r="G22" s="4">
        <v>3000</v>
      </c>
      <c r="H22" s="4">
        <v>1000</v>
      </c>
      <c r="I22" s="4">
        <v>10</v>
      </c>
      <c r="J22" s="842" t="s">
        <v>76</v>
      </c>
      <c r="K22" s="840"/>
      <c r="M22" s="52" t="s">
        <v>26</v>
      </c>
      <c r="N22" s="57" t="s">
        <v>47</v>
      </c>
      <c r="O22" s="849" t="s">
        <v>12</v>
      </c>
      <c r="P22" s="839"/>
      <c r="Q22" s="840"/>
      <c r="R22" s="855" t="s">
        <v>53</v>
      </c>
      <c r="S22" s="839"/>
      <c r="T22" s="840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54" t="s">
        <v>51</v>
      </c>
      <c r="AA22" s="840"/>
    </row>
    <row r="23" spans="1:27" ht="15.75" customHeight="1">
      <c r="A23" s="23"/>
      <c r="B23" s="6">
        <v>2</v>
      </c>
      <c r="C23" s="838"/>
      <c r="D23" s="839"/>
      <c r="E23" s="840"/>
      <c r="F23" s="4"/>
      <c r="G23" s="4"/>
      <c r="H23" s="4"/>
      <c r="I23" s="4"/>
      <c r="J23" s="838"/>
      <c r="K23" s="840"/>
      <c r="M23" s="56" t="s">
        <v>42</v>
      </c>
      <c r="N23" s="24">
        <v>1</v>
      </c>
      <c r="O23" s="842" t="s">
        <v>82</v>
      </c>
      <c r="P23" s="839"/>
      <c r="Q23" s="840"/>
      <c r="R23" s="842" t="s">
        <v>85</v>
      </c>
      <c r="S23" s="839"/>
      <c r="T23" s="840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42" t="s">
        <v>86</v>
      </c>
      <c r="AA23" s="840"/>
    </row>
    <row r="24" spans="1:27" ht="15.75" customHeight="1">
      <c r="A24" s="23"/>
      <c r="B24" s="6">
        <v>3</v>
      </c>
      <c r="C24" s="838"/>
      <c r="D24" s="839"/>
      <c r="E24" s="840"/>
      <c r="F24" s="4"/>
      <c r="G24" s="4"/>
      <c r="H24" s="4"/>
      <c r="I24" s="4"/>
      <c r="J24" s="838"/>
      <c r="K24" s="840"/>
      <c r="M24" s="25"/>
      <c r="N24" s="24">
        <v>2</v>
      </c>
      <c r="O24" s="843"/>
      <c r="P24" s="839"/>
      <c r="Q24" s="840"/>
      <c r="R24" s="843"/>
      <c r="S24" s="839"/>
      <c r="T24" s="840"/>
      <c r="U24" s="4"/>
      <c r="V24" s="14"/>
      <c r="W24" s="4"/>
      <c r="X24" s="16">
        <f t="shared" si="16"/>
        <v>0</v>
      </c>
      <c r="Y24" s="4"/>
      <c r="Z24" s="843"/>
      <c r="AA24" s="840"/>
    </row>
    <row r="25" spans="1:27" ht="15.75" customHeight="1">
      <c r="A25" s="23"/>
      <c r="B25" s="6">
        <v>4</v>
      </c>
      <c r="C25" s="838"/>
      <c r="D25" s="839"/>
      <c r="E25" s="840"/>
      <c r="F25" s="4"/>
      <c r="G25" s="4"/>
      <c r="H25" s="4"/>
      <c r="I25" s="4"/>
      <c r="J25" s="838"/>
      <c r="K25" s="840"/>
      <c r="M25" s="25"/>
      <c r="N25" s="24">
        <v>3</v>
      </c>
      <c r="O25" s="843"/>
      <c r="P25" s="839"/>
      <c r="Q25" s="840"/>
      <c r="R25" s="843"/>
      <c r="S25" s="839"/>
      <c r="T25" s="840"/>
      <c r="U25" s="4"/>
      <c r="V25" s="14"/>
      <c r="W25" s="4"/>
      <c r="X25" s="16">
        <f t="shared" si="16"/>
        <v>0</v>
      </c>
      <c r="Y25" s="4"/>
      <c r="Z25" s="843"/>
      <c r="AA25" s="840"/>
    </row>
    <row r="26" spans="1:27" ht="15.75" customHeight="1">
      <c r="A26" s="23"/>
      <c r="B26" s="26">
        <v>5</v>
      </c>
      <c r="C26" s="852"/>
      <c r="D26" s="848"/>
      <c r="E26" s="845"/>
      <c r="F26" s="27"/>
      <c r="G26" s="27"/>
      <c r="H26" s="27"/>
      <c r="I26" s="27"/>
      <c r="J26" s="852"/>
      <c r="K26" s="845"/>
      <c r="M26" s="25"/>
      <c r="N26" s="24">
        <v>4</v>
      </c>
      <c r="O26" s="843"/>
      <c r="P26" s="839"/>
      <c r="Q26" s="840"/>
      <c r="R26" s="843"/>
      <c r="S26" s="839"/>
      <c r="T26" s="840"/>
      <c r="U26" s="4"/>
      <c r="V26" s="14"/>
      <c r="W26" s="4"/>
      <c r="X26" s="16">
        <f t="shared" si="16"/>
        <v>0</v>
      </c>
      <c r="Y26" s="4"/>
      <c r="Z26" s="843"/>
      <c r="AA26" s="840"/>
    </row>
    <row r="27" spans="1:27" ht="15.75" customHeight="1">
      <c r="A27" s="23"/>
      <c r="B27" s="69" t="s">
        <v>101</v>
      </c>
      <c r="C27" s="846" t="s">
        <v>75</v>
      </c>
      <c r="D27" s="853"/>
      <c r="E27" s="847"/>
      <c r="F27" s="28">
        <v>4</v>
      </c>
      <c r="G27" s="28">
        <v>2800</v>
      </c>
      <c r="H27" s="28">
        <v>700</v>
      </c>
      <c r="I27" s="28" t="s">
        <v>15</v>
      </c>
      <c r="J27" s="846" t="s">
        <v>77</v>
      </c>
      <c r="K27" s="847"/>
      <c r="M27" s="25"/>
      <c r="N27" s="29">
        <v>5</v>
      </c>
      <c r="O27" s="844"/>
      <c r="P27" s="848"/>
      <c r="Q27" s="845"/>
      <c r="R27" s="844"/>
      <c r="S27" s="848"/>
      <c r="T27" s="845"/>
      <c r="U27" s="27"/>
      <c r="V27" s="30"/>
      <c r="W27" s="27"/>
      <c r="X27" s="31">
        <f t="shared" si="16"/>
        <v>0</v>
      </c>
      <c r="Y27" s="4"/>
      <c r="Z27" s="844"/>
      <c r="AA27" s="845"/>
    </row>
    <row r="28" spans="1:27" ht="15.75" customHeight="1">
      <c r="A28" s="23"/>
      <c r="B28" s="70" t="s">
        <v>102</v>
      </c>
      <c r="C28" s="838"/>
      <c r="D28" s="839"/>
      <c r="E28" s="840"/>
      <c r="F28" s="4"/>
      <c r="G28" s="4"/>
      <c r="H28" s="4"/>
      <c r="I28" s="4"/>
      <c r="J28" s="838"/>
      <c r="K28" s="840"/>
      <c r="M28" s="32"/>
      <c r="N28" s="55"/>
      <c r="O28" s="850"/>
      <c r="P28" s="839"/>
      <c r="Q28" s="839"/>
      <c r="R28" s="850"/>
      <c r="S28" s="839"/>
      <c r="T28" s="839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50"/>
      <c r="AA28" s="840"/>
    </row>
    <row r="29" spans="1:27" ht="15.75" customHeight="1">
      <c r="A29" s="23"/>
      <c r="B29" s="70" t="s">
        <v>100</v>
      </c>
      <c r="C29" s="838"/>
      <c r="D29" s="839"/>
      <c r="E29" s="840"/>
      <c r="F29" s="4"/>
      <c r="G29" s="4"/>
      <c r="H29" s="4"/>
      <c r="I29" s="4"/>
      <c r="J29" s="838"/>
      <c r="K29" s="840"/>
      <c r="M29" s="56" t="s">
        <v>43</v>
      </c>
      <c r="N29" s="24">
        <v>1</v>
      </c>
      <c r="O29" s="863" t="s">
        <v>16</v>
      </c>
      <c r="P29" s="859"/>
      <c r="Q29" s="860"/>
      <c r="R29" s="858" t="s">
        <v>87</v>
      </c>
      <c r="S29" s="859"/>
      <c r="T29" s="86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58" t="s">
        <v>88</v>
      </c>
      <c r="AA29" s="860"/>
    </row>
    <row r="30" spans="1:27" ht="15.75" customHeight="1">
      <c r="A30" s="23"/>
      <c r="B30" s="70" t="s">
        <v>99</v>
      </c>
      <c r="C30" s="838"/>
      <c r="D30" s="839"/>
      <c r="E30" s="840"/>
      <c r="F30" s="4"/>
      <c r="G30" s="4"/>
      <c r="H30" s="4"/>
      <c r="I30" s="4"/>
      <c r="J30" s="838"/>
      <c r="K30" s="840"/>
      <c r="M30" s="25"/>
      <c r="N30" s="24">
        <v>2</v>
      </c>
      <c r="O30" s="843"/>
      <c r="P30" s="839"/>
      <c r="Q30" s="840"/>
      <c r="R30" s="843"/>
      <c r="S30" s="839"/>
      <c r="T30" s="840"/>
      <c r="U30" s="4"/>
      <c r="V30" s="14"/>
      <c r="W30" s="4"/>
      <c r="X30" s="16">
        <f t="shared" si="17"/>
        <v>0</v>
      </c>
      <c r="Y30" s="4"/>
      <c r="Z30" s="843"/>
      <c r="AA30" s="840"/>
    </row>
    <row r="31" spans="1:27" ht="15.75" customHeight="1">
      <c r="A31" s="20"/>
      <c r="B31" s="70" t="s">
        <v>103</v>
      </c>
      <c r="C31" s="838"/>
      <c r="D31" s="839"/>
      <c r="E31" s="840"/>
      <c r="F31" s="4"/>
      <c r="G31" s="4"/>
      <c r="H31" s="4"/>
      <c r="I31" s="4"/>
      <c r="J31" s="838"/>
      <c r="K31" s="840"/>
      <c r="M31" s="25"/>
      <c r="N31" s="24">
        <v>3</v>
      </c>
      <c r="O31" s="843"/>
      <c r="P31" s="839"/>
      <c r="Q31" s="840"/>
      <c r="R31" s="843"/>
      <c r="S31" s="839"/>
      <c r="T31" s="840"/>
      <c r="U31" s="4"/>
      <c r="V31" s="14"/>
      <c r="W31" s="4"/>
      <c r="X31" s="16">
        <f t="shared" si="17"/>
        <v>0</v>
      </c>
      <c r="Y31" s="4"/>
      <c r="Z31" s="843"/>
      <c r="AA31" s="840"/>
    </row>
    <row r="32" spans="1:27" ht="15.75" customHeight="1">
      <c r="A32" s="67"/>
      <c r="M32" s="25"/>
      <c r="N32" s="24">
        <v>4</v>
      </c>
      <c r="O32" s="843"/>
      <c r="P32" s="839"/>
      <c r="Q32" s="840"/>
      <c r="R32" s="843"/>
      <c r="S32" s="839"/>
      <c r="T32" s="840"/>
      <c r="U32" s="4"/>
      <c r="V32" s="14"/>
      <c r="W32" s="4"/>
      <c r="X32" s="16">
        <f t="shared" si="17"/>
        <v>0</v>
      </c>
      <c r="Y32" s="4"/>
      <c r="Z32" s="843"/>
      <c r="AA32" s="840"/>
    </row>
    <row r="33" spans="1:27" ht="15.75" customHeight="1">
      <c r="A33" s="18"/>
      <c r="B33" s="49" t="s">
        <v>47</v>
      </c>
      <c r="C33" s="841" t="s">
        <v>12</v>
      </c>
      <c r="D33" s="839"/>
      <c r="E33" s="840"/>
      <c r="F33" s="49" t="s">
        <v>46</v>
      </c>
      <c r="G33" s="49" t="s">
        <v>48</v>
      </c>
      <c r="H33" s="49" t="s">
        <v>49</v>
      </c>
      <c r="I33" s="8" t="s">
        <v>13</v>
      </c>
      <c r="J33" s="854" t="s">
        <v>51</v>
      </c>
      <c r="K33" s="840"/>
      <c r="M33" s="25"/>
      <c r="N33" s="29">
        <v>5</v>
      </c>
      <c r="O33" s="843"/>
      <c r="P33" s="839"/>
      <c r="Q33" s="840"/>
      <c r="R33" s="843"/>
      <c r="S33" s="839"/>
      <c r="T33" s="840"/>
      <c r="U33" s="27"/>
      <c r="V33" s="30"/>
      <c r="W33" s="27"/>
      <c r="X33" s="31">
        <f t="shared" si="17"/>
        <v>0</v>
      </c>
      <c r="Y33" s="4"/>
      <c r="Z33" s="843"/>
      <c r="AA33" s="840"/>
    </row>
    <row r="34" spans="1:27" ht="15.75" customHeight="1">
      <c r="A34" s="52" t="s">
        <v>35</v>
      </c>
      <c r="B34" s="6">
        <v>1</v>
      </c>
      <c r="C34" s="842" t="s">
        <v>79</v>
      </c>
      <c r="D34" s="839"/>
      <c r="E34" s="840"/>
      <c r="F34" s="4">
        <v>3</v>
      </c>
      <c r="G34" s="4">
        <v>2500</v>
      </c>
      <c r="H34" s="4">
        <v>833.33</v>
      </c>
      <c r="I34" s="4">
        <v>20</v>
      </c>
      <c r="J34" s="842" t="s">
        <v>78</v>
      </c>
      <c r="K34" s="840"/>
      <c r="M34" s="68"/>
      <c r="N34" s="45"/>
      <c r="O34" s="850"/>
      <c r="P34" s="839"/>
      <c r="Q34" s="839"/>
      <c r="R34" s="850"/>
      <c r="S34" s="839"/>
      <c r="T34" s="839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50"/>
      <c r="AA34" s="840"/>
    </row>
    <row r="35" spans="1:27" ht="15.75" customHeight="1">
      <c r="A35" s="23"/>
      <c r="B35" s="6">
        <v>2</v>
      </c>
      <c r="C35" s="843"/>
      <c r="D35" s="839"/>
      <c r="E35" s="840"/>
      <c r="F35" s="4"/>
      <c r="G35" s="4"/>
      <c r="H35" s="4"/>
      <c r="I35" s="4"/>
      <c r="J35" s="843"/>
      <c r="K35" s="840"/>
      <c r="M35" s="1"/>
      <c r="N35" s="1"/>
      <c r="O35" s="861"/>
      <c r="P35" s="862"/>
      <c r="Q35" s="862"/>
      <c r="R35" s="861"/>
      <c r="S35" s="862"/>
      <c r="T35" s="862"/>
      <c r="U35" s="1"/>
      <c r="V35" s="38"/>
      <c r="W35" s="1"/>
      <c r="X35" s="1"/>
      <c r="Y35" s="861"/>
      <c r="Z35" s="862"/>
      <c r="AA35" s="862"/>
    </row>
    <row r="36" spans="1:27" ht="15.75" customHeight="1">
      <c r="A36" s="23"/>
      <c r="B36" s="6">
        <v>3</v>
      </c>
      <c r="C36" s="843"/>
      <c r="D36" s="839"/>
      <c r="E36" s="840"/>
      <c r="F36" s="4"/>
      <c r="G36" s="4"/>
      <c r="H36" s="4"/>
      <c r="I36" s="4"/>
      <c r="J36" s="843"/>
      <c r="K36" s="840"/>
      <c r="M36" s="52" t="s">
        <v>27</v>
      </c>
      <c r="N36" s="57" t="s">
        <v>47</v>
      </c>
      <c r="O36" s="849" t="s">
        <v>12</v>
      </c>
      <c r="P36" s="850"/>
      <c r="Q36" s="851"/>
      <c r="R36" s="855" t="s">
        <v>53</v>
      </c>
      <c r="S36" s="856"/>
      <c r="T36" s="857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54" t="s">
        <v>51</v>
      </c>
      <c r="AA36" s="864"/>
    </row>
    <row r="37" spans="1:27" ht="15.75" customHeight="1">
      <c r="A37" s="23"/>
      <c r="B37" s="6">
        <v>4</v>
      </c>
      <c r="C37" s="843"/>
      <c r="D37" s="839"/>
      <c r="E37" s="840"/>
      <c r="F37" s="4"/>
      <c r="G37" s="4"/>
      <c r="H37" s="4"/>
      <c r="I37" s="4"/>
      <c r="J37" s="843"/>
      <c r="K37" s="840"/>
      <c r="M37" s="56" t="s">
        <v>42</v>
      </c>
      <c r="N37" s="24">
        <v>1</v>
      </c>
      <c r="O37" s="842" t="s">
        <v>89</v>
      </c>
      <c r="P37" s="839"/>
      <c r="Q37" s="840"/>
      <c r="R37" s="842" t="s">
        <v>90</v>
      </c>
      <c r="S37" s="839"/>
      <c r="T37" s="840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42" t="s">
        <v>91</v>
      </c>
      <c r="AA37" s="840"/>
    </row>
    <row r="38" spans="1:27" ht="15.75" customHeight="1">
      <c r="A38" s="23"/>
      <c r="B38" s="26">
        <v>5</v>
      </c>
      <c r="C38" s="844"/>
      <c r="D38" s="848"/>
      <c r="E38" s="845"/>
      <c r="F38" s="27"/>
      <c r="G38" s="27"/>
      <c r="H38" s="27"/>
      <c r="I38" s="27"/>
      <c r="J38" s="844"/>
      <c r="K38" s="845"/>
      <c r="M38" s="25"/>
      <c r="N38" s="24">
        <v>2</v>
      </c>
      <c r="O38" s="843"/>
      <c r="P38" s="839"/>
      <c r="Q38" s="840"/>
      <c r="R38" s="843"/>
      <c r="S38" s="839"/>
      <c r="T38" s="840"/>
      <c r="U38" s="4"/>
      <c r="V38" s="14"/>
      <c r="W38" s="4"/>
      <c r="X38" s="16">
        <f t="shared" si="18"/>
        <v>0</v>
      </c>
      <c r="Y38" s="4"/>
      <c r="Z38" s="843"/>
      <c r="AA38" s="840"/>
    </row>
    <row r="39" spans="1:27" ht="14.25">
      <c r="A39" s="23"/>
      <c r="B39" s="69" t="s">
        <v>101</v>
      </c>
      <c r="C39" s="846" t="s">
        <v>80</v>
      </c>
      <c r="D39" s="853"/>
      <c r="E39" s="847"/>
      <c r="F39" s="28">
        <v>7</v>
      </c>
      <c r="G39" s="28">
        <v>2200</v>
      </c>
      <c r="H39" s="28">
        <v>314.29000000000002</v>
      </c>
      <c r="I39" s="28">
        <v>-15</v>
      </c>
      <c r="J39" s="846" t="s">
        <v>81</v>
      </c>
      <c r="K39" s="847"/>
      <c r="M39" s="25"/>
      <c r="N39" s="24">
        <v>3</v>
      </c>
      <c r="O39" s="843"/>
      <c r="P39" s="839"/>
      <c r="Q39" s="840"/>
      <c r="R39" s="843"/>
      <c r="S39" s="839"/>
      <c r="T39" s="840"/>
      <c r="U39" s="4"/>
      <c r="V39" s="14"/>
      <c r="W39" s="4"/>
      <c r="X39" s="16">
        <f t="shared" si="18"/>
        <v>0</v>
      </c>
      <c r="Y39" s="4"/>
      <c r="Z39" s="843"/>
      <c r="AA39" s="840"/>
    </row>
    <row r="40" spans="1:27" ht="14.25">
      <c r="A40" s="23"/>
      <c r="B40" s="70" t="s">
        <v>102</v>
      </c>
      <c r="C40" s="843"/>
      <c r="D40" s="839"/>
      <c r="E40" s="840"/>
      <c r="F40" s="4"/>
      <c r="G40" s="4"/>
      <c r="H40" s="4"/>
      <c r="I40" s="4"/>
      <c r="J40" s="843"/>
      <c r="K40" s="840"/>
      <c r="M40" s="25"/>
      <c r="N40" s="24">
        <v>4</v>
      </c>
      <c r="O40" s="843"/>
      <c r="P40" s="839"/>
      <c r="Q40" s="840"/>
      <c r="R40" s="843"/>
      <c r="S40" s="839"/>
      <c r="T40" s="840"/>
      <c r="U40" s="4"/>
      <c r="V40" s="14"/>
      <c r="W40" s="4"/>
      <c r="X40" s="16">
        <f t="shared" si="18"/>
        <v>0</v>
      </c>
      <c r="Y40" s="4"/>
      <c r="Z40" s="843"/>
      <c r="AA40" s="840"/>
    </row>
    <row r="41" spans="1:27" ht="14.25">
      <c r="A41" s="23"/>
      <c r="B41" s="70" t="s">
        <v>100</v>
      </c>
      <c r="C41" s="843"/>
      <c r="D41" s="839"/>
      <c r="E41" s="840"/>
      <c r="F41" s="4"/>
      <c r="G41" s="4"/>
      <c r="H41" s="4"/>
      <c r="I41" s="4"/>
      <c r="J41" s="843"/>
      <c r="K41" s="840"/>
      <c r="M41" s="25"/>
      <c r="N41" s="29">
        <v>5</v>
      </c>
      <c r="O41" s="844"/>
      <c r="P41" s="848"/>
      <c r="Q41" s="845"/>
      <c r="R41" s="844"/>
      <c r="S41" s="848"/>
      <c r="T41" s="845"/>
      <c r="U41" s="27"/>
      <c r="V41" s="30"/>
      <c r="W41" s="27"/>
      <c r="X41" s="31">
        <f t="shared" si="18"/>
        <v>0</v>
      </c>
      <c r="Y41" s="4"/>
      <c r="Z41" s="843"/>
      <c r="AA41" s="840"/>
    </row>
    <row r="42" spans="1:27" ht="14.25">
      <c r="A42" s="23"/>
      <c r="B42" s="70" t="s">
        <v>99</v>
      </c>
      <c r="C42" s="843"/>
      <c r="D42" s="839"/>
      <c r="E42" s="840"/>
      <c r="F42" s="4"/>
      <c r="G42" s="4"/>
      <c r="H42" s="4"/>
      <c r="I42" s="4"/>
      <c r="J42" s="843"/>
      <c r="K42" s="840"/>
      <c r="M42" s="32"/>
      <c r="N42" s="54"/>
      <c r="O42" s="850"/>
      <c r="P42" s="839"/>
      <c r="Q42" s="839"/>
      <c r="R42" s="850"/>
      <c r="S42" s="839"/>
      <c r="T42" s="839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50"/>
      <c r="AA42" s="840"/>
    </row>
    <row r="43" spans="1:27" ht="14.25">
      <c r="A43" s="20"/>
      <c r="B43" s="70" t="s">
        <v>103</v>
      </c>
      <c r="C43" s="843"/>
      <c r="D43" s="839"/>
      <c r="E43" s="840"/>
      <c r="F43" s="4"/>
      <c r="G43" s="4"/>
      <c r="H43" s="4"/>
      <c r="I43" s="4"/>
      <c r="J43" s="843"/>
      <c r="K43" s="840"/>
      <c r="M43" s="56" t="s">
        <v>43</v>
      </c>
      <c r="N43" s="24">
        <v>1</v>
      </c>
      <c r="O43" s="842" t="s">
        <v>89</v>
      </c>
      <c r="P43" s="839"/>
      <c r="Q43" s="840"/>
      <c r="R43" s="858" t="s">
        <v>93</v>
      </c>
      <c r="S43" s="859"/>
      <c r="T43" s="86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42" t="s">
        <v>92</v>
      </c>
      <c r="AA43" s="840"/>
    </row>
    <row r="44" spans="1:27" ht="14.25">
      <c r="A44" s="67"/>
      <c r="M44" s="25"/>
      <c r="N44" s="24">
        <v>2</v>
      </c>
      <c r="O44" s="843"/>
      <c r="P44" s="839"/>
      <c r="Q44" s="840"/>
      <c r="R44" s="843"/>
      <c r="S44" s="839"/>
      <c r="T44" s="840"/>
      <c r="U44" s="4"/>
      <c r="V44" s="14"/>
      <c r="W44" s="4"/>
      <c r="X44" s="37">
        <f t="shared" si="19"/>
        <v>0</v>
      </c>
      <c r="Y44" s="4"/>
      <c r="Z44" s="843"/>
      <c r="AA44" s="840"/>
    </row>
    <row r="45" spans="1:27" ht="14.25">
      <c r="A45" s="18"/>
      <c r="B45" s="49" t="s">
        <v>47</v>
      </c>
      <c r="C45" s="841" t="s">
        <v>12</v>
      </c>
      <c r="D45" s="839"/>
      <c r="E45" s="840"/>
      <c r="F45" s="49" t="s">
        <v>46</v>
      </c>
      <c r="G45" s="49" t="s">
        <v>48</v>
      </c>
      <c r="H45" s="49" t="s">
        <v>49</v>
      </c>
      <c r="I45" s="8" t="s">
        <v>13</v>
      </c>
      <c r="J45" s="854" t="s">
        <v>51</v>
      </c>
      <c r="K45" s="840"/>
      <c r="M45" s="25"/>
      <c r="N45" s="24">
        <v>3</v>
      </c>
      <c r="O45" s="843"/>
      <c r="P45" s="839"/>
      <c r="Q45" s="840"/>
      <c r="R45" s="843"/>
      <c r="S45" s="839"/>
      <c r="T45" s="840"/>
      <c r="U45" s="4"/>
      <c r="V45" s="14"/>
      <c r="W45" s="4"/>
      <c r="X45" s="37">
        <f t="shared" si="19"/>
        <v>0</v>
      </c>
      <c r="Y45" s="4"/>
      <c r="Z45" s="843"/>
      <c r="AA45" s="840"/>
    </row>
    <row r="46" spans="1:27" ht="14.25">
      <c r="A46" s="52" t="s">
        <v>36</v>
      </c>
      <c r="B46" s="6">
        <v>1</v>
      </c>
      <c r="C46" s="842" t="s">
        <v>82</v>
      </c>
      <c r="D46" s="839"/>
      <c r="E46" s="840"/>
      <c r="F46" s="4">
        <v>15</v>
      </c>
      <c r="G46" s="4">
        <v>1200</v>
      </c>
      <c r="H46" s="4">
        <v>80</v>
      </c>
      <c r="I46" s="4">
        <v>5</v>
      </c>
      <c r="J46" s="842" t="s">
        <v>83</v>
      </c>
      <c r="K46" s="840"/>
      <c r="M46" s="25"/>
      <c r="N46" s="24">
        <v>4</v>
      </c>
      <c r="O46" s="843"/>
      <c r="P46" s="839"/>
      <c r="Q46" s="840"/>
      <c r="R46" s="843"/>
      <c r="S46" s="839"/>
      <c r="T46" s="840"/>
      <c r="U46" s="4"/>
      <c r="V46" s="14"/>
      <c r="W46" s="4"/>
      <c r="X46" s="37">
        <f t="shared" si="19"/>
        <v>0</v>
      </c>
      <c r="Y46" s="4"/>
      <c r="Z46" s="843"/>
      <c r="AA46" s="840"/>
    </row>
    <row r="47" spans="1:27" ht="14.25">
      <c r="A47" s="23"/>
      <c r="B47" s="6">
        <v>2</v>
      </c>
      <c r="C47" s="843"/>
      <c r="D47" s="839"/>
      <c r="E47" s="840"/>
      <c r="F47" s="4"/>
      <c r="G47" s="4"/>
      <c r="H47" s="4"/>
      <c r="I47" s="4"/>
      <c r="J47" s="843"/>
      <c r="K47" s="840"/>
      <c r="M47" s="25"/>
      <c r="N47" s="29">
        <v>5</v>
      </c>
      <c r="O47" s="843"/>
      <c r="P47" s="839"/>
      <c r="Q47" s="840"/>
      <c r="R47" s="843"/>
      <c r="S47" s="839"/>
      <c r="T47" s="840"/>
      <c r="U47" s="27"/>
      <c r="V47" s="30"/>
      <c r="W47" s="27"/>
      <c r="X47" s="40">
        <f t="shared" si="19"/>
        <v>0</v>
      </c>
      <c r="Y47" s="4"/>
      <c r="Z47" s="843"/>
      <c r="AA47" s="840"/>
    </row>
    <row r="48" spans="1:27" ht="14.25">
      <c r="A48" s="23"/>
      <c r="B48" s="6">
        <v>3</v>
      </c>
      <c r="C48" s="843"/>
      <c r="D48" s="839"/>
      <c r="E48" s="840"/>
      <c r="F48" s="4"/>
      <c r="G48" s="4"/>
      <c r="H48" s="4"/>
      <c r="I48" s="4"/>
      <c r="J48" s="843"/>
      <c r="K48" s="840"/>
      <c r="M48" s="68"/>
      <c r="N48" s="45"/>
      <c r="O48" s="850"/>
      <c r="P48" s="839"/>
      <c r="Q48" s="839"/>
      <c r="R48" s="850"/>
      <c r="S48" s="839"/>
      <c r="T48" s="839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50"/>
      <c r="AA48" s="840"/>
    </row>
    <row r="49" spans="1:27" ht="14.25">
      <c r="A49" s="23"/>
      <c r="B49" s="6">
        <v>4</v>
      </c>
      <c r="C49" s="843"/>
      <c r="D49" s="839"/>
      <c r="E49" s="840"/>
      <c r="F49" s="4"/>
      <c r="G49" s="4"/>
      <c r="H49" s="4"/>
      <c r="I49" s="4"/>
      <c r="J49" s="843"/>
      <c r="K49" s="84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4"/>
      <c r="D50" s="848"/>
      <c r="E50" s="845"/>
      <c r="F50" s="27"/>
      <c r="G50" s="27"/>
      <c r="H50" s="27"/>
      <c r="I50" s="27"/>
      <c r="J50" s="844"/>
      <c r="K50" s="845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46" t="s">
        <v>89</v>
      </c>
      <c r="D51" s="853"/>
      <c r="E51" s="847"/>
      <c r="F51" s="28">
        <v>18</v>
      </c>
      <c r="G51" s="28">
        <v>800</v>
      </c>
      <c r="H51" s="28">
        <v>44.44</v>
      </c>
      <c r="I51" s="28">
        <v>-15</v>
      </c>
      <c r="J51" s="846" t="s">
        <v>84</v>
      </c>
      <c r="K51" s="847"/>
      <c r="M51" s="8"/>
      <c r="N51" s="8" t="s">
        <v>18</v>
      </c>
      <c r="O51" s="849" t="s">
        <v>12</v>
      </c>
      <c r="P51" s="850"/>
      <c r="Q51" s="851"/>
      <c r="R51" s="855" t="s">
        <v>53</v>
      </c>
      <c r="S51" s="856"/>
      <c r="T51" s="857"/>
      <c r="U51" s="57" t="s">
        <v>54</v>
      </c>
      <c r="V51" s="39" t="s">
        <v>19</v>
      </c>
      <c r="W51" s="57" t="s">
        <v>57</v>
      </c>
      <c r="X51" s="8" t="s">
        <v>2</v>
      </c>
      <c r="Y51" s="849" t="s">
        <v>50</v>
      </c>
      <c r="Z51" s="850"/>
      <c r="AA51" s="851"/>
    </row>
    <row r="52" spans="1:27" ht="14.25">
      <c r="A52" s="23"/>
      <c r="B52" s="70" t="s">
        <v>102</v>
      </c>
      <c r="C52" s="843"/>
      <c r="D52" s="839"/>
      <c r="E52" s="840"/>
      <c r="F52" s="4"/>
      <c r="G52" s="4"/>
      <c r="H52" s="4"/>
      <c r="I52" s="4"/>
      <c r="J52" s="843"/>
      <c r="K52" s="840"/>
      <c r="M52" s="56" t="s">
        <v>42</v>
      </c>
      <c r="N52" s="24">
        <v>1</v>
      </c>
      <c r="O52" s="842" t="s">
        <v>89</v>
      </c>
      <c r="P52" s="839"/>
      <c r="Q52" s="840"/>
      <c r="R52" s="858" t="s">
        <v>93</v>
      </c>
      <c r="S52" s="859"/>
      <c r="T52" s="86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42" t="s">
        <v>97</v>
      </c>
      <c r="Z52" s="839"/>
      <c r="AA52" s="840"/>
    </row>
    <row r="53" spans="1:27" ht="14.25">
      <c r="A53" s="23"/>
      <c r="B53" s="70" t="s">
        <v>100</v>
      </c>
      <c r="C53" s="843"/>
      <c r="D53" s="839"/>
      <c r="E53" s="840"/>
      <c r="F53" s="4"/>
      <c r="G53" s="4"/>
      <c r="H53" s="4"/>
      <c r="I53" s="4"/>
      <c r="J53" s="843"/>
      <c r="K53" s="840"/>
      <c r="M53" s="25"/>
      <c r="N53" s="29">
        <v>2</v>
      </c>
      <c r="O53" s="844"/>
      <c r="P53" s="848"/>
      <c r="Q53" s="845"/>
      <c r="R53" s="844"/>
      <c r="S53" s="848"/>
      <c r="T53" s="845"/>
      <c r="U53" s="27"/>
      <c r="V53" s="30"/>
      <c r="W53" s="30"/>
      <c r="X53" s="41">
        <f t="shared" si="20"/>
        <v>0</v>
      </c>
      <c r="Y53" s="844"/>
      <c r="Z53" s="848"/>
      <c r="AA53" s="845"/>
    </row>
    <row r="54" spans="1:27" ht="14.25">
      <c r="A54" s="23"/>
      <c r="B54" s="70" t="s">
        <v>99</v>
      </c>
      <c r="C54" s="843"/>
      <c r="D54" s="839"/>
      <c r="E54" s="840"/>
      <c r="F54" s="4"/>
      <c r="G54" s="4"/>
      <c r="H54" s="4"/>
      <c r="I54" s="4"/>
      <c r="J54" s="843"/>
      <c r="K54" s="840"/>
      <c r="M54" s="56" t="s">
        <v>43</v>
      </c>
      <c r="N54" s="42">
        <v>1</v>
      </c>
      <c r="O54" s="846" t="s">
        <v>94</v>
      </c>
      <c r="P54" s="853"/>
      <c r="Q54" s="847"/>
      <c r="R54" s="846" t="s">
        <v>95</v>
      </c>
      <c r="S54" s="853"/>
      <c r="T54" s="847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46" t="s">
        <v>96</v>
      </c>
      <c r="Z54" s="853"/>
      <c r="AA54" s="847"/>
    </row>
    <row r="55" spans="1:27" ht="14.25">
      <c r="A55" s="20"/>
      <c r="B55" s="70" t="s">
        <v>103</v>
      </c>
      <c r="C55" s="843"/>
      <c r="D55" s="839"/>
      <c r="E55" s="840"/>
      <c r="F55" s="4"/>
      <c r="G55" s="4"/>
      <c r="H55" s="4"/>
      <c r="I55" s="4"/>
      <c r="J55" s="843"/>
      <c r="K55" s="840"/>
      <c r="M55" s="22"/>
      <c r="N55" s="24">
        <v>2</v>
      </c>
      <c r="O55" s="843"/>
      <c r="P55" s="839"/>
      <c r="Q55" s="840"/>
      <c r="R55" s="843"/>
      <c r="S55" s="839"/>
      <c r="T55" s="840"/>
      <c r="U55" s="4"/>
      <c r="V55" s="14"/>
      <c r="W55" s="14"/>
      <c r="X55" s="13">
        <f t="shared" si="20"/>
        <v>0</v>
      </c>
      <c r="Y55" s="843"/>
      <c r="Z55" s="839"/>
      <c r="AA55" s="84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65" t="s">
        <v>275</v>
      </c>
      <c r="C2" s="865"/>
      <c r="D2" s="865"/>
      <c r="E2" s="865"/>
      <c r="F2" s="865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444</v>
      </c>
    </row>
    <row r="4" spans="1:2" ht="14.25">
      <c r="A4">
        <v>2</v>
      </c>
      <c r="B4" s="164" t="s">
        <v>530</v>
      </c>
    </row>
    <row r="5" spans="1:2" ht="14.25">
      <c r="A5">
        <v>3</v>
      </c>
      <c r="B5" s="164" t="s">
        <v>367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531</v>
      </c>
    </row>
    <row r="10" spans="1:2" ht="14.25">
      <c r="A10">
        <v>8</v>
      </c>
      <c r="B10" s="164" t="s">
        <v>532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DD529F2-8387-46C1-AF34-D50B93606C0A}"/>
</file>

<file path=customXml/itemProps3.xml><?xml version="1.0" encoding="utf-8"?>
<ds:datastoreItem xmlns:ds="http://schemas.openxmlformats.org/officeDocument/2006/customXml" ds:itemID="{4AE0A432-A801-40D2-89AA-CB664186769F}"/>
</file>

<file path=customXml/itemProps4.xml><?xml version="1.0" encoding="utf-8"?>
<ds:datastoreItem xmlns:ds="http://schemas.openxmlformats.org/officeDocument/2006/customXml" ds:itemID="{8E4B8E3F-78AD-4A37-BFBB-E1337F3FC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具名範圍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2025-11-09T09:15:59Z</cp:lastPrinted>
  <dcterms:created xsi:type="dcterms:W3CDTF">2025-07-03T16:36:59Z</dcterms:created>
  <dcterms:modified xsi:type="dcterms:W3CDTF">2025-11-12T09:31:01Z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