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hidePivotFieldList="1"/>
  <mc:AlternateContent xmlns:mc="http://schemas.openxmlformats.org/markup-compatibility/2006">
    <mc:Choice Requires="x15">
      <x15ac:absPath xmlns:x15ac="http://schemas.microsoft.com/office/spreadsheetml/2010/11/ac" url="G:\Shared drives\Marketing and Product\Guided Projects\IN PROGRESS\Excel Explanatory Dashboard\Manufacturing\"/>
    </mc:Choice>
  </mc:AlternateContent>
  <xr:revisionPtr revIDLastSave="0" documentId="8_{070590F8-8076-45FE-B5BF-1F144E1EE50A}" xr6:coauthVersionLast="47" xr6:coauthVersionMax="47" xr10:uidLastSave="{00000000-0000-0000-0000-000000000000}"/>
  <bookViews>
    <workbookView xWindow="-120" yWindow="-120" windowWidth="29040" windowHeight="15720" xr2:uid="{8FF62ED8-A67E-423F-8325-F23DB684777C}"/>
  </bookViews>
  <sheets>
    <sheet name="Report" sheetId="11" r:id="rId1"/>
    <sheet name="Master" sheetId="10" r:id="rId2"/>
    <sheet name="Line productivity" sheetId="1" r:id="rId3"/>
    <sheet name="Products" sheetId="8" r:id="rId4"/>
    <sheet name="Line downtime" sheetId="2" r:id="rId5"/>
    <sheet name="Downtime factors" sheetId="3" r:id="rId6"/>
    <sheet name="Metadata" sheetId="9" r:id="rId7"/>
  </sheets>
  <definedNames>
    <definedName name="_xlnm._FilterDatabase" localSheetId="5" hidden="1">'Downtime factors'!$A$1:$C$13</definedName>
    <definedName name="_xlnm._FilterDatabase" localSheetId="2" hidden="1">'Line productivity'!$A$1:$F$39</definedName>
    <definedName name="_xlnm._FilterDatabase" localSheetId="1" hidden="1">Master!$A$1:$L$39</definedName>
  </definedNames>
  <calcPr calcId="191028"/>
  <pivotCaches>
    <pivotCache cacheId="4047" r:id="rId8"/>
    <pivotCache cacheId="4048" r:id="rId9"/>
    <pivotCache cacheId="4049" r:id="rId10"/>
    <pivotCache cacheId="405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0" i="10" l="1"/>
  <c r="L40" i="10"/>
  <c r="K40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2" i="10"/>
  <c r="C41" i="2"/>
  <c r="D41" i="2"/>
  <c r="E41" i="2"/>
  <c r="F41" i="2"/>
  <c r="G41" i="2"/>
  <c r="H41" i="2"/>
  <c r="I41" i="2"/>
  <c r="J41" i="2"/>
  <c r="K41" i="2"/>
  <c r="L41" i="2"/>
  <c r="M41" i="2"/>
  <c r="B41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3" i="2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2" i="10"/>
  <c r="Q4" i="2" a="1"/>
  <c r="Q4" i="2"/>
  <c r="Q5" i="2" a="1"/>
  <c r="Q5" i="2"/>
  <c r="Q6" i="2" a="1"/>
  <c r="Q6" i="2"/>
  <c r="Q7" i="2" a="1"/>
  <c r="Q7" i="2"/>
  <c r="Q8" i="2" a="1"/>
  <c r="Q8" i="2"/>
  <c r="Q9" i="2" a="1"/>
  <c r="Q9" i="2"/>
  <c r="Q10" i="2" a="1"/>
  <c r="Q10" i="2"/>
  <c r="Q11" i="2" a="1"/>
  <c r="Q11" i="2"/>
  <c r="Q12" i="2" a="1"/>
  <c r="Q12" i="2"/>
  <c r="Q13" i="2" a="1"/>
  <c r="Q13" i="2"/>
  <c r="Q14" i="2" a="1"/>
  <c r="Q14" i="2"/>
  <c r="Q15" i="2" a="1"/>
  <c r="Q15" i="2"/>
  <c r="Q16" i="2" a="1"/>
  <c r="Q16" i="2"/>
  <c r="Q17" i="2" a="1"/>
  <c r="Q17" i="2"/>
  <c r="Q18" i="2" a="1"/>
  <c r="Q18" i="2"/>
  <c r="Q19" i="2" a="1"/>
  <c r="Q19" i="2"/>
  <c r="Q20" i="2" a="1"/>
  <c r="Q20" i="2"/>
  <c r="Q21" i="2" a="1"/>
  <c r="Q21" i="2"/>
  <c r="Q22" i="2" a="1"/>
  <c r="Q22" i="2"/>
  <c r="Q23" i="2" a="1"/>
  <c r="Q23" i="2"/>
  <c r="Q24" i="2" a="1"/>
  <c r="Q24" i="2"/>
  <c r="Q25" i="2" a="1"/>
  <c r="Q25" i="2"/>
  <c r="Q26" i="2" a="1"/>
  <c r="Q26" i="2"/>
  <c r="Q27" i="2" a="1"/>
  <c r="Q27" i="2"/>
  <c r="Q28" i="2" a="1"/>
  <c r="Q28" i="2"/>
  <c r="Q29" i="2" a="1"/>
  <c r="Q29" i="2"/>
  <c r="Q30" i="2" a="1"/>
  <c r="Q30" i="2"/>
  <c r="Q31" i="2" a="1"/>
  <c r="Q31" i="2"/>
  <c r="Q32" i="2" a="1"/>
  <c r="Q32" i="2"/>
  <c r="Q33" i="2" a="1"/>
  <c r="Q33" i="2"/>
  <c r="Q34" i="2" a="1"/>
  <c r="Q34" i="2"/>
  <c r="Q35" i="2" a="1"/>
  <c r="Q35" i="2"/>
  <c r="Q36" i="2" a="1"/>
  <c r="Q36" i="2"/>
  <c r="Q37" i="2" a="1"/>
  <c r="Q37" i="2"/>
  <c r="Q38" i="2" a="1"/>
  <c r="Q38" i="2"/>
  <c r="Q39" i="2" a="1"/>
  <c r="Q39" i="2"/>
  <c r="Q40" i="2" a="1"/>
  <c r="Q40" i="2"/>
  <c r="Q3" i="2" a="1"/>
  <c r="Q3" i="2"/>
  <c r="F3" i="8"/>
  <c r="F4" i="8"/>
  <c r="F5" i="8"/>
  <c r="F6" i="8"/>
  <c r="F7" i="8"/>
  <c r="F2" i="8"/>
  <c r="D13" i="3"/>
  <c r="D12" i="3"/>
  <c r="D11" i="3"/>
  <c r="D10" i="3"/>
  <c r="D9" i="3"/>
  <c r="D8" i="3"/>
  <c r="D7" i="3"/>
  <c r="D6" i="3"/>
  <c r="D5" i="3"/>
  <c r="D4" i="3"/>
  <c r="D3" i="3"/>
  <c r="D2" i="3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2" i="10"/>
  <c r="I2" i="10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3" i="2"/>
  <c r="P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3" i="2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2" i="10"/>
  <c r="E2" i="8" s="1"/>
  <c r="E3" i="10"/>
  <c r="K3" i="10" s="1"/>
  <c r="E4" i="10"/>
  <c r="K4" i="10" s="1"/>
  <c r="E5" i="10"/>
  <c r="K5" i="10" s="1"/>
  <c r="E6" i="10"/>
  <c r="K6" i="10" s="1"/>
  <c r="E7" i="10"/>
  <c r="K7" i="10" s="1"/>
  <c r="E8" i="10"/>
  <c r="K8" i="10" s="1"/>
  <c r="E9" i="10"/>
  <c r="K9" i="10" s="1"/>
  <c r="E10" i="10"/>
  <c r="K10" i="10" s="1"/>
  <c r="E11" i="10"/>
  <c r="K11" i="10" s="1"/>
  <c r="E12" i="10"/>
  <c r="K12" i="10" s="1"/>
  <c r="E13" i="10"/>
  <c r="K13" i="10" s="1"/>
  <c r="E14" i="10"/>
  <c r="K14" i="10" s="1"/>
  <c r="E15" i="10"/>
  <c r="K15" i="10" s="1"/>
  <c r="E16" i="10"/>
  <c r="K16" i="10" s="1"/>
  <c r="E17" i="10"/>
  <c r="K17" i="10" s="1"/>
  <c r="E18" i="10"/>
  <c r="K18" i="10" s="1"/>
  <c r="E19" i="10"/>
  <c r="K19" i="10" s="1"/>
  <c r="E20" i="10"/>
  <c r="K20" i="10" s="1"/>
  <c r="E21" i="10"/>
  <c r="K21" i="10" s="1"/>
  <c r="E22" i="10"/>
  <c r="K22" i="10" s="1"/>
  <c r="E23" i="10"/>
  <c r="K23" i="10" s="1"/>
  <c r="E24" i="10"/>
  <c r="K24" i="10" s="1"/>
  <c r="E25" i="10"/>
  <c r="K25" i="10" s="1"/>
  <c r="E26" i="10"/>
  <c r="K26" i="10" s="1"/>
  <c r="E27" i="10"/>
  <c r="K27" i="10" s="1"/>
  <c r="E28" i="10"/>
  <c r="K28" i="10" s="1"/>
  <c r="E29" i="10"/>
  <c r="K29" i="10" s="1"/>
  <c r="E30" i="10"/>
  <c r="K30" i="10" s="1"/>
  <c r="E31" i="10"/>
  <c r="K31" i="10" s="1"/>
  <c r="E32" i="10"/>
  <c r="K32" i="10" s="1"/>
  <c r="E33" i="10"/>
  <c r="K33" i="10" s="1"/>
  <c r="E34" i="10"/>
  <c r="K34" i="10" s="1"/>
  <c r="E35" i="10"/>
  <c r="K35" i="10" s="1"/>
  <c r="E36" i="10"/>
  <c r="K36" i="10" s="1"/>
  <c r="E37" i="10"/>
  <c r="K37" i="10" s="1"/>
  <c r="E38" i="10"/>
  <c r="K38" i="10" s="1"/>
  <c r="E39" i="10"/>
  <c r="K39" i="10" s="1"/>
  <c r="E2" i="10"/>
  <c r="K2" i="10" s="1"/>
  <c r="E7" i="8" l="1"/>
  <c r="E6" i="8"/>
  <c r="E5" i="8"/>
  <c r="E4" i="8"/>
  <c r="E3" i="8"/>
  <c r="G2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<sst xmlns="http://schemas.openxmlformats.org/spreadsheetml/2006/main" count="391" uniqueCount="114">
  <si>
    <t>Downtime Factors per Operator (Unforced)</t>
  </si>
  <si>
    <t>Operator Error</t>
  </si>
  <si>
    <t>Description</t>
  </si>
  <si>
    <t>Sum of Occurences</t>
  </si>
  <si>
    <t>Operator</t>
  </si>
  <si>
    <t>DF 2</t>
  </si>
  <si>
    <t>DF 5</t>
  </si>
  <si>
    <t>DF 6</t>
  </si>
  <si>
    <t>DF 8</t>
  </si>
  <si>
    <t>DF 10</t>
  </si>
  <si>
    <t>DF 11</t>
  </si>
  <si>
    <t>Date</t>
  </si>
  <si>
    <t>Count of Product</t>
  </si>
  <si>
    <t>Sum of Downtime (mins)</t>
  </si>
  <si>
    <t>Sum of Forced Downtime (mins)</t>
  </si>
  <si>
    <t>Sum of Unforced Downtime (mins)</t>
  </si>
  <si>
    <t>Avg of Actual Line Efficiency</t>
  </si>
  <si>
    <t>Avg of Optimal Line Efficiency</t>
  </si>
  <si>
    <t>Product</t>
  </si>
  <si>
    <t>Avg Line Efficiency</t>
  </si>
  <si>
    <t>Avg Optimal Line Efficiency</t>
  </si>
  <si>
    <t>Yes</t>
  </si>
  <si>
    <t>Machine adjustment</t>
  </si>
  <si>
    <t>Charlie</t>
  </si>
  <si>
    <t>LE-600</t>
  </si>
  <si>
    <t>Batch coding error</t>
  </si>
  <si>
    <t>Dee</t>
  </si>
  <si>
    <t>CO-600</t>
  </si>
  <si>
    <t>Batch change</t>
  </si>
  <si>
    <t>Dennis</t>
  </si>
  <si>
    <t>CO-2L</t>
  </si>
  <si>
    <t>Product spill</t>
  </si>
  <si>
    <t>Mac</t>
  </si>
  <si>
    <t>Charlie Total</t>
  </si>
  <si>
    <t>Label switch</t>
  </si>
  <si>
    <t>Grand Total</t>
  </si>
  <si>
    <t>Calibration error</t>
  </si>
  <si>
    <t>Yes Total</t>
  </si>
  <si>
    <t>DC-600</t>
  </si>
  <si>
    <t>No</t>
  </si>
  <si>
    <t>Machine failure</t>
  </si>
  <si>
    <t>Downtime Factors per Operator (Forced)</t>
  </si>
  <si>
    <t>RB-600</t>
  </si>
  <si>
    <t>Inventory shortage</t>
  </si>
  <si>
    <t>Dee Total</t>
  </si>
  <si>
    <t>Other</t>
  </si>
  <si>
    <t>DF 1</t>
  </si>
  <si>
    <t>DF 3</t>
  </si>
  <si>
    <t>DF 4</t>
  </si>
  <si>
    <t>DF 7</t>
  </si>
  <si>
    <t>DF 9</t>
  </si>
  <si>
    <t>DF 12</t>
  </si>
  <si>
    <t>Labeling error</t>
  </si>
  <si>
    <t>Conveyor belt jam</t>
  </si>
  <si>
    <t>Emergency stop</t>
  </si>
  <si>
    <t>Dennis Total</t>
  </si>
  <si>
    <t>No Total</t>
  </si>
  <si>
    <t>OR-600</t>
  </si>
  <si>
    <t>Mac Total</t>
  </si>
  <si>
    <t>Batch</t>
  </si>
  <si>
    <t>Ideal Batch TIme (mins)</t>
  </si>
  <si>
    <t>Actual Batch Time (mins)</t>
  </si>
  <si>
    <t>Downtime (mins)</t>
  </si>
  <si>
    <t>Unforced Downtime (mins)</t>
  </si>
  <si>
    <t>Forced Downtime (mins)</t>
  </si>
  <si>
    <t>Downtime Factors</t>
  </si>
  <si>
    <t>Actual Line Efficiency</t>
  </si>
  <si>
    <t>Optimal Line Efficiency (without forced errors)</t>
  </si>
  <si>
    <t>Efficiency Improved By</t>
  </si>
  <si>
    <t>Start Time</t>
  </si>
  <si>
    <t>End Time</t>
  </si>
  <si>
    <t>Flavor</t>
  </si>
  <si>
    <t>Size</t>
  </si>
  <si>
    <t>Min batch time</t>
  </si>
  <si>
    <t>Avg Production time</t>
  </si>
  <si>
    <t>Total Batches Produced</t>
  </si>
  <si>
    <t>Orange</t>
  </si>
  <si>
    <t>600 ml</t>
  </si>
  <si>
    <t>Lemon lime</t>
  </si>
  <si>
    <t>Cola</t>
  </si>
  <si>
    <t>Diet Cola</t>
  </si>
  <si>
    <t>Root Beer</t>
  </si>
  <si>
    <t>2 L</t>
  </si>
  <si>
    <t>Downtime factor</t>
  </si>
  <si>
    <t>Total downtime</t>
  </si>
  <si>
    <t>Unforced Downtime</t>
  </si>
  <si>
    <t>Forced Downtime</t>
  </si>
  <si>
    <t>Total</t>
  </si>
  <si>
    <t>Factor</t>
  </si>
  <si>
    <t>Occurences</t>
  </si>
  <si>
    <t>Table</t>
  </si>
  <si>
    <t>Field</t>
  </si>
  <si>
    <t>Line productivity</t>
  </si>
  <si>
    <t>Fact table containing details for each batch produced</t>
  </si>
  <si>
    <t>Date the batch was produced</t>
  </si>
  <si>
    <t>ID for the product produced in the batch</t>
  </si>
  <si>
    <t>Unique ID for the batch produced</t>
  </si>
  <si>
    <t>Production line operator in charge of the batch</t>
  </si>
  <si>
    <t>Time the batch production started</t>
  </si>
  <si>
    <t>Time the batch production ended</t>
  </si>
  <si>
    <t>Products</t>
  </si>
  <si>
    <t>Dimension table with details on each product</t>
  </si>
  <si>
    <t>Unique product ID</t>
  </si>
  <si>
    <t>Soda flavor for the product</t>
  </si>
  <si>
    <t>Product size (volume)</t>
  </si>
  <si>
    <t>Minimum time required to produce a batch (with no downtime)</t>
  </si>
  <si>
    <t>Line downtime</t>
  </si>
  <si>
    <t>Fact table containing downtime (in minutes) by factor for each batch</t>
  </si>
  <si>
    <t>Downtime minutes for each factor ID (across columns)</t>
  </si>
  <si>
    <t>Downtime factors</t>
  </si>
  <si>
    <t>Dimension table with details on each downtime factor</t>
  </si>
  <si>
    <t>Unique ID for each downtime factor</t>
  </si>
  <si>
    <t>Downtime factor description</t>
  </si>
  <si>
    <t>Is this due to operator error?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</si>
</sst>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242424"/>
      <name val="Consolas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1" fillId="2" borderId="0" xfId="0" applyFont="1" applyFill="1"/>
    <xf numFmtId="21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/>
    <xf numFmtId="0" fontId="1" fillId="2" borderId="0" xfId="0" applyFont="1" applyFill="1" applyBorder="1"/>
    <xf numFmtId="21" fontId="0" fillId="0" borderId="0" xfId="0" applyNumberFormat="1" applyBorder="1"/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NumberFormat="1"/>
    <xf numFmtId="0" fontId="3" fillId="0" borderId="0" xfId="0" applyFont="1"/>
    <xf numFmtId="165" fontId="0" fillId="0" borderId="0" xfId="0" applyNumberFormat="1"/>
    <xf numFmtId="165" fontId="1" fillId="0" borderId="0" xfId="0" applyNumberFormat="1" applyFon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65" formatCode="0.0"/>
    </dxf>
    <dxf>
      <numFmt numFmtId="165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Efficiency - Actual vs Optimal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Master!$K$1</c:f>
              <c:strCache>
                <c:ptCount val="1"/>
                <c:pt idx="0">
                  <c:v>Actual Line Efficiency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Master!$K$2:$K$39</c:f>
              <c:numCache>
                <c:formatCode>0.0</c:formatCode>
                <c:ptCount val="38"/>
                <c:pt idx="0">
                  <c:v>44.444444444444443</c:v>
                </c:pt>
                <c:pt idx="1">
                  <c:v>60.000000000000021</c:v>
                </c:pt>
                <c:pt idx="2">
                  <c:v>54.545454545454589</c:v>
                </c:pt>
                <c:pt idx="3">
                  <c:v>60.000000000000021</c:v>
                </c:pt>
                <c:pt idx="4">
                  <c:v>71.428571428571402</c:v>
                </c:pt>
                <c:pt idx="5">
                  <c:v>100.00000000000009</c:v>
                </c:pt>
                <c:pt idx="6">
                  <c:v>79.999999999999943</c:v>
                </c:pt>
                <c:pt idx="7">
                  <c:v>50.000000000000014</c:v>
                </c:pt>
                <c:pt idx="8">
                  <c:v>70.588235294117638</c:v>
                </c:pt>
                <c:pt idx="9">
                  <c:v>53.571428571428569</c:v>
                </c:pt>
                <c:pt idx="10">
                  <c:v>80.000000000000028</c:v>
                </c:pt>
                <c:pt idx="11">
                  <c:v>70.588235294117638</c:v>
                </c:pt>
                <c:pt idx="12">
                  <c:v>45.112781954887218</c:v>
                </c:pt>
                <c:pt idx="13">
                  <c:v>60.000000000000021</c:v>
                </c:pt>
                <c:pt idx="14">
                  <c:v>74.999999999999972</c:v>
                </c:pt>
                <c:pt idx="15">
                  <c:v>57.692307692307722</c:v>
                </c:pt>
                <c:pt idx="16">
                  <c:v>72.289156626505999</c:v>
                </c:pt>
                <c:pt idx="17">
                  <c:v>53.571428571428527</c:v>
                </c:pt>
                <c:pt idx="18">
                  <c:v>80.000000000000128</c:v>
                </c:pt>
                <c:pt idx="19">
                  <c:v>75.000000000000043</c:v>
                </c:pt>
                <c:pt idx="20">
                  <c:v>66.666666666666657</c:v>
                </c:pt>
                <c:pt idx="21">
                  <c:v>99.999999999999957</c:v>
                </c:pt>
                <c:pt idx="22">
                  <c:v>75.000000000000043</c:v>
                </c:pt>
                <c:pt idx="23">
                  <c:v>54.545454545454511</c:v>
                </c:pt>
                <c:pt idx="24">
                  <c:v>57.142857142857174</c:v>
                </c:pt>
                <c:pt idx="25">
                  <c:v>100.00000000000009</c:v>
                </c:pt>
                <c:pt idx="26">
                  <c:v>57.142857142857153</c:v>
                </c:pt>
                <c:pt idx="27">
                  <c:v>74.999999999999986</c:v>
                </c:pt>
                <c:pt idx="28">
                  <c:v>63.15789473684211</c:v>
                </c:pt>
                <c:pt idx="29">
                  <c:v>48.780487804878028</c:v>
                </c:pt>
                <c:pt idx="30">
                  <c:v>89.552238805970148</c:v>
                </c:pt>
                <c:pt idx="31">
                  <c:v>66.666666666666657</c:v>
                </c:pt>
                <c:pt idx="32">
                  <c:v>50.847457627118686</c:v>
                </c:pt>
                <c:pt idx="33">
                  <c:v>64.473684210526272</c:v>
                </c:pt>
                <c:pt idx="34">
                  <c:v>81.666666666666629</c:v>
                </c:pt>
                <c:pt idx="35">
                  <c:v>61.250000000000036</c:v>
                </c:pt>
                <c:pt idx="36">
                  <c:v>47.804878048780473</c:v>
                </c:pt>
                <c:pt idx="37">
                  <c:v>75.384615384615472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5ED4-410C-A77D-7AB9F9E32A7D}"/>
            </c:ext>
          </c:extLst>
        </c:ser>
        <c:ser>
          <c:idx val="1"/>
          <c:order val="1"/>
          <c:tx>
            <c:strRef>
              <c:f>Master!$L$1</c:f>
              <c:strCache>
                <c:ptCount val="1"/>
                <c:pt idx="0">
                  <c:v>Optimal Line Efficiency (without forced errors)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Master!$L$2:$L$39</c:f>
              <c:numCache>
                <c:formatCode>0.0</c:formatCode>
                <c:ptCount val="38"/>
                <c:pt idx="0">
                  <c:v>50</c:v>
                </c:pt>
                <c:pt idx="1">
                  <c:v>60.000000000000021</c:v>
                </c:pt>
                <c:pt idx="2">
                  <c:v>54.545454545454589</c:v>
                </c:pt>
                <c:pt idx="3">
                  <c:v>80.000000000000028</c:v>
                </c:pt>
                <c:pt idx="4">
                  <c:v>71.428571428571402</c:v>
                </c:pt>
                <c:pt idx="5">
                  <c:v>100.00000000000009</c:v>
                </c:pt>
                <c:pt idx="6">
                  <c:v>79.999999999999943</c:v>
                </c:pt>
                <c:pt idx="7">
                  <c:v>71.428571428571459</c:v>
                </c:pt>
                <c:pt idx="8">
                  <c:v>99.999999999999972</c:v>
                </c:pt>
                <c:pt idx="9">
                  <c:v>80</c:v>
                </c:pt>
                <c:pt idx="10">
                  <c:v>100.00000000000004</c:v>
                </c:pt>
                <c:pt idx="11">
                  <c:v>99.999999999999972</c:v>
                </c:pt>
                <c:pt idx="12">
                  <c:v>100</c:v>
                </c:pt>
                <c:pt idx="13">
                  <c:v>60.000000000000021</c:v>
                </c:pt>
                <c:pt idx="14">
                  <c:v>85.71428571428568</c:v>
                </c:pt>
                <c:pt idx="15">
                  <c:v>57.692307692307722</c:v>
                </c:pt>
                <c:pt idx="16">
                  <c:v>72.289156626505999</c:v>
                </c:pt>
                <c:pt idx="17">
                  <c:v>73.170731707316989</c:v>
                </c:pt>
                <c:pt idx="18">
                  <c:v>100.0000000000002</c:v>
                </c:pt>
                <c:pt idx="19">
                  <c:v>75.000000000000043</c:v>
                </c:pt>
                <c:pt idx="20">
                  <c:v>85.714285714285708</c:v>
                </c:pt>
                <c:pt idx="21">
                  <c:v>99.999999999999957</c:v>
                </c:pt>
                <c:pt idx="22">
                  <c:v>100.00000000000007</c:v>
                </c:pt>
                <c:pt idx="23">
                  <c:v>74.999999999999929</c:v>
                </c:pt>
                <c:pt idx="24">
                  <c:v>100.00000000000009</c:v>
                </c:pt>
                <c:pt idx="25">
                  <c:v>100.00000000000009</c:v>
                </c:pt>
                <c:pt idx="26">
                  <c:v>57.142857142857153</c:v>
                </c:pt>
                <c:pt idx="27">
                  <c:v>99.999999999999972</c:v>
                </c:pt>
                <c:pt idx="28">
                  <c:v>80.000000000000014</c:v>
                </c:pt>
                <c:pt idx="29">
                  <c:v>48.780487804878028</c:v>
                </c:pt>
                <c:pt idx="30">
                  <c:v>100</c:v>
                </c:pt>
                <c:pt idx="31">
                  <c:v>66.666666666666657</c:v>
                </c:pt>
                <c:pt idx="32">
                  <c:v>60.000000000000064</c:v>
                </c:pt>
                <c:pt idx="33">
                  <c:v>64.473684210526272</c:v>
                </c:pt>
                <c:pt idx="34">
                  <c:v>99.999999999999943</c:v>
                </c:pt>
                <c:pt idx="35">
                  <c:v>76.562500000000057</c:v>
                </c:pt>
                <c:pt idx="36">
                  <c:v>62.025316455696178</c:v>
                </c:pt>
                <c:pt idx="37">
                  <c:v>93.333333333333456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5ED4-410C-A77D-7AB9F9E32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7629575"/>
        <c:axId val="947647495"/>
      </c:lineChart>
      <c:catAx>
        <c:axId val="947629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647495"/>
        <c:crosses val="autoZero"/>
        <c:auto val="1"/>
        <c:lblAlgn val="ctr"/>
        <c:lblOffset val="100"/>
        <c:noMultiLvlLbl val="0"/>
      </c:catAx>
      <c:valAx>
        <c:axId val="947647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Line 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629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[Manufacturing_Line_Productivity.xlsx]Report!PivotTable6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Downtime Factors per Operator (Unforced)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Report!$H$4</c:f>
              <c:strCache>
                <c:ptCount val="1"/>
                <c:pt idx="0">
                  <c:v>DF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Report!$G$5:$G$9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Report!$H$5:$H$9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A6-4E43-B1E9-E1FF999EE977}"/>
            </c:ext>
          </c:extLst>
        </c:ser>
        <c:ser>
          <c:idx val="1"/>
          <c:order val="1"/>
          <c:tx>
            <c:strRef>
              <c:f>Report!$I$4</c:f>
              <c:strCache>
                <c:ptCount val="1"/>
                <c:pt idx="0">
                  <c:v>DF 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Report!$G$5:$G$9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Report!$I$5:$I$9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0A6-4E43-B1E9-E1FF999EE977}"/>
            </c:ext>
          </c:extLst>
        </c:ser>
        <c:ser>
          <c:idx val="2"/>
          <c:order val="2"/>
          <c:tx>
            <c:strRef>
              <c:f>Report!$J$4</c:f>
              <c:strCache>
                <c:ptCount val="1"/>
                <c:pt idx="0">
                  <c:v>DF 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Report!$G$5:$G$9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Report!$J$5:$J$9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A6-4E43-B1E9-E1FF999EE977}"/>
            </c:ext>
          </c:extLst>
        </c:ser>
        <c:ser>
          <c:idx val="3"/>
          <c:order val="3"/>
          <c:tx>
            <c:strRef>
              <c:f>Report!$K$4</c:f>
              <c:strCache>
                <c:ptCount val="1"/>
                <c:pt idx="0">
                  <c:v>DF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Report!$G$5:$G$9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Report!$K$5:$K$9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0A6-4E43-B1E9-E1FF999EE977}"/>
            </c:ext>
          </c:extLst>
        </c:ser>
        <c:ser>
          <c:idx val="4"/>
          <c:order val="4"/>
          <c:tx>
            <c:strRef>
              <c:f>Report!$L$4</c:f>
              <c:strCache>
                <c:ptCount val="1"/>
                <c:pt idx="0">
                  <c:v>DF 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Report!$G$5:$G$9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Report!$L$5:$L$9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0A6-4E43-B1E9-E1FF999EE977}"/>
            </c:ext>
          </c:extLst>
        </c:ser>
        <c:ser>
          <c:idx val="5"/>
          <c:order val="5"/>
          <c:tx>
            <c:strRef>
              <c:f>Report!$M$4</c:f>
              <c:strCache>
                <c:ptCount val="1"/>
                <c:pt idx="0">
                  <c:v>DF 11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Report!$G$5:$G$9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Report!$M$5:$M$9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0A6-4E43-B1E9-E1FF999EE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5032583"/>
        <c:axId val="1304231943"/>
      </c:barChart>
      <c:catAx>
        <c:axId val="955032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231943"/>
        <c:crosses val="autoZero"/>
        <c:auto val="1"/>
        <c:lblAlgn val="ctr"/>
        <c:lblOffset val="100"/>
        <c:noMultiLvlLbl val="0"/>
      </c:catAx>
      <c:valAx>
        <c:axId val="1304231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Occurences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032583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[Manufacturing_Line_Productivity.xlsx]Report!PivotTable2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Downtime Factors per Operator (Forced)</a:t>
            </a:r>
          </a:p>
        </c:rich>
      </c:tx>
      <c:layout>
        <c:manualLayout>
          <c:xMode val="edge"/>
          <c:yMode val="edge"/>
          <c:x val="0.17226532021085542"/>
          <c:y val="4.54084428873703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Report!$H$14</c:f>
              <c:strCache>
                <c:ptCount val="1"/>
                <c:pt idx="0">
                  <c:v>DF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Report!$G$15:$G$19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Report!$H$15:$H$19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4-A884-44E0-859B-1CE5A2FF2FDC}"/>
            </c:ext>
          </c:extLst>
        </c:ser>
        <c:ser>
          <c:idx val="1"/>
          <c:order val="1"/>
          <c:tx>
            <c:strRef>
              <c:f>Report!$I$14</c:f>
              <c:strCache>
                <c:ptCount val="1"/>
                <c:pt idx="0">
                  <c:v>DF 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Report!$G$15:$G$19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Report!$I$15:$I$19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884-44E0-859B-1CE5A2FF2FDC}"/>
            </c:ext>
          </c:extLst>
        </c:ser>
        <c:ser>
          <c:idx val="2"/>
          <c:order val="2"/>
          <c:tx>
            <c:strRef>
              <c:f>Report!$J$14</c:f>
              <c:strCache>
                <c:ptCount val="1"/>
                <c:pt idx="0">
                  <c:v>DF 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Report!$G$15:$G$19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Report!$J$15:$J$19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884-44E0-859B-1CE5A2FF2FDC}"/>
            </c:ext>
          </c:extLst>
        </c:ser>
        <c:ser>
          <c:idx val="3"/>
          <c:order val="3"/>
          <c:tx>
            <c:strRef>
              <c:f>Report!$K$14</c:f>
              <c:strCache>
                <c:ptCount val="1"/>
                <c:pt idx="0">
                  <c:v>DF 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Report!$G$15:$G$19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Report!$K$15:$K$19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884-44E0-859B-1CE5A2FF2FDC}"/>
            </c:ext>
          </c:extLst>
        </c:ser>
        <c:ser>
          <c:idx val="4"/>
          <c:order val="4"/>
          <c:tx>
            <c:strRef>
              <c:f>Report!$L$14</c:f>
              <c:strCache>
                <c:ptCount val="1"/>
                <c:pt idx="0">
                  <c:v>DF 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Report!$G$15:$G$19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Report!$L$15:$L$19</c:f>
              <c:numCache>
                <c:formatCode>General</c:formatCode>
                <c:ptCount val="4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884-44E0-859B-1CE5A2FF2FDC}"/>
            </c:ext>
          </c:extLst>
        </c:ser>
        <c:ser>
          <c:idx val="5"/>
          <c:order val="5"/>
          <c:tx>
            <c:strRef>
              <c:f>Report!$M$14</c:f>
              <c:strCache>
                <c:ptCount val="1"/>
                <c:pt idx="0">
                  <c:v>DF 12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Report!$G$15:$G$19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Report!$M$15:$M$19</c:f>
              <c:numCache>
                <c:formatCode>General</c:formatCode>
                <c:ptCount val="4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884-44E0-859B-1CE5A2FF2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296455"/>
        <c:axId val="1064298503"/>
      </c:barChart>
      <c:catAx>
        <c:axId val="1064296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298503"/>
        <c:crosses val="autoZero"/>
        <c:auto val="1"/>
        <c:lblAlgn val="ctr"/>
        <c:lblOffset val="100"/>
        <c:noMultiLvlLbl val="0"/>
      </c:catAx>
      <c:valAx>
        <c:axId val="1064298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Occurences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296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485775</xdr:colOff>
      <xdr:row>12</xdr:row>
      <xdr:rowOff>57150</xdr:rowOff>
    </xdr:from>
    <xdr:to>
      <xdr:col>31</xdr:col>
      <xdr:colOff>1790700</xdr:colOff>
      <xdr:row>29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D2A257-1AFE-2F5A-0B35-F07D9577A8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285750</xdr:colOff>
      <xdr:row>0</xdr:row>
      <xdr:rowOff>142875</xdr:rowOff>
    </xdr:from>
    <xdr:to>
      <xdr:col>24</xdr:col>
      <xdr:colOff>66675</xdr:colOff>
      <xdr:row>11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003DB4-65DE-F533-1E9E-DD15858CFDDB}"/>
            </a:ext>
            <a:ext uri="{147F2762-F138-4A5C-976F-8EAC2B608ADB}">
              <a16:predDERef xmlns:a16="http://schemas.microsoft.com/office/drawing/2014/main" pred="{3AD2A257-1AFE-2F5A-0B35-F07D9577A8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276225</xdr:colOff>
      <xdr:row>11</xdr:row>
      <xdr:rowOff>66675</xdr:rowOff>
    </xdr:from>
    <xdr:to>
      <xdr:col>24</xdr:col>
      <xdr:colOff>95250</xdr:colOff>
      <xdr:row>22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81317B-8518-B096-F68B-376123C80425}"/>
            </a:ext>
            <a:ext uri="{147F2762-F138-4A5C-976F-8EAC2B608ADB}">
              <a16:predDERef xmlns:a16="http://schemas.microsoft.com/office/drawing/2014/main" pred="{1C003DB4-65DE-F533-1E9E-DD15858CFD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07.963088078701" createdVersion="8" refreshedVersion="8" minRefreshableVersion="3" recordCount="12" xr:uid="{ECBF71A4-BF1C-42A7-9547-6AE20F0FF87D}">
  <cacheSource type="worksheet">
    <worksheetSource ref="A1:D13" sheet="Downtime factors"/>
  </cacheSource>
  <cacheFields count="4">
    <cacheField name="Factor" numFmtId="0">
      <sharedItems containsSemiMixedTypes="0" containsString="0" containsNumber="1" containsInteger="1" minValue="1" maxValue="12"/>
    </cacheField>
    <cacheField name="Description" numFmtId="0">
      <sharedItems count="12">
        <s v="Emergency stop"/>
        <s v="Batch change"/>
        <s v="Labeling error"/>
        <s v="Inventory shortage"/>
        <s v="Product spill"/>
        <s v="Machine adjustment"/>
        <s v="Machine failure"/>
        <s v="Batch coding error"/>
        <s v="Conveyor belt jam"/>
        <s v="Calibration error"/>
        <s v="Label switch"/>
        <s v="Other"/>
      </sharedItems>
    </cacheField>
    <cacheField name="Operator Error" numFmtId="0">
      <sharedItems count="2">
        <s v="No"/>
        <s v="Yes"/>
      </sharedItems>
    </cacheField>
    <cacheField name="Occurences" numFmtId="0">
      <sharedItems containsSemiMixedTypes="0" containsString="0" containsNumber="1" containsInteger="1" minValue="0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07.985068634262" createdVersion="8" refreshedVersion="8" minRefreshableVersion="3" recordCount="38" xr:uid="{BAA9E84B-3F76-4326-B01D-7AC006A0C137}">
  <cacheSource type="worksheet">
    <worksheetSource ref="A2:R40" sheet="Line downtime"/>
  </cacheSource>
  <cacheFields count="18">
    <cacheField name="Batch" numFmtId="0">
      <sharedItems containsSemiMixedTypes="0" containsString="0" containsNumber="1" containsInteger="1" minValue="422111" maxValue="422148"/>
    </cacheField>
    <cacheField name="1" numFmtId="0">
      <sharedItems containsNonDate="0" containsString="0" containsBlank="1" count="1">
        <m/>
      </sharedItems>
    </cacheField>
    <cacheField name="2" numFmtId="0">
      <sharedItems containsString="0" containsBlank="1" containsNumber="1" containsInteger="1" minValue="10" maxValue="60" count="5">
        <n v="60"/>
        <n v="20"/>
        <n v="50"/>
        <m/>
        <n v="10"/>
      </sharedItems>
    </cacheField>
    <cacheField name="3" numFmtId="0">
      <sharedItems containsString="0" containsBlank="1" containsNumber="1" containsInteger="1" minValue="20" maxValue="22" count="3">
        <m/>
        <n v="20"/>
        <n v="22"/>
      </sharedItems>
    </cacheField>
    <cacheField name="4" numFmtId="0">
      <sharedItems containsString="0" containsBlank="1" containsNumber="1" containsInteger="1" minValue="17" maxValue="43" count="6">
        <m/>
        <n v="25"/>
        <n v="20"/>
        <n v="43"/>
        <n v="30"/>
        <n v="17"/>
      </sharedItems>
    </cacheField>
    <cacheField name="5" numFmtId="0">
      <sharedItems containsString="0" containsBlank="1" containsNumber="1" containsInteger="1" minValue="15" maxValue="22" count="4">
        <m/>
        <n v="15"/>
        <n v="20"/>
        <n v="22"/>
      </sharedItems>
    </cacheField>
    <cacheField name="6" numFmtId="0">
      <sharedItems containsString="0" containsBlank="1" containsNumber="1" containsInteger="1" minValue="5" maxValue="60" count="10">
        <m/>
        <n v="15"/>
        <n v="5"/>
        <n v="14"/>
        <n v="20"/>
        <n v="23"/>
        <n v="50"/>
        <n v="30"/>
        <n v="40"/>
        <n v="60"/>
      </sharedItems>
    </cacheField>
    <cacheField name="7" numFmtId="0">
      <sharedItems containsString="0" containsBlank="1" containsNumber="1" containsInteger="1" minValue="15" maxValue="30" count="7">
        <n v="15"/>
        <m/>
        <n v="16"/>
        <n v="25"/>
        <n v="30"/>
        <n v="20"/>
        <n v="18"/>
      </sharedItems>
    </cacheField>
    <cacheField name="8" numFmtId="0">
      <sharedItems containsString="0" containsBlank="1" containsNumber="1" containsInteger="1" minValue="7" maxValue="44" count="6">
        <m/>
        <n v="20"/>
        <n v="44"/>
        <n v="30"/>
        <n v="24"/>
        <n v="7"/>
      </sharedItems>
    </cacheField>
    <cacheField name="9" numFmtId="0">
      <sharedItems containsString="0" containsBlank="1" containsNumber="1" containsInteger="1" minValue="17" maxValue="17" count="2">
        <m/>
        <n v="17"/>
      </sharedItems>
    </cacheField>
    <cacheField name="10" numFmtId="0">
      <sharedItems containsString="0" containsBlank="1" containsNumber="1" containsInteger="1" minValue="10" maxValue="24" count="4">
        <m/>
        <n v="24"/>
        <n v="10"/>
        <n v="15"/>
      </sharedItems>
    </cacheField>
    <cacheField name="11" numFmtId="0">
      <sharedItems containsString="0" containsBlank="1" containsNumber="1" containsInteger="1" minValue="10" maxValue="13" count="3">
        <m/>
        <n v="10"/>
        <n v="13"/>
      </sharedItems>
    </cacheField>
    <cacheField name="12" numFmtId="0">
      <sharedItems containsString="0" containsBlank="1" containsNumber="1" containsInteger="1" minValue="7" maxValue="20" count="5">
        <m/>
        <n v="20"/>
        <n v="10"/>
        <n v="15"/>
        <n v="7"/>
      </sharedItems>
    </cacheField>
    <cacheField name="Total downtime" numFmtId="0">
      <sharedItems containsSemiMixedTypes="0" containsString="0" containsNumber="1" containsInteger="1" minValue="0" maxValue="107"/>
    </cacheField>
    <cacheField name="Forced Downtime" numFmtId="0">
      <sharedItems containsSemiMixedTypes="0" containsString="0" containsNumber="1" containsInteger="1" minValue="0" maxValue="63"/>
    </cacheField>
    <cacheField name="Unforced Downtime" numFmtId="0">
      <sharedItems containsSemiMixedTypes="0" containsString="0" containsNumber="1" containsInteger="1" minValue="0" maxValue="73"/>
    </cacheField>
    <cacheField name="Downtime Factors" numFmtId="0">
      <sharedItems/>
    </cacheField>
    <cacheField name="Operator" numFmtId="0">
      <sharedItems count="4">
        <s v="Mac"/>
        <s v="Charlie"/>
        <s v="Dee"/>
        <s v="Denni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08.012358796295" createdVersion="8" refreshedVersion="8" minRefreshableVersion="3" recordCount="38" xr:uid="{DB89BBF6-53AD-4F9C-8047-699AB3001AF4}">
  <cacheSource type="worksheet">
    <worksheetSource ref="A1:M39" sheet="Master"/>
  </cacheSource>
  <cacheFields count="13">
    <cacheField name="Date" numFmtId="164">
      <sharedItems containsSemiMixedTypes="0" containsNonDate="0" containsDate="1" containsString="0" minDate="2024-08-29T00:00:00" maxDate="2024-09-04T00:00:00" count="5">
        <d v="2024-08-29T00:00:00"/>
        <d v="2024-08-30T00:00:00"/>
        <d v="2024-08-31T00:00:00"/>
        <d v="2024-09-02T00:00:00"/>
        <d v="2024-09-03T00:00:00"/>
      </sharedItems>
    </cacheField>
    <cacheField name="Product" numFmtId="0">
      <sharedItems count="6">
        <s v="OR-600"/>
        <s v="LE-600"/>
        <s v="CO-600"/>
        <s v="DC-600"/>
        <s v="RB-600"/>
        <s v="CO-2L"/>
      </sharedItems>
    </cacheField>
    <cacheField name="Batch" numFmtId="0">
      <sharedItems containsSemiMixedTypes="0" containsString="0" containsNumber="1" containsInteger="1" minValue="422111" maxValue="422148"/>
    </cacheField>
    <cacheField name="Operator" numFmtId="0">
      <sharedItems count="4">
        <s v="Mac"/>
        <s v="Charlie"/>
        <s v="Dee"/>
        <s v="Dennis"/>
      </sharedItems>
    </cacheField>
    <cacheField name="Ideal Batch TIme (mins)" numFmtId="0">
      <sharedItems containsSemiMixedTypes="0" containsString="0" containsNumber="1" containsInteger="1" minValue="60" maxValue="98"/>
    </cacheField>
    <cacheField name="Actual Batch Time (mins)" numFmtId="1">
      <sharedItems containsSemiMixedTypes="0" containsString="0" containsNumber="1" minValue="59.999999999999943" maxValue="205.00000000000006"/>
    </cacheField>
    <cacheField name="Downtime (mins)" numFmtId="1">
      <sharedItems containsSemiMixedTypes="0" containsString="0" containsNumber="1" minValue="-5.6843418860808015E-14" maxValue="107.00000000000006"/>
    </cacheField>
    <cacheField name="Unforced Downtime (mins)" numFmtId="0">
      <sharedItems containsSemiMixedTypes="0" containsString="0" containsNumber="1" containsInteger="1" minValue="0" maxValue="63"/>
    </cacheField>
    <cacheField name="Forced Downtime (mins)" numFmtId="0">
      <sharedItems containsSemiMixedTypes="0" containsString="0" containsNumber="1" containsInteger="1" minValue="0" maxValue="73"/>
    </cacheField>
    <cacheField name="Downtime Factors" numFmtId="0">
      <sharedItems/>
    </cacheField>
    <cacheField name="Line Efficiency" numFmtId="165">
      <sharedItems containsSemiMixedTypes="0" containsString="0" containsNumber="1" minValue="44.444444444444443" maxValue="100.00000000000009"/>
    </cacheField>
    <cacheField name="Optimal Line Efficiency (if not for forced errors)" numFmtId="165">
      <sharedItems containsSemiMixedTypes="0" containsString="0" containsNumber="1" minValue="48.780487804878028" maxValue="100.0000000000002"/>
    </cacheField>
    <cacheField name="Efficiency Improved By" numFmtId="165">
      <sharedItems containsSemiMixedTypes="0" containsString="0" containsNumber="1" minValue="0" maxValue="121.666666666666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08.769321064814" createdVersion="8" refreshedVersion="8" minRefreshableVersion="3" recordCount="38" xr:uid="{7A5E5024-F2FC-438E-BF54-AC32E3AB7740}">
  <cacheSource type="worksheet">
    <worksheetSource ref="A1:L39" sheet="Master"/>
  </cacheSource>
  <cacheFields count="12">
    <cacheField name="Date" numFmtId="164">
      <sharedItems containsSemiMixedTypes="0" containsNonDate="0" containsDate="1" containsString="0" minDate="2024-08-29T00:00:00" maxDate="2024-09-04T00:00:00" count="5">
        <d v="2024-08-29T00:00:00"/>
        <d v="2024-08-30T00:00:00"/>
        <d v="2024-08-31T00:00:00"/>
        <d v="2024-09-02T00:00:00"/>
        <d v="2024-09-03T00:00:00"/>
      </sharedItems>
    </cacheField>
    <cacheField name="Product" numFmtId="0">
      <sharedItems/>
    </cacheField>
    <cacheField name="Batch" numFmtId="0">
      <sharedItems containsSemiMixedTypes="0" containsString="0" containsNumber="1" containsInteger="1" minValue="422111" maxValue="422148"/>
    </cacheField>
    <cacheField name="Operator" numFmtId="0">
      <sharedItems/>
    </cacheField>
    <cacheField name="Ideal Batch TIme (mins)" numFmtId="0">
      <sharedItems containsSemiMixedTypes="0" containsString="0" containsNumber="1" containsInteger="1" minValue="60" maxValue="98"/>
    </cacheField>
    <cacheField name="Actual Batch Time (mins)" numFmtId="1">
      <sharedItems containsSemiMixedTypes="0" containsString="0" containsNumber="1" minValue="59.999999999999943" maxValue="205.00000000000006"/>
    </cacheField>
    <cacheField name="Downtime (mins)" numFmtId="1">
      <sharedItems containsSemiMixedTypes="0" containsString="0" containsNumber="1" minValue="-5.6843418860808015E-14" maxValue="107.00000000000006"/>
    </cacheField>
    <cacheField name="Unforced Downtime (mins)" numFmtId="0">
      <sharedItems containsSemiMixedTypes="0" containsString="0" containsNumber="1" containsInteger="1" minValue="0" maxValue="63"/>
    </cacheField>
    <cacheField name="Forced Downtime (mins)" numFmtId="0">
      <sharedItems containsSemiMixedTypes="0" containsString="0" containsNumber="1" containsInteger="1" minValue="0" maxValue="73"/>
    </cacheField>
    <cacheField name="Downtime Factors" numFmtId="0">
      <sharedItems/>
    </cacheField>
    <cacheField name="Actual Line Efficiency" numFmtId="165">
      <sharedItems containsSemiMixedTypes="0" containsString="0" containsNumber="1" minValue="44.444444444444443" maxValue="100.00000000000009"/>
    </cacheField>
    <cacheField name="Optimal Line Efficiency (without forced errors)" numFmtId="165">
      <sharedItems containsSemiMixedTypes="0" containsString="0" containsNumber="1" minValue="48.780487804878028" maxValue="100.000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n v="1"/>
    <x v="0"/>
    <x v="0"/>
    <n v="0"/>
  </r>
  <r>
    <n v="2"/>
    <x v="1"/>
    <x v="1"/>
    <n v="5"/>
  </r>
  <r>
    <n v="3"/>
    <x v="2"/>
    <x v="0"/>
    <n v="2"/>
  </r>
  <r>
    <n v="4"/>
    <x v="3"/>
    <x v="0"/>
    <n v="9"/>
  </r>
  <r>
    <n v="5"/>
    <x v="4"/>
    <x v="1"/>
    <n v="3"/>
  </r>
  <r>
    <n v="6"/>
    <x v="5"/>
    <x v="1"/>
    <n v="12"/>
  </r>
  <r>
    <n v="7"/>
    <x v="6"/>
    <x v="0"/>
    <n v="11"/>
  </r>
  <r>
    <n v="8"/>
    <x v="7"/>
    <x v="1"/>
    <n v="6"/>
  </r>
  <r>
    <n v="9"/>
    <x v="8"/>
    <x v="0"/>
    <n v="1"/>
  </r>
  <r>
    <n v="10"/>
    <x v="9"/>
    <x v="1"/>
    <n v="3"/>
  </r>
  <r>
    <n v="11"/>
    <x v="10"/>
    <x v="1"/>
    <n v="3"/>
  </r>
  <r>
    <n v="12"/>
    <x v="11"/>
    <x v="0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n v="422111"/>
    <x v="0"/>
    <x v="0"/>
    <x v="0"/>
    <x v="0"/>
    <x v="0"/>
    <x v="0"/>
    <x v="0"/>
    <x v="0"/>
    <x v="0"/>
    <x v="0"/>
    <x v="0"/>
    <x v="0"/>
    <n v="75"/>
    <n v="60"/>
    <n v="15"/>
    <s v="2 - 7"/>
    <x v="0"/>
  </r>
  <r>
    <n v="422112"/>
    <x v="0"/>
    <x v="1"/>
    <x v="0"/>
    <x v="0"/>
    <x v="0"/>
    <x v="0"/>
    <x v="1"/>
    <x v="1"/>
    <x v="0"/>
    <x v="0"/>
    <x v="0"/>
    <x v="0"/>
    <n v="40"/>
    <n v="40"/>
    <n v="0"/>
    <s v="2 - 8"/>
    <x v="0"/>
  </r>
  <r>
    <n v="422113"/>
    <x v="0"/>
    <x v="2"/>
    <x v="0"/>
    <x v="0"/>
    <x v="0"/>
    <x v="0"/>
    <x v="1"/>
    <x v="0"/>
    <x v="0"/>
    <x v="0"/>
    <x v="0"/>
    <x v="0"/>
    <n v="50"/>
    <n v="50"/>
    <n v="0"/>
    <s v="2"/>
    <x v="0"/>
  </r>
  <r>
    <n v="422114"/>
    <x v="0"/>
    <x v="3"/>
    <x v="0"/>
    <x v="1"/>
    <x v="0"/>
    <x v="1"/>
    <x v="1"/>
    <x v="0"/>
    <x v="0"/>
    <x v="0"/>
    <x v="0"/>
    <x v="0"/>
    <n v="40"/>
    <n v="15"/>
    <n v="25"/>
    <s v="4 - 6"/>
    <x v="0"/>
  </r>
  <r>
    <n v="422115"/>
    <x v="0"/>
    <x v="3"/>
    <x v="0"/>
    <x v="0"/>
    <x v="0"/>
    <x v="0"/>
    <x v="1"/>
    <x v="0"/>
    <x v="0"/>
    <x v="1"/>
    <x v="0"/>
    <x v="0"/>
    <n v="24"/>
    <n v="24"/>
    <n v="0"/>
    <s v="10"/>
    <x v="1"/>
  </r>
  <r>
    <n v="422116"/>
    <x v="0"/>
    <x v="3"/>
    <x v="0"/>
    <x v="0"/>
    <x v="0"/>
    <x v="0"/>
    <x v="1"/>
    <x v="0"/>
    <x v="0"/>
    <x v="0"/>
    <x v="0"/>
    <x v="0"/>
    <n v="0"/>
    <n v="0"/>
    <n v="0"/>
    <s v=""/>
    <x v="1"/>
  </r>
  <r>
    <n v="422117"/>
    <x v="0"/>
    <x v="4"/>
    <x v="0"/>
    <x v="0"/>
    <x v="0"/>
    <x v="2"/>
    <x v="1"/>
    <x v="0"/>
    <x v="0"/>
    <x v="0"/>
    <x v="0"/>
    <x v="0"/>
    <n v="15"/>
    <n v="15"/>
    <n v="0"/>
    <s v="2 - 6"/>
    <x v="1"/>
  </r>
  <r>
    <n v="422118"/>
    <x v="0"/>
    <x v="3"/>
    <x v="0"/>
    <x v="0"/>
    <x v="0"/>
    <x v="3"/>
    <x v="2"/>
    <x v="0"/>
    <x v="0"/>
    <x v="0"/>
    <x v="1"/>
    <x v="1"/>
    <n v="60"/>
    <n v="24"/>
    <n v="36"/>
    <s v="6 - 7 - 11 - 12"/>
    <x v="2"/>
  </r>
  <r>
    <n v="422119"/>
    <x v="0"/>
    <x v="3"/>
    <x v="0"/>
    <x v="1"/>
    <x v="0"/>
    <x v="0"/>
    <x v="1"/>
    <x v="0"/>
    <x v="0"/>
    <x v="0"/>
    <x v="0"/>
    <x v="0"/>
    <n v="25"/>
    <n v="0"/>
    <n v="25"/>
    <s v="4"/>
    <x v="2"/>
  </r>
  <r>
    <n v="422120"/>
    <x v="0"/>
    <x v="3"/>
    <x v="0"/>
    <x v="2"/>
    <x v="1"/>
    <x v="0"/>
    <x v="1"/>
    <x v="0"/>
    <x v="1"/>
    <x v="0"/>
    <x v="0"/>
    <x v="0"/>
    <n v="52"/>
    <n v="15"/>
    <n v="37"/>
    <s v="4 - 5 - 9"/>
    <x v="2"/>
  </r>
  <r>
    <n v="422121"/>
    <x v="0"/>
    <x v="3"/>
    <x v="0"/>
    <x v="0"/>
    <x v="0"/>
    <x v="0"/>
    <x v="0"/>
    <x v="0"/>
    <x v="0"/>
    <x v="0"/>
    <x v="0"/>
    <x v="0"/>
    <n v="15"/>
    <n v="0"/>
    <n v="15"/>
    <s v="7"/>
    <x v="3"/>
  </r>
  <r>
    <n v="422122"/>
    <x v="0"/>
    <x v="3"/>
    <x v="0"/>
    <x v="0"/>
    <x v="0"/>
    <x v="0"/>
    <x v="3"/>
    <x v="0"/>
    <x v="0"/>
    <x v="0"/>
    <x v="0"/>
    <x v="0"/>
    <n v="25"/>
    <n v="0"/>
    <n v="25"/>
    <s v="7"/>
    <x v="3"/>
  </r>
  <r>
    <n v="422123"/>
    <x v="0"/>
    <x v="3"/>
    <x v="0"/>
    <x v="3"/>
    <x v="0"/>
    <x v="0"/>
    <x v="4"/>
    <x v="0"/>
    <x v="0"/>
    <x v="0"/>
    <x v="0"/>
    <x v="0"/>
    <n v="73"/>
    <n v="0"/>
    <n v="73"/>
    <s v="4 - 7"/>
    <x v="3"/>
  </r>
  <r>
    <n v="422124"/>
    <x v="0"/>
    <x v="3"/>
    <x v="0"/>
    <x v="0"/>
    <x v="2"/>
    <x v="4"/>
    <x v="1"/>
    <x v="0"/>
    <x v="0"/>
    <x v="0"/>
    <x v="0"/>
    <x v="0"/>
    <n v="40"/>
    <n v="40"/>
    <n v="0"/>
    <s v="5 - 6"/>
    <x v="3"/>
  </r>
  <r>
    <n v="422125"/>
    <x v="0"/>
    <x v="3"/>
    <x v="0"/>
    <x v="0"/>
    <x v="0"/>
    <x v="0"/>
    <x v="1"/>
    <x v="0"/>
    <x v="0"/>
    <x v="0"/>
    <x v="1"/>
    <x v="2"/>
    <n v="20"/>
    <n v="10"/>
    <n v="10"/>
    <s v="11 - 12"/>
    <x v="1"/>
  </r>
  <r>
    <n v="422126"/>
    <x v="0"/>
    <x v="3"/>
    <x v="0"/>
    <x v="0"/>
    <x v="0"/>
    <x v="0"/>
    <x v="1"/>
    <x v="2"/>
    <x v="0"/>
    <x v="0"/>
    <x v="0"/>
    <x v="0"/>
    <n v="44"/>
    <n v="44"/>
    <n v="0"/>
    <s v="8"/>
    <x v="1"/>
  </r>
  <r>
    <n v="422127"/>
    <x v="0"/>
    <x v="3"/>
    <x v="0"/>
    <x v="0"/>
    <x v="0"/>
    <x v="5"/>
    <x v="1"/>
    <x v="0"/>
    <x v="0"/>
    <x v="0"/>
    <x v="0"/>
    <x v="0"/>
    <n v="23"/>
    <n v="23"/>
    <n v="0"/>
    <s v="6"/>
    <x v="1"/>
  </r>
  <r>
    <n v="422128"/>
    <x v="0"/>
    <x v="3"/>
    <x v="0"/>
    <x v="0"/>
    <x v="3"/>
    <x v="0"/>
    <x v="4"/>
    <x v="0"/>
    <x v="0"/>
    <x v="0"/>
    <x v="0"/>
    <x v="0"/>
    <n v="52"/>
    <n v="22"/>
    <n v="30"/>
    <s v="5 - 7"/>
    <x v="1"/>
  </r>
  <r>
    <n v="422129"/>
    <x v="0"/>
    <x v="3"/>
    <x v="0"/>
    <x v="0"/>
    <x v="0"/>
    <x v="0"/>
    <x v="1"/>
    <x v="0"/>
    <x v="0"/>
    <x v="0"/>
    <x v="0"/>
    <x v="3"/>
    <n v="15"/>
    <n v="0"/>
    <n v="15"/>
    <s v="12"/>
    <x v="1"/>
  </r>
  <r>
    <n v="422130"/>
    <x v="0"/>
    <x v="1"/>
    <x v="0"/>
    <x v="0"/>
    <x v="0"/>
    <x v="0"/>
    <x v="1"/>
    <x v="0"/>
    <x v="0"/>
    <x v="0"/>
    <x v="0"/>
    <x v="0"/>
    <n v="20"/>
    <n v="20"/>
    <n v="0"/>
    <s v="2"/>
    <x v="2"/>
  </r>
  <r>
    <n v="422131"/>
    <x v="0"/>
    <x v="3"/>
    <x v="0"/>
    <x v="2"/>
    <x v="0"/>
    <x v="0"/>
    <x v="1"/>
    <x v="0"/>
    <x v="0"/>
    <x v="2"/>
    <x v="0"/>
    <x v="0"/>
    <n v="30"/>
    <n v="10"/>
    <n v="20"/>
    <s v="4 - 10"/>
    <x v="2"/>
  </r>
  <r>
    <n v="422132"/>
    <x v="0"/>
    <x v="3"/>
    <x v="0"/>
    <x v="0"/>
    <x v="0"/>
    <x v="0"/>
    <x v="1"/>
    <x v="0"/>
    <x v="0"/>
    <x v="0"/>
    <x v="0"/>
    <x v="0"/>
    <n v="0"/>
    <n v="0"/>
    <n v="0"/>
    <s v=""/>
    <x v="2"/>
  </r>
  <r>
    <n v="422133"/>
    <x v="0"/>
    <x v="3"/>
    <x v="0"/>
    <x v="0"/>
    <x v="0"/>
    <x v="0"/>
    <x v="5"/>
    <x v="0"/>
    <x v="0"/>
    <x v="0"/>
    <x v="0"/>
    <x v="0"/>
    <n v="20"/>
    <n v="0"/>
    <n v="20"/>
    <s v="7"/>
    <x v="2"/>
  </r>
  <r>
    <n v="422134"/>
    <x v="0"/>
    <x v="3"/>
    <x v="0"/>
    <x v="0"/>
    <x v="0"/>
    <x v="0"/>
    <x v="4"/>
    <x v="1"/>
    <x v="0"/>
    <x v="0"/>
    <x v="0"/>
    <x v="0"/>
    <n v="50"/>
    <n v="20"/>
    <n v="30"/>
    <s v="7 - 8"/>
    <x v="0"/>
  </r>
  <r>
    <n v="422135"/>
    <x v="0"/>
    <x v="3"/>
    <x v="0"/>
    <x v="4"/>
    <x v="0"/>
    <x v="0"/>
    <x v="1"/>
    <x v="0"/>
    <x v="0"/>
    <x v="0"/>
    <x v="0"/>
    <x v="3"/>
    <n v="45"/>
    <n v="0"/>
    <n v="45"/>
    <s v="4 - 12"/>
    <x v="0"/>
  </r>
  <r>
    <n v="422136"/>
    <x v="0"/>
    <x v="3"/>
    <x v="0"/>
    <x v="0"/>
    <x v="0"/>
    <x v="0"/>
    <x v="1"/>
    <x v="0"/>
    <x v="0"/>
    <x v="0"/>
    <x v="0"/>
    <x v="0"/>
    <n v="0"/>
    <n v="0"/>
    <n v="0"/>
    <s v=""/>
    <x v="0"/>
  </r>
  <r>
    <n v="422137"/>
    <x v="0"/>
    <x v="3"/>
    <x v="0"/>
    <x v="0"/>
    <x v="0"/>
    <x v="0"/>
    <x v="1"/>
    <x v="3"/>
    <x v="0"/>
    <x v="3"/>
    <x v="0"/>
    <x v="0"/>
    <n v="45"/>
    <n v="45"/>
    <n v="0"/>
    <s v="8 - 10"/>
    <x v="2"/>
  </r>
  <r>
    <n v="422138"/>
    <x v="0"/>
    <x v="3"/>
    <x v="1"/>
    <x v="0"/>
    <x v="0"/>
    <x v="0"/>
    <x v="1"/>
    <x v="0"/>
    <x v="0"/>
    <x v="0"/>
    <x v="0"/>
    <x v="0"/>
    <n v="20"/>
    <n v="0"/>
    <n v="20"/>
    <s v="3"/>
    <x v="2"/>
  </r>
  <r>
    <n v="422139"/>
    <x v="0"/>
    <x v="3"/>
    <x v="0"/>
    <x v="2"/>
    <x v="0"/>
    <x v="1"/>
    <x v="1"/>
    <x v="0"/>
    <x v="0"/>
    <x v="0"/>
    <x v="0"/>
    <x v="0"/>
    <n v="35"/>
    <n v="15"/>
    <n v="20"/>
    <s v="4 - 6"/>
    <x v="2"/>
  </r>
  <r>
    <n v="422140"/>
    <x v="0"/>
    <x v="3"/>
    <x v="0"/>
    <x v="0"/>
    <x v="0"/>
    <x v="6"/>
    <x v="1"/>
    <x v="0"/>
    <x v="0"/>
    <x v="0"/>
    <x v="2"/>
    <x v="0"/>
    <n v="63"/>
    <n v="63"/>
    <n v="0"/>
    <s v="6 - 11"/>
    <x v="2"/>
  </r>
  <r>
    <n v="422141"/>
    <x v="0"/>
    <x v="3"/>
    <x v="0"/>
    <x v="0"/>
    <x v="0"/>
    <x v="0"/>
    <x v="1"/>
    <x v="0"/>
    <x v="0"/>
    <x v="0"/>
    <x v="0"/>
    <x v="4"/>
    <n v="7"/>
    <n v="0"/>
    <n v="7"/>
    <s v="12"/>
    <x v="3"/>
  </r>
  <r>
    <n v="422142"/>
    <x v="0"/>
    <x v="3"/>
    <x v="0"/>
    <x v="0"/>
    <x v="0"/>
    <x v="7"/>
    <x v="1"/>
    <x v="0"/>
    <x v="0"/>
    <x v="0"/>
    <x v="0"/>
    <x v="0"/>
    <n v="30"/>
    <n v="30"/>
    <n v="0"/>
    <s v="6"/>
    <x v="3"/>
  </r>
  <r>
    <n v="422143"/>
    <x v="0"/>
    <x v="3"/>
    <x v="0"/>
    <x v="0"/>
    <x v="0"/>
    <x v="8"/>
    <x v="6"/>
    <x v="0"/>
    <x v="0"/>
    <x v="0"/>
    <x v="0"/>
    <x v="0"/>
    <n v="58"/>
    <n v="40"/>
    <n v="18"/>
    <s v="6 - 7"/>
    <x v="3"/>
  </r>
  <r>
    <n v="422144"/>
    <x v="0"/>
    <x v="3"/>
    <x v="0"/>
    <x v="0"/>
    <x v="0"/>
    <x v="7"/>
    <x v="1"/>
    <x v="4"/>
    <x v="0"/>
    <x v="0"/>
    <x v="0"/>
    <x v="0"/>
    <n v="54"/>
    <n v="54"/>
    <n v="0"/>
    <s v="6 - 8"/>
    <x v="3"/>
  </r>
  <r>
    <n v="422145"/>
    <x v="0"/>
    <x v="3"/>
    <x v="2"/>
    <x v="0"/>
    <x v="0"/>
    <x v="0"/>
    <x v="1"/>
    <x v="0"/>
    <x v="0"/>
    <x v="0"/>
    <x v="0"/>
    <x v="0"/>
    <n v="22"/>
    <n v="0"/>
    <n v="22"/>
    <s v="3"/>
    <x v="1"/>
  </r>
  <r>
    <n v="422146"/>
    <x v="0"/>
    <x v="3"/>
    <x v="0"/>
    <x v="0"/>
    <x v="0"/>
    <x v="7"/>
    <x v="3"/>
    <x v="0"/>
    <x v="0"/>
    <x v="0"/>
    <x v="0"/>
    <x v="4"/>
    <n v="62"/>
    <n v="30"/>
    <n v="32"/>
    <s v="6 - 7 - 12"/>
    <x v="1"/>
  </r>
  <r>
    <n v="422147"/>
    <x v="0"/>
    <x v="3"/>
    <x v="0"/>
    <x v="5"/>
    <x v="0"/>
    <x v="9"/>
    <x v="4"/>
    <x v="0"/>
    <x v="0"/>
    <x v="0"/>
    <x v="0"/>
    <x v="0"/>
    <n v="107"/>
    <n v="60"/>
    <n v="47"/>
    <s v="4 - 6 - 7"/>
    <x v="1"/>
  </r>
  <r>
    <n v="422148"/>
    <x v="0"/>
    <x v="3"/>
    <x v="0"/>
    <x v="1"/>
    <x v="0"/>
    <x v="0"/>
    <x v="1"/>
    <x v="5"/>
    <x v="0"/>
    <x v="0"/>
    <x v="0"/>
    <x v="0"/>
    <n v="32"/>
    <n v="7"/>
    <n v="25"/>
    <s v="4 - 8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x v="0"/>
    <x v="0"/>
    <n v="422111"/>
    <x v="0"/>
    <n v="60"/>
    <n v="135"/>
    <n v="75"/>
    <n v="60"/>
    <n v="15"/>
    <s v="2 - 7"/>
    <n v="44.444444444444443"/>
    <n v="50"/>
    <n v="12.500000000000004"/>
  </r>
  <r>
    <x v="0"/>
    <x v="1"/>
    <n v="422112"/>
    <x v="0"/>
    <n v="60"/>
    <n v="99.999999999999972"/>
    <n v="39.999999999999972"/>
    <n v="40"/>
    <n v="0"/>
    <s v="2 - 8"/>
    <n v="60.000000000000021"/>
    <n v="60.000000000000021"/>
    <n v="0"/>
  </r>
  <r>
    <x v="0"/>
    <x v="1"/>
    <n v="422113"/>
    <x v="0"/>
    <n v="60"/>
    <n v="109.99999999999993"/>
    <n v="49.999999999999929"/>
    <n v="50"/>
    <n v="0"/>
    <s v="2"/>
    <n v="54.545454545454589"/>
    <n v="54.545454545454589"/>
    <n v="0"/>
  </r>
  <r>
    <x v="0"/>
    <x v="1"/>
    <n v="422114"/>
    <x v="0"/>
    <n v="60"/>
    <n v="99.999999999999972"/>
    <n v="39.999999999999972"/>
    <n v="15"/>
    <n v="25"/>
    <s v="4 - 6"/>
    <n v="60.000000000000021"/>
    <n v="80.000000000000028"/>
    <n v="33.333333333333336"/>
  </r>
  <r>
    <x v="0"/>
    <x v="1"/>
    <n v="422115"/>
    <x v="1"/>
    <n v="60"/>
    <n v="84.000000000000028"/>
    <n v="24.000000000000028"/>
    <n v="24"/>
    <n v="0"/>
    <s v="10"/>
    <n v="71.428571428571402"/>
    <n v="71.428571428571402"/>
    <n v="0"/>
  </r>
  <r>
    <x v="0"/>
    <x v="1"/>
    <n v="422116"/>
    <x v="1"/>
    <n v="60"/>
    <n v="59.999999999999943"/>
    <n v="-5.6843418860808015E-14"/>
    <n v="0"/>
    <n v="0"/>
    <s v=""/>
    <n v="100.00000000000009"/>
    <n v="100.00000000000009"/>
    <n v="0"/>
  </r>
  <r>
    <x v="0"/>
    <x v="1"/>
    <n v="422117"/>
    <x v="1"/>
    <n v="60"/>
    <n v="75.000000000000057"/>
    <n v="15.000000000000057"/>
    <n v="15"/>
    <n v="0"/>
    <s v="2 - 6"/>
    <n v="79.999999999999943"/>
    <n v="79.999999999999943"/>
    <n v="0"/>
  </r>
  <r>
    <x v="1"/>
    <x v="2"/>
    <n v="422118"/>
    <x v="2"/>
    <n v="60"/>
    <n v="119.99999999999997"/>
    <n v="59.999999999999972"/>
    <n v="24"/>
    <n v="36"/>
    <s v="6 - 7 - 11 - 12"/>
    <n v="50.000000000000014"/>
    <n v="71.428571428571459"/>
    <n v="42.857142857142875"/>
  </r>
  <r>
    <x v="1"/>
    <x v="2"/>
    <n v="422119"/>
    <x v="2"/>
    <n v="60"/>
    <n v="85.000000000000014"/>
    <n v="25.000000000000014"/>
    <n v="0"/>
    <n v="25"/>
    <s v="4"/>
    <n v="70.588235294117638"/>
    <n v="99.999999999999972"/>
    <n v="41.666666666666643"/>
  </r>
  <r>
    <x v="1"/>
    <x v="2"/>
    <n v="422120"/>
    <x v="2"/>
    <n v="60"/>
    <n v="112"/>
    <n v="52"/>
    <n v="15"/>
    <n v="37"/>
    <s v="4 - 5 - 9"/>
    <n v="53.571428571428569"/>
    <n v="80"/>
    <n v="49.333333333333343"/>
  </r>
  <r>
    <x v="1"/>
    <x v="2"/>
    <n v="422121"/>
    <x v="3"/>
    <n v="60"/>
    <n v="74.999999999999972"/>
    <n v="14.999999999999972"/>
    <n v="0"/>
    <n v="15"/>
    <s v="7"/>
    <n v="80.000000000000028"/>
    <n v="100.00000000000004"/>
    <n v="25.000000000000007"/>
  </r>
  <r>
    <x v="1"/>
    <x v="2"/>
    <n v="422122"/>
    <x v="3"/>
    <n v="60"/>
    <n v="85.000000000000014"/>
    <n v="25.000000000000014"/>
    <n v="0"/>
    <n v="25"/>
    <s v="7"/>
    <n v="70.588235294117638"/>
    <n v="99.999999999999972"/>
    <n v="41.666666666666643"/>
  </r>
  <r>
    <x v="1"/>
    <x v="2"/>
    <n v="422123"/>
    <x v="3"/>
    <n v="60"/>
    <n v="133"/>
    <n v="73"/>
    <n v="0"/>
    <n v="73"/>
    <s v="4 - 7"/>
    <n v="45.112781954887218"/>
    <n v="100"/>
    <n v="121.66666666666667"/>
  </r>
  <r>
    <x v="1"/>
    <x v="2"/>
    <n v="422124"/>
    <x v="3"/>
    <n v="60"/>
    <n v="99.999999999999972"/>
    <n v="39.999999999999972"/>
    <n v="40"/>
    <n v="0"/>
    <s v="5 - 6"/>
    <n v="60.000000000000021"/>
    <n v="60.000000000000021"/>
    <n v="0"/>
  </r>
  <r>
    <x v="1"/>
    <x v="2"/>
    <n v="422125"/>
    <x v="1"/>
    <n v="60"/>
    <n v="80.000000000000028"/>
    <n v="20.000000000000028"/>
    <n v="10"/>
    <n v="10"/>
    <s v="11 - 12"/>
    <n v="74.999999999999972"/>
    <n v="85.71428571428568"/>
    <n v="14.285714285714283"/>
  </r>
  <r>
    <x v="1"/>
    <x v="2"/>
    <n v="422126"/>
    <x v="1"/>
    <n v="60"/>
    <n v="103.99999999999994"/>
    <n v="43.999999999999943"/>
    <n v="44"/>
    <n v="0"/>
    <s v="8"/>
    <n v="57.692307692307722"/>
    <n v="57.692307692307722"/>
    <n v="0"/>
  </r>
  <r>
    <x v="1"/>
    <x v="2"/>
    <n v="422127"/>
    <x v="1"/>
    <n v="60"/>
    <n v="83.000000000000028"/>
    <n v="23.000000000000028"/>
    <n v="23"/>
    <n v="0"/>
    <s v="6"/>
    <n v="72.289156626505999"/>
    <n v="72.289156626505999"/>
    <n v="0"/>
  </r>
  <r>
    <x v="1"/>
    <x v="2"/>
    <n v="422128"/>
    <x v="1"/>
    <n v="60"/>
    <n v="112.00000000000009"/>
    <n v="52.000000000000085"/>
    <n v="22"/>
    <n v="30"/>
    <s v="5 - 7"/>
    <n v="53.571428571428527"/>
    <n v="73.170731707316989"/>
    <n v="36.585365853658494"/>
  </r>
  <r>
    <x v="1"/>
    <x v="2"/>
    <n v="422129"/>
    <x v="1"/>
    <n v="60"/>
    <n v="74.999999999999886"/>
    <n v="14.999999999999886"/>
    <n v="0"/>
    <n v="15"/>
    <s v="12"/>
    <n v="80.000000000000128"/>
    <n v="100.0000000000002"/>
    <n v="25.00000000000005"/>
  </r>
  <r>
    <x v="2"/>
    <x v="2"/>
    <n v="422130"/>
    <x v="2"/>
    <n v="60"/>
    <n v="79.999999999999957"/>
    <n v="19.999999999999957"/>
    <n v="20"/>
    <n v="0"/>
    <s v="2"/>
    <n v="75.000000000000043"/>
    <n v="75.000000000000043"/>
    <n v="0"/>
  </r>
  <r>
    <x v="2"/>
    <x v="2"/>
    <n v="422131"/>
    <x v="2"/>
    <n v="60"/>
    <n v="90"/>
    <n v="30"/>
    <n v="10"/>
    <n v="20"/>
    <s v="4 - 10"/>
    <n v="66.666666666666657"/>
    <n v="85.714285714285708"/>
    <n v="28.57142857142858"/>
  </r>
  <r>
    <x v="2"/>
    <x v="2"/>
    <n v="422132"/>
    <x v="2"/>
    <n v="60"/>
    <n v="60.000000000000028"/>
    <n v="0"/>
    <n v="0"/>
    <n v="0"/>
    <s v=""/>
    <n v="99.999999999999957"/>
    <n v="99.999999999999957"/>
    <n v="0"/>
  </r>
  <r>
    <x v="2"/>
    <x v="3"/>
    <n v="422133"/>
    <x v="2"/>
    <n v="60"/>
    <n v="79.999999999999957"/>
    <n v="19.999999999999957"/>
    <n v="0"/>
    <n v="20"/>
    <s v="7"/>
    <n v="75.000000000000043"/>
    <n v="100.00000000000007"/>
    <n v="33.33333333333335"/>
  </r>
  <r>
    <x v="2"/>
    <x v="3"/>
    <n v="422134"/>
    <x v="0"/>
    <n v="60"/>
    <n v="110.00000000000009"/>
    <n v="50.000000000000085"/>
    <n v="20"/>
    <n v="30"/>
    <s v="7 - 8"/>
    <n v="54.545454545454511"/>
    <n v="74.999999999999929"/>
    <n v="37.499999999999957"/>
  </r>
  <r>
    <x v="2"/>
    <x v="3"/>
    <n v="422135"/>
    <x v="0"/>
    <n v="60"/>
    <n v="104.99999999999994"/>
    <n v="44.999999999999943"/>
    <n v="0"/>
    <n v="45"/>
    <s v="4 - 12"/>
    <n v="57.142857142857174"/>
    <n v="100.00000000000009"/>
    <n v="75.000000000000043"/>
  </r>
  <r>
    <x v="2"/>
    <x v="3"/>
    <n v="422136"/>
    <x v="0"/>
    <n v="60"/>
    <n v="59.999999999999943"/>
    <n v="-5.6843418860808015E-14"/>
    <n v="0"/>
    <n v="0"/>
    <s v=""/>
    <n v="100.00000000000009"/>
    <n v="100.00000000000009"/>
    <n v="0"/>
  </r>
  <r>
    <x v="3"/>
    <x v="4"/>
    <n v="422137"/>
    <x v="2"/>
    <n v="60"/>
    <n v="104.99999999999999"/>
    <n v="44.999999999999986"/>
    <n v="45"/>
    <n v="0"/>
    <s v="8 - 10"/>
    <n v="57.142857142857153"/>
    <n v="57.142857142857153"/>
    <n v="0"/>
  </r>
  <r>
    <x v="3"/>
    <x v="4"/>
    <n v="422138"/>
    <x v="2"/>
    <n v="60"/>
    <n v="80.000000000000014"/>
    <n v="20.000000000000014"/>
    <n v="0"/>
    <n v="20"/>
    <s v="3"/>
    <n v="74.999999999999986"/>
    <n v="99.999999999999972"/>
    <n v="33.333333333333321"/>
  </r>
  <r>
    <x v="3"/>
    <x v="4"/>
    <n v="422139"/>
    <x v="2"/>
    <n v="60"/>
    <n v="94.999999999999986"/>
    <n v="34.999999999999986"/>
    <n v="15"/>
    <n v="20"/>
    <s v="4 - 6"/>
    <n v="63.15789473684211"/>
    <n v="80.000000000000014"/>
    <n v="26.666666666666682"/>
  </r>
  <r>
    <x v="3"/>
    <x v="4"/>
    <n v="422140"/>
    <x v="2"/>
    <n v="60"/>
    <n v="123.00000000000004"/>
    <n v="63.000000000000043"/>
    <n v="63"/>
    <n v="0"/>
    <s v="6 - 11"/>
    <n v="48.780487804878028"/>
    <n v="48.780487804878028"/>
    <n v="0"/>
  </r>
  <r>
    <x v="3"/>
    <x v="4"/>
    <n v="422141"/>
    <x v="3"/>
    <n v="60"/>
    <n v="67"/>
    <n v="7"/>
    <n v="0"/>
    <n v="7"/>
    <s v="12"/>
    <n v="89.552238805970148"/>
    <n v="100"/>
    <n v="11.666666666666668"/>
  </r>
  <r>
    <x v="3"/>
    <x v="4"/>
    <n v="422142"/>
    <x v="3"/>
    <n v="60"/>
    <n v="90"/>
    <n v="30"/>
    <n v="30"/>
    <n v="0"/>
    <s v="6"/>
    <n v="66.666666666666657"/>
    <n v="66.666666666666657"/>
    <n v="0"/>
  </r>
  <r>
    <x v="3"/>
    <x v="4"/>
    <n v="422143"/>
    <x v="3"/>
    <n v="60"/>
    <n v="117.9999999999999"/>
    <n v="57.999999999999901"/>
    <n v="40"/>
    <n v="18"/>
    <s v="6 - 7"/>
    <n v="50.847457627118686"/>
    <n v="60.000000000000064"/>
    <n v="18.000000000000028"/>
  </r>
  <r>
    <x v="3"/>
    <x v="5"/>
    <n v="422144"/>
    <x v="3"/>
    <n v="98"/>
    <n v="152.00000000000011"/>
    <n v="54.000000000000114"/>
    <n v="54"/>
    <n v="0"/>
    <s v="6 - 8"/>
    <n v="64.473684210526272"/>
    <n v="64.473684210526272"/>
    <n v="0"/>
  </r>
  <r>
    <x v="3"/>
    <x v="5"/>
    <n v="422145"/>
    <x v="1"/>
    <n v="98"/>
    <n v="120.00000000000006"/>
    <n v="22.000000000000057"/>
    <n v="0"/>
    <n v="22"/>
    <s v="3"/>
    <n v="81.666666666666629"/>
    <n v="99.999999999999943"/>
    <n v="22.448979591836721"/>
  </r>
  <r>
    <x v="3"/>
    <x v="5"/>
    <n v="422146"/>
    <x v="1"/>
    <n v="98"/>
    <n v="159.99999999999991"/>
    <n v="61.999999999999915"/>
    <n v="30"/>
    <n v="32"/>
    <s v="6 - 7 - 12"/>
    <n v="61.250000000000036"/>
    <n v="76.562500000000057"/>
    <n v="25.000000000000018"/>
  </r>
  <r>
    <x v="3"/>
    <x v="5"/>
    <n v="422147"/>
    <x v="1"/>
    <n v="98"/>
    <n v="205.00000000000006"/>
    <n v="107.00000000000006"/>
    <n v="60"/>
    <n v="47"/>
    <s v="4 - 6 - 7"/>
    <n v="47.804878048780473"/>
    <n v="62.025316455696178"/>
    <n v="29.746835443037963"/>
  </r>
  <r>
    <x v="4"/>
    <x v="5"/>
    <n v="422148"/>
    <x v="0"/>
    <n v="98"/>
    <n v="129.99999999999986"/>
    <n v="31.999999999999858"/>
    <n v="7"/>
    <n v="25"/>
    <s v="4 - 8"/>
    <n v="75.384615384615472"/>
    <n v="93.333333333333456"/>
    <n v="23.80952380952383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x v="0"/>
    <s v="OR-600"/>
    <n v="422111"/>
    <s v="Mac"/>
    <n v="60"/>
    <n v="135"/>
    <n v="75"/>
    <n v="60"/>
    <n v="15"/>
    <s v="2 - 7"/>
    <n v="44.444444444444443"/>
    <n v="50"/>
  </r>
  <r>
    <x v="0"/>
    <s v="LE-600"/>
    <n v="422112"/>
    <s v="Mac"/>
    <n v="60"/>
    <n v="99.999999999999972"/>
    <n v="39.999999999999972"/>
    <n v="40"/>
    <n v="0"/>
    <s v="2 - 8"/>
    <n v="60.000000000000021"/>
    <n v="60.000000000000021"/>
  </r>
  <r>
    <x v="0"/>
    <s v="LE-600"/>
    <n v="422113"/>
    <s v="Mac"/>
    <n v="60"/>
    <n v="109.99999999999993"/>
    <n v="49.999999999999929"/>
    <n v="50"/>
    <n v="0"/>
    <s v="2"/>
    <n v="54.545454545454589"/>
    <n v="54.545454545454589"/>
  </r>
  <r>
    <x v="0"/>
    <s v="LE-600"/>
    <n v="422114"/>
    <s v="Mac"/>
    <n v="60"/>
    <n v="99.999999999999972"/>
    <n v="39.999999999999972"/>
    <n v="15"/>
    <n v="25"/>
    <s v="4 - 6"/>
    <n v="60.000000000000021"/>
    <n v="80.000000000000028"/>
  </r>
  <r>
    <x v="0"/>
    <s v="LE-600"/>
    <n v="422115"/>
    <s v="Charlie"/>
    <n v="60"/>
    <n v="84.000000000000028"/>
    <n v="24.000000000000028"/>
    <n v="24"/>
    <n v="0"/>
    <s v="10"/>
    <n v="71.428571428571402"/>
    <n v="71.428571428571402"/>
  </r>
  <r>
    <x v="0"/>
    <s v="LE-600"/>
    <n v="422116"/>
    <s v="Charlie"/>
    <n v="60"/>
    <n v="59.999999999999943"/>
    <n v="-5.6843418860808015E-14"/>
    <n v="0"/>
    <n v="0"/>
    <s v=""/>
    <n v="100.00000000000009"/>
    <n v="100.00000000000009"/>
  </r>
  <r>
    <x v="0"/>
    <s v="LE-600"/>
    <n v="422117"/>
    <s v="Charlie"/>
    <n v="60"/>
    <n v="75.000000000000057"/>
    <n v="15.000000000000057"/>
    <n v="15"/>
    <n v="0"/>
    <s v="2 - 6"/>
    <n v="79.999999999999943"/>
    <n v="79.999999999999943"/>
  </r>
  <r>
    <x v="1"/>
    <s v="CO-600"/>
    <n v="422118"/>
    <s v="Dee"/>
    <n v="60"/>
    <n v="119.99999999999997"/>
    <n v="59.999999999999972"/>
    <n v="24"/>
    <n v="36"/>
    <s v="6 - 7 - 11 - 12"/>
    <n v="50.000000000000014"/>
    <n v="71.428571428571459"/>
  </r>
  <r>
    <x v="1"/>
    <s v="CO-600"/>
    <n v="422119"/>
    <s v="Dee"/>
    <n v="60"/>
    <n v="85.000000000000014"/>
    <n v="25.000000000000014"/>
    <n v="0"/>
    <n v="25"/>
    <s v="4"/>
    <n v="70.588235294117638"/>
    <n v="99.999999999999972"/>
  </r>
  <r>
    <x v="1"/>
    <s v="CO-600"/>
    <n v="422120"/>
    <s v="Dee"/>
    <n v="60"/>
    <n v="112"/>
    <n v="52"/>
    <n v="15"/>
    <n v="37"/>
    <s v="4 - 5 - 9"/>
    <n v="53.571428571428569"/>
    <n v="80"/>
  </r>
  <r>
    <x v="1"/>
    <s v="CO-600"/>
    <n v="422121"/>
    <s v="Dennis"/>
    <n v="60"/>
    <n v="74.999999999999972"/>
    <n v="14.999999999999972"/>
    <n v="0"/>
    <n v="15"/>
    <s v="7"/>
    <n v="80.000000000000028"/>
    <n v="100.00000000000004"/>
  </r>
  <r>
    <x v="1"/>
    <s v="CO-600"/>
    <n v="422122"/>
    <s v="Dennis"/>
    <n v="60"/>
    <n v="85.000000000000014"/>
    <n v="25.000000000000014"/>
    <n v="0"/>
    <n v="25"/>
    <s v="7"/>
    <n v="70.588235294117638"/>
    <n v="99.999999999999972"/>
  </r>
  <r>
    <x v="1"/>
    <s v="CO-600"/>
    <n v="422123"/>
    <s v="Dennis"/>
    <n v="60"/>
    <n v="133"/>
    <n v="73"/>
    <n v="0"/>
    <n v="73"/>
    <s v="4 - 7"/>
    <n v="45.112781954887218"/>
    <n v="100"/>
  </r>
  <r>
    <x v="1"/>
    <s v="CO-600"/>
    <n v="422124"/>
    <s v="Dennis"/>
    <n v="60"/>
    <n v="99.999999999999972"/>
    <n v="39.999999999999972"/>
    <n v="40"/>
    <n v="0"/>
    <s v="5 - 6"/>
    <n v="60.000000000000021"/>
    <n v="60.000000000000021"/>
  </r>
  <r>
    <x v="1"/>
    <s v="CO-600"/>
    <n v="422125"/>
    <s v="Charlie"/>
    <n v="60"/>
    <n v="80.000000000000028"/>
    <n v="20.000000000000028"/>
    <n v="10"/>
    <n v="10"/>
    <s v="11 - 12"/>
    <n v="74.999999999999972"/>
    <n v="85.71428571428568"/>
  </r>
  <r>
    <x v="1"/>
    <s v="CO-600"/>
    <n v="422126"/>
    <s v="Charlie"/>
    <n v="60"/>
    <n v="103.99999999999994"/>
    <n v="43.999999999999943"/>
    <n v="44"/>
    <n v="0"/>
    <s v="8"/>
    <n v="57.692307692307722"/>
    <n v="57.692307692307722"/>
  </r>
  <r>
    <x v="1"/>
    <s v="CO-600"/>
    <n v="422127"/>
    <s v="Charlie"/>
    <n v="60"/>
    <n v="83.000000000000028"/>
    <n v="23.000000000000028"/>
    <n v="23"/>
    <n v="0"/>
    <s v="6"/>
    <n v="72.289156626505999"/>
    <n v="72.289156626505999"/>
  </r>
  <r>
    <x v="1"/>
    <s v="CO-600"/>
    <n v="422128"/>
    <s v="Charlie"/>
    <n v="60"/>
    <n v="112.00000000000009"/>
    <n v="52.000000000000085"/>
    <n v="22"/>
    <n v="30"/>
    <s v="5 - 7"/>
    <n v="53.571428571428527"/>
    <n v="73.170731707316989"/>
  </r>
  <r>
    <x v="1"/>
    <s v="CO-600"/>
    <n v="422129"/>
    <s v="Charlie"/>
    <n v="60"/>
    <n v="74.999999999999886"/>
    <n v="14.999999999999886"/>
    <n v="0"/>
    <n v="15"/>
    <s v="12"/>
    <n v="80.000000000000128"/>
    <n v="100.0000000000002"/>
  </r>
  <r>
    <x v="2"/>
    <s v="CO-600"/>
    <n v="422130"/>
    <s v="Dee"/>
    <n v="60"/>
    <n v="79.999999999999957"/>
    <n v="19.999999999999957"/>
    <n v="20"/>
    <n v="0"/>
    <s v="2"/>
    <n v="75.000000000000043"/>
    <n v="75.000000000000043"/>
  </r>
  <r>
    <x v="2"/>
    <s v="CO-600"/>
    <n v="422131"/>
    <s v="Dee"/>
    <n v="60"/>
    <n v="90"/>
    <n v="30"/>
    <n v="10"/>
    <n v="20"/>
    <s v="4 - 10"/>
    <n v="66.666666666666657"/>
    <n v="85.714285714285708"/>
  </r>
  <r>
    <x v="2"/>
    <s v="CO-600"/>
    <n v="422132"/>
    <s v="Dee"/>
    <n v="60"/>
    <n v="60.000000000000028"/>
    <n v="0"/>
    <n v="0"/>
    <n v="0"/>
    <s v=""/>
    <n v="99.999999999999957"/>
    <n v="99.999999999999957"/>
  </r>
  <r>
    <x v="2"/>
    <s v="DC-600"/>
    <n v="422133"/>
    <s v="Dee"/>
    <n v="60"/>
    <n v="79.999999999999957"/>
    <n v="19.999999999999957"/>
    <n v="0"/>
    <n v="20"/>
    <s v="7"/>
    <n v="75.000000000000043"/>
    <n v="100.00000000000007"/>
  </r>
  <r>
    <x v="2"/>
    <s v="DC-600"/>
    <n v="422134"/>
    <s v="Mac"/>
    <n v="60"/>
    <n v="110.00000000000009"/>
    <n v="50.000000000000085"/>
    <n v="20"/>
    <n v="30"/>
    <s v="7 - 8"/>
    <n v="54.545454545454511"/>
    <n v="74.999999999999929"/>
  </r>
  <r>
    <x v="2"/>
    <s v="DC-600"/>
    <n v="422135"/>
    <s v="Mac"/>
    <n v="60"/>
    <n v="104.99999999999994"/>
    <n v="44.999999999999943"/>
    <n v="0"/>
    <n v="45"/>
    <s v="4 - 12"/>
    <n v="57.142857142857174"/>
    <n v="100.00000000000009"/>
  </r>
  <r>
    <x v="2"/>
    <s v="DC-600"/>
    <n v="422136"/>
    <s v="Mac"/>
    <n v="60"/>
    <n v="59.999999999999943"/>
    <n v="-5.6843418860808015E-14"/>
    <n v="0"/>
    <n v="0"/>
    <s v=""/>
    <n v="100.00000000000009"/>
    <n v="100.00000000000009"/>
  </r>
  <r>
    <x v="3"/>
    <s v="RB-600"/>
    <n v="422137"/>
    <s v="Dee"/>
    <n v="60"/>
    <n v="104.99999999999999"/>
    <n v="44.999999999999986"/>
    <n v="45"/>
    <n v="0"/>
    <s v="8 - 10"/>
    <n v="57.142857142857153"/>
    <n v="57.142857142857153"/>
  </r>
  <r>
    <x v="3"/>
    <s v="RB-600"/>
    <n v="422138"/>
    <s v="Dee"/>
    <n v="60"/>
    <n v="80.000000000000014"/>
    <n v="20.000000000000014"/>
    <n v="0"/>
    <n v="20"/>
    <s v="3"/>
    <n v="74.999999999999986"/>
    <n v="99.999999999999972"/>
  </r>
  <r>
    <x v="3"/>
    <s v="RB-600"/>
    <n v="422139"/>
    <s v="Dee"/>
    <n v="60"/>
    <n v="94.999999999999986"/>
    <n v="34.999999999999986"/>
    <n v="15"/>
    <n v="20"/>
    <s v="4 - 6"/>
    <n v="63.15789473684211"/>
    <n v="80.000000000000014"/>
  </r>
  <r>
    <x v="3"/>
    <s v="RB-600"/>
    <n v="422140"/>
    <s v="Dee"/>
    <n v="60"/>
    <n v="123.00000000000004"/>
    <n v="63.000000000000043"/>
    <n v="63"/>
    <n v="0"/>
    <s v="6 - 11"/>
    <n v="48.780487804878028"/>
    <n v="48.780487804878028"/>
  </r>
  <r>
    <x v="3"/>
    <s v="RB-600"/>
    <n v="422141"/>
    <s v="Dennis"/>
    <n v="60"/>
    <n v="67"/>
    <n v="7"/>
    <n v="0"/>
    <n v="7"/>
    <s v="12"/>
    <n v="89.552238805970148"/>
    <n v="100"/>
  </r>
  <r>
    <x v="3"/>
    <s v="RB-600"/>
    <n v="422142"/>
    <s v="Dennis"/>
    <n v="60"/>
    <n v="90"/>
    <n v="30"/>
    <n v="30"/>
    <n v="0"/>
    <s v="6"/>
    <n v="66.666666666666657"/>
    <n v="66.666666666666657"/>
  </r>
  <r>
    <x v="3"/>
    <s v="RB-600"/>
    <n v="422143"/>
    <s v="Dennis"/>
    <n v="60"/>
    <n v="117.9999999999999"/>
    <n v="57.999999999999901"/>
    <n v="40"/>
    <n v="18"/>
    <s v="6 - 7"/>
    <n v="50.847457627118686"/>
    <n v="60.000000000000064"/>
  </r>
  <r>
    <x v="3"/>
    <s v="CO-2L"/>
    <n v="422144"/>
    <s v="Dennis"/>
    <n v="98"/>
    <n v="152.00000000000011"/>
    <n v="54.000000000000114"/>
    <n v="54"/>
    <n v="0"/>
    <s v="6 - 8"/>
    <n v="64.473684210526272"/>
    <n v="64.473684210526272"/>
  </r>
  <r>
    <x v="3"/>
    <s v="CO-2L"/>
    <n v="422145"/>
    <s v="Charlie"/>
    <n v="98"/>
    <n v="120.00000000000006"/>
    <n v="22.000000000000057"/>
    <n v="0"/>
    <n v="22"/>
    <s v="3"/>
    <n v="81.666666666666629"/>
    <n v="99.999999999999943"/>
  </r>
  <r>
    <x v="3"/>
    <s v="CO-2L"/>
    <n v="422146"/>
    <s v="Charlie"/>
    <n v="98"/>
    <n v="159.99999999999991"/>
    <n v="61.999999999999915"/>
    <n v="30"/>
    <n v="32"/>
    <s v="6 - 7 - 12"/>
    <n v="61.250000000000036"/>
    <n v="76.562500000000057"/>
  </r>
  <r>
    <x v="3"/>
    <s v="CO-2L"/>
    <n v="422147"/>
    <s v="Charlie"/>
    <n v="98"/>
    <n v="205.00000000000006"/>
    <n v="107.00000000000006"/>
    <n v="60"/>
    <n v="47"/>
    <s v="4 - 6 - 7"/>
    <n v="47.804878048780473"/>
    <n v="62.025316455696178"/>
  </r>
  <r>
    <x v="4"/>
    <s v="CO-2L"/>
    <n v="422148"/>
    <s v="Mac"/>
    <n v="98"/>
    <n v="129.99999999999986"/>
    <n v="31.999999999999858"/>
    <n v="7"/>
    <n v="25"/>
    <s v="4 - 8"/>
    <n v="75.384615384615472"/>
    <n v="93.3333333333334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F97019-6ABF-41CA-A1B8-FF5A113B99BA}" name="PivotTable2" cacheId="40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G14:M19" firstHeaderRow="0" firstDataRow="1" firstDataCol="1"/>
  <pivotFields count="18">
    <pivotField compact="0" outline="0" showAll="0"/>
    <pivotField dataField="1" compact="0" outline="0" showAll="0">
      <items count="2">
        <item x="0"/>
        <item t="default"/>
      </items>
    </pivotField>
    <pivotField compact="0" outline="0" showAll="0">
      <items count="6">
        <item x="4"/>
        <item x="1"/>
        <item x="2"/>
        <item x="0"/>
        <item x="3"/>
        <item t="default"/>
      </items>
    </pivotField>
    <pivotField dataField="1" compact="0" outline="0" showAll="0">
      <items count="4">
        <item x="1"/>
        <item x="2"/>
        <item x="0"/>
        <item t="default"/>
      </items>
    </pivotField>
    <pivotField dataField="1" compact="0" outline="0" showAll="0">
      <items count="7">
        <item x="5"/>
        <item x="2"/>
        <item x="1"/>
        <item x="4"/>
        <item x="3"/>
        <item x="0"/>
        <item t="default"/>
      </items>
    </pivotField>
    <pivotField compact="0" outline="0" showAll="0">
      <items count="5">
        <item x="1"/>
        <item x="2"/>
        <item x="3"/>
        <item x="0"/>
        <item t="default"/>
      </items>
    </pivotField>
    <pivotField compact="0" outline="0" showAll="0">
      <items count="11">
        <item x="2"/>
        <item x="3"/>
        <item x="1"/>
        <item x="4"/>
        <item x="5"/>
        <item x="7"/>
        <item x="8"/>
        <item x="6"/>
        <item x="9"/>
        <item x="0"/>
        <item t="default"/>
      </items>
    </pivotField>
    <pivotField dataField="1" compact="0" outline="0" showAll="0">
      <items count="8">
        <item x="0"/>
        <item x="2"/>
        <item x="6"/>
        <item x="5"/>
        <item x="3"/>
        <item x="4"/>
        <item x="1"/>
        <item t="default"/>
      </items>
    </pivotField>
    <pivotField compact="0" outline="0" showAll="0">
      <items count="7">
        <item x="5"/>
        <item x="1"/>
        <item x="4"/>
        <item x="3"/>
        <item x="2"/>
        <item x="0"/>
        <item t="default"/>
      </items>
    </pivotField>
    <pivotField dataField="1" compact="0" outline="0" showAll="0">
      <items count="3">
        <item x="1"/>
        <item x="0"/>
        <item t="default"/>
      </items>
    </pivotField>
    <pivotField compact="0" outline="0" showAll="0">
      <items count="5">
        <item x="2"/>
        <item x="3"/>
        <item x="1"/>
        <item x="0"/>
        <item t="default"/>
      </items>
    </pivotField>
    <pivotField compact="0" outline="0" showAll="0">
      <items count="4">
        <item x="1"/>
        <item x="2"/>
        <item x="0"/>
        <item t="default"/>
      </items>
    </pivotField>
    <pivotField dataField="1" compact="0" outline="0" showAll="0">
      <items count="6">
        <item x="4"/>
        <item x="2"/>
        <item x="3"/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1"/>
        <item x="2"/>
        <item x="3"/>
        <item x="0"/>
        <item t="default"/>
      </items>
    </pivotField>
  </pivotFields>
  <rowFields count="1">
    <field x="1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DF 1" fld="1" subtotal="count" baseField="0" baseItem="0"/>
    <dataField name="DF 3" fld="3" subtotal="count" baseField="0" baseItem="0"/>
    <dataField name="DF 4" fld="4" subtotal="count" baseField="0" baseItem="0"/>
    <dataField name="DF 7" fld="7" subtotal="count" baseField="0" baseItem="0"/>
    <dataField name="DF 9" fld="9" subtotal="count" baseField="0" baseItem="0"/>
    <dataField name="DF 12" fld="12" subtotal="count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D39A4D-2AB9-402B-92B2-036A5EA64B44}" name="PivotTable6" cacheId="40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G4:M9" firstHeaderRow="0" firstDataRow="1" firstDataCol="1"/>
  <pivotFields count="18">
    <pivotField compact="0" outline="0" showAll="0"/>
    <pivotField compact="0" outline="0" showAll="0">
      <items count="2">
        <item x="0"/>
        <item t="default"/>
      </items>
    </pivotField>
    <pivotField dataField="1" compact="0" outline="0" showAll="0">
      <items count="6">
        <item x="4"/>
        <item x="1"/>
        <item x="2"/>
        <item x="0"/>
        <item x="3"/>
        <item t="default"/>
      </items>
    </pivotField>
    <pivotField compact="0" outline="0" showAll="0">
      <items count="4">
        <item x="1"/>
        <item x="2"/>
        <item x="0"/>
        <item t="default"/>
      </items>
    </pivotField>
    <pivotField compact="0" outline="0" showAll="0">
      <items count="7">
        <item x="5"/>
        <item x="2"/>
        <item x="1"/>
        <item x="4"/>
        <item x="3"/>
        <item x="0"/>
        <item t="default"/>
      </items>
    </pivotField>
    <pivotField dataField="1" compact="0" outline="0" showAll="0">
      <items count="5">
        <item x="1"/>
        <item x="2"/>
        <item x="3"/>
        <item x="0"/>
        <item t="default"/>
      </items>
    </pivotField>
    <pivotField dataField="1" compact="0" outline="0" showAll="0">
      <items count="11">
        <item x="2"/>
        <item x="3"/>
        <item x="1"/>
        <item x="4"/>
        <item x="5"/>
        <item x="7"/>
        <item x="8"/>
        <item x="6"/>
        <item x="9"/>
        <item x="0"/>
        <item t="default"/>
      </items>
    </pivotField>
    <pivotField compact="0" outline="0" showAll="0">
      <items count="8">
        <item x="0"/>
        <item x="2"/>
        <item x="6"/>
        <item x="5"/>
        <item x="3"/>
        <item x="4"/>
        <item x="1"/>
        <item t="default"/>
      </items>
    </pivotField>
    <pivotField dataField="1" compact="0" outline="0" showAll="0">
      <items count="7">
        <item x="5"/>
        <item x="1"/>
        <item x="4"/>
        <item x="3"/>
        <item x="2"/>
        <item x="0"/>
        <item t="default"/>
      </items>
    </pivotField>
    <pivotField compact="0" outline="0" showAll="0">
      <items count="3">
        <item x="1"/>
        <item x="0"/>
        <item t="default"/>
      </items>
    </pivotField>
    <pivotField dataField="1" compact="0" outline="0" showAll="0">
      <items count="5">
        <item x="2"/>
        <item x="3"/>
        <item x="1"/>
        <item x="0"/>
        <item t="default"/>
      </items>
    </pivotField>
    <pivotField dataField="1" compact="0" outline="0" showAll="0">
      <items count="4">
        <item x="1"/>
        <item x="2"/>
        <item x="0"/>
        <item t="default"/>
      </items>
    </pivotField>
    <pivotField compact="0" outline="0" showAll="0">
      <items count="6">
        <item x="4"/>
        <item x="2"/>
        <item x="3"/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1"/>
        <item x="2"/>
        <item x="3"/>
        <item x="0"/>
        <item t="default"/>
      </items>
    </pivotField>
  </pivotFields>
  <rowFields count="1">
    <field x="1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DF 2" fld="2" subtotal="count" baseField="0" baseItem="0"/>
    <dataField name="DF 5" fld="5" subtotal="count" baseField="0" baseItem="0"/>
    <dataField name="DF 6" fld="6" subtotal="count" baseField="0" baseItem="0"/>
    <dataField name="DF 8" fld="8" subtotal="count" baseField="0" baseItem="0"/>
    <dataField name="DF 10" fld="10" subtotal="count" baseField="0" baseItem="0"/>
    <dataField name="DF 11" fld="11" subtotal="count" baseField="0" baseItem="0"/>
  </dataFields>
  <chartFormats count="6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DAFD42-EF86-4619-9E20-5F9886675063}" name="PivotTable4" cacheId="40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B4:D19" firstHeaderRow="1" firstDataRow="1" firstDataCol="2"/>
  <pivotFields count="4">
    <pivotField compact="0" outline="0" subtotalTop="0" showAll="0"/>
    <pivotField axis="axisRow" compact="0" outline="0" subtotalTop="0" showAll="0" sortType="descending">
      <items count="13">
        <item x="1"/>
        <item x="7"/>
        <item x="9"/>
        <item x="8"/>
        <item x="0"/>
        <item x="3"/>
        <item x="10"/>
        <item x="2"/>
        <item x="5"/>
        <item x="6"/>
        <item x="1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ubtotalTop="0" showAll="0" sortType="descending">
      <items count="3">
        <item x="1"/>
        <item x="0"/>
        <item t="default"/>
      </items>
    </pivotField>
    <pivotField dataField="1" compact="0" outline="0" subtotalTop="0" showAll="0"/>
  </pivotFields>
  <rowFields count="2">
    <field x="2"/>
    <field x="1"/>
  </rowFields>
  <rowItems count="15">
    <i>
      <x/>
      <x v="8"/>
    </i>
    <i r="1">
      <x v="1"/>
    </i>
    <i r="1">
      <x/>
    </i>
    <i r="1">
      <x v="11"/>
    </i>
    <i r="1">
      <x v="6"/>
    </i>
    <i r="1">
      <x v="2"/>
    </i>
    <i t="default">
      <x/>
    </i>
    <i>
      <x v="1"/>
      <x v="9"/>
    </i>
    <i r="1">
      <x v="5"/>
    </i>
    <i r="1">
      <x v="10"/>
    </i>
    <i r="1">
      <x v="7"/>
    </i>
    <i r="1">
      <x v="3"/>
    </i>
    <i r="1">
      <x v="4"/>
    </i>
    <i t="default">
      <x v="1"/>
    </i>
    <i t="grand">
      <x/>
    </i>
  </rowItems>
  <colItems count="1">
    <i/>
  </colItems>
  <dataFields count="1">
    <dataField name="Sum of Occurenc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1D99F0-FEF7-4774-8766-67BC89CC0E5A}" name="PivotTable1" cacheId="40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J4:AP23" firstHeaderRow="0" firstDataRow="1" firstDataCol="3"/>
  <pivotFields count="13">
    <pivotField axis="axisRow" compact="0" numFmtId="164" outline="0" subtotalTop="0" showAll="0" defaultSubtotal="0">
      <items count="5">
        <item x="0"/>
        <item x="1"/>
        <item x="2"/>
        <item x="3"/>
        <item x="4"/>
      </items>
    </pivotField>
    <pivotField axis="axisRow" dataField="1" compact="0" outline="0" subtotalTop="0" showAll="0">
      <items count="7">
        <item x="5"/>
        <item x="2"/>
        <item x="3"/>
        <item x="1"/>
        <item x="0"/>
        <item x="4"/>
        <item t="default"/>
      </items>
    </pivotField>
    <pivotField compact="0" outline="0" subtotalTop="0" showAll="0"/>
    <pivotField axis="axisRow" compact="0" outline="0" subtotalTop="0" showAll="0">
      <items count="5">
        <item x="1"/>
        <item x="2"/>
        <item x="3"/>
        <item x="0"/>
        <item t="default"/>
      </items>
    </pivotField>
    <pivotField compact="0" outline="0" subtotalTop="0" showAll="0"/>
    <pivotField compact="0" numFmtId="1" outline="0" subtotalTop="0" showAll="0"/>
    <pivotField compact="0" numFmtId="1" outline="0" subtotalTop="0" showAll="0"/>
    <pivotField dataField="1" compact="0" outline="0" subtotalTop="0" showAll="0"/>
    <pivotField compact="0" outline="0" subtotalTop="0" showAll="0"/>
    <pivotField compact="0" outline="0" subtotalTop="0" showAll="0"/>
    <pivotField dataField="1" compact="0" numFmtId="165" outline="0" subtotalTop="0" showAll="0"/>
    <pivotField dataField="1" compact="0" numFmtId="165" outline="0" subtotalTop="0" showAll="0"/>
    <pivotField compact="0" numFmtId="165" outline="0" subtotalTop="0" showAll="0"/>
  </pivotFields>
  <rowFields count="3">
    <field x="3"/>
    <field x="0"/>
    <field x="1"/>
  </rowFields>
  <rowItems count="19">
    <i>
      <x/>
      <x/>
      <x v="3"/>
    </i>
    <i r="1">
      <x v="1"/>
      <x v="1"/>
    </i>
    <i r="1">
      <x v="3"/>
      <x/>
    </i>
    <i t="default">
      <x/>
    </i>
    <i>
      <x v="1"/>
      <x v="1"/>
      <x v="1"/>
    </i>
    <i r="1">
      <x v="2"/>
      <x v="1"/>
    </i>
    <i r="2">
      <x v="2"/>
    </i>
    <i r="1">
      <x v="3"/>
      <x v="5"/>
    </i>
    <i t="default">
      <x v="1"/>
    </i>
    <i>
      <x v="2"/>
      <x v="1"/>
      <x v="1"/>
    </i>
    <i r="1">
      <x v="3"/>
      <x/>
    </i>
    <i r="2">
      <x v="5"/>
    </i>
    <i t="default">
      <x v="2"/>
    </i>
    <i>
      <x v="3"/>
      <x/>
      <x v="3"/>
    </i>
    <i r="2">
      <x v="4"/>
    </i>
    <i r="1">
      <x v="2"/>
      <x v="2"/>
    </i>
    <i r="1">
      <x v="4"/>
      <x/>
    </i>
    <i t="default"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Product" fld="1" subtotal="count" baseField="0" baseItem="0"/>
    <dataField name="Sum of Unforced Downtime (mins)" fld="7" baseField="0" baseItem="0"/>
    <dataField name="Avg Line Efficiency" fld="10" subtotal="average" baseField="0" baseItem="0" numFmtId="165"/>
    <dataField name="Avg Optimal Line Efficiency" fld="11" subtotal="average" baseField="0" baseItem="0" numFmtId="165"/>
  </dataFields>
  <formats count="1">
    <format dxfId="3">
      <pivotArea outline="0" fieldPosition="0">
        <references count="1">
          <reference field="4294967294" count="2" selected="0"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00E593-E616-4079-A7CA-F2A3C98ADF8F}" name="PivotTable5" cacheId="40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Z4:AF10" firstHeaderRow="0" firstDataRow="1" firstDataCol="1"/>
  <pivotFields count="12">
    <pivotField axis="axisRow" compact="0" numFmtId="164" outline="0" showAll="0">
      <items count="6">
        <item x="0"/>
        <item x="1"/>
        <item x="2"/>
        <item x="3"/>
        <item x="4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numFmtId="1" outline="0" showAll="0"/>
    <pivotField dataField="1" compact="0" numFmtId="1" outline="0" showAll="0"/>
    <pivotField dataField="1" compact="0" outline="0" showAll="0"/>
    <pivotField dataField="1" compact="0" outline="0" showAll="0"/>
    <pivotField compact="0" outline="0" showAll="0"/>
    <pivotField dataField="1" compact="0" numFmtId="165" outline="0" showAll="0"/>
    <pivotField dataField="1" compact="0" numFmtId="165" outline="0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unt of Product" fld="1" subtotal="count" baseField="0" baseItem="0"/>
    <dataField name="Sum of Downtime (mins)" fld="6" baseField="0" baseItem="0"/>
    <dataField name="Sum of Forced Downtime (mins)" fld="8" baseField="0" baseItem="0"/>
    <dataField name="Sum of Unforced Downtime (mins)" fld="7" baseField="0" baseItem="0"/>
    <dataField name="Avg of Actual Line Efficiency" fld="10" subtotal="average" baseField="0" baseItem="0" numFmtId="165"/>
    <dataField name="Avg of Optimal Line Efficiency" fld="11" subtotal="average" baseField="0" baseItem="0" numFmtId="165"/>
  </dataFields>
  <formats count="1">
    <format dxfId="2">
      <pivotArea outline="0" fieldPosition="0">
        <references count="1">
          <reference field="4294967294" count="2" selected="0"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14428E-E3CD-4F31-9F36-29D88BB60A3F}" name="PivotTable1" cacheId="40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H3:J18" firstHeaderRow="1" firstDataRow="1" firstDataCol="2"/>
  <pivotFields count="4">
    <pivotField compact="0" outline="0" subtotalTop="0" showAll="0"/>
    <pivotField axis="axisRow" compact="0" outline="0" subtotalTop="0" showAll="0">
      <items count="13">
        <item x="1"/>
        <item x="7"/>
        <item x="9"/>
        <item x="8"/>
        <item x="0"/>
        <item x="3"/>
        <item x="10"/>
        <item x="2"/>
        <item x="5"/>
        <item x="6"/>
        <item x="11"/>
        <item x="4"/>
        <item t="default"/>
      </items>
    </pivotField>
    <pivotField axis="axisRow" compact="0" outline="0" subtotalTop="0" showAll="0" sortType="descending">
      <items count="3">
        <item x="1"/>
        <item x="0"/>
        <item t="default"/>
      </items>
    </pivotField>
    <pivotField dataField="1" compact="0" outline="0" subtotalTop="0" showAll="0"/>
  </pivotFields>
  <rowFields count="2">
    <field x="2"/>
    <field x="1"/>
  </rowFields>
  <rowItems count="15">
    <i>
      <x/>
      <x/>
    </i>
    <i r="1">
      <x v="1"/>
    </i>
    <i r="1">
      <x v="2"/>
    </i>
    <i r="1">
      <x v="6"/>
    </i>
    <i r="1">
      <x v="8"/>
    </i>
    <i r="1">
      <x v="11"/>
    </i>
    <i t="default">
      <x/>
    </i>
    <i>
      <x v="1"/>
      <x v="3"/>
    </i>
    <i r="1">
      <x v="4"/>
    </i>
    <i r="1">
      <x v="5"/>
    </i>
    <i r="1">
      <x v="7"/>
    </i>
    <i r="1">
      <x v="9"/>
    </i>
    <i r="1">
      <x v="10"/>
    </i>
    <i t="default">
      <x v="1"/>
    </i>
    <i t="grand">
      <x/>
    </i>
  </rowItems>
  <colItems count="1">
    <i/>
  </colItems>
  <dataFields count="1">
    <dataField name="Sum of Occurenc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A15B5-DB54-49D1-B558-92184CCA78C4}">
  <dimension ref="B2:AP23"/>
  <sheetViews>
    <sheetView tabSelected="1" workbookViewId="0">
      <selection activeCell="B24" sqref="B24"/>
    </sheetView>
  </sheetViews>
  <sheetFormatPr defaultRowHeight="15"/>
  <cols>
    <col min="1" max="1" width="12" bestFit="1" customWidth="1"/>
    <col min="2" max="2" width="15.42578125" customWidth="1"/>
    <col min="3" max="3" width="18.28515625" bestFit="1" customWidth="1"/>
    <col min="4" max="4" width="18.140625" bestFit="1" customWidth="1"/>
    <col min="5" max="6" width="7.28515625" customWidth="1"/>
    <col min="7" max="7" width="12" bestFit="1" customWidth="1"/>
    <col min="8" max="11" width="4.7109375" bestFit="1" customWidth="1"/>
    <col min="12" max="13" width="5.85546875" bestFit="1" customWidth="1"/>
    <col min="14" max="14" width="5.85546875" customWidth="1"/>
    <col min="15" max="15" width="5.85546875" bestFit="1" customWidth="1"/>
    <col min="16" max="16" width="6.140625" customWidth="1"/>
    <col min="17" max="17" width="12" bestFit="1" customWidth="1"/>
    <col min="18" max="22" width="4.7109375" bestFit="1" customWidth="1"/>
    <col min="23" max="23" width="5.85546875" bestFit="1" customWidth="1"/>
    <col min="24" max="24" width="8.7109375" customWidth="1"/>
    <col min="25" max="25" width="8.42578125" customWidth="1"/>
    <col min="26" max="26" width="11.140625" bestFit="1" customWidth="1"/>
    <col min="27" max="27" width="15.85546875" bestFit="1" customWidth="1"/>
    <col min="28" max="28" width="22.5703125" bestFit="1" customWidth="1"/>
    <col min="29" max="29" width="29.140625" bestFit="1" customWidth="1"/>
    <col min="30" max="30" width="31.140625" bestFit="1" customWidth="1"/>
    <col min="31" max="31" width="25.5703125" bestFit="1" customWidth="1"/>
    <col min="32" max="32" width="27" bestFit="1" customWidth="1"/>
    <col min="33" max="34" width="4.7109375" customWidth="1"/>
    <col min="35" max="35" width="4.7109375" bestFit="1" customWidth="1"/>
    <col min="36" max="36" width="12.140625" bestFit="1" customWidth="1"/>
    <col min="37" max="37" width="12.7109375" bestFit="1" customWidth="1"/>
    <col min="38" max="38" width="11" bestFit="1" customWidth="1"/>
    <col min="39" max="39" width="15.85546875" bestFit="1" customWidth="1"/>
    <col min="40" max="40" width="31.140625" bestFit="1" customWidth="1"/>
    <col min="41" max="41" width="17.28515625" bestFit="1" customWidth="1"/>
    <col min="42" max="42" width="24.85546875" bestFit="1" customWidth="1"/>
    <col min="43" max="44" width="5.85546875" bestFit="1" customWidth="1"/>
    <col min="45" max="45" width="23.42578125" bestFit="1" customWidth="1"/>
    <col min="46" max="46" width="11.140625" bestFit="1" customWidth="1"/>
    <col min="47" max="47" width="15.85546875" bestFit="1" customWidth="1"/>
    <col min="48" max="48" width="20.85546875" bestFit="1" customWidth="1"/>
    <col min="49" max="49" width="27.28515625" bestFit="1" customWidth="1"/>
    <col min="50" max="50" width="29.42578125" bestFit="1" customWidth="1"/>
    <col min="51" max="51" width="23.42578125" bestFit="1" customWidth="1"/>
    <col min="52" max="52" width="51.85546875" bestFit="1" customWidth="1"/>
  </cols>
  <sheetData>
    <row r="2" spans="2:42">
      <c r="G2" s="18" t="s">
        <v>0</v>
      </c>
      <c r="H2" s="18"/>
      <c r="I2" s="18"/>
      <c r="J2" s="18"/>
      <c r="K2" s="18"/>
      <c r="L2" s="18"/>
      <c r="M2" s="18"/>
    </row>
    <row r="3" spans="2:42">
      <c r="G3" s="18"/>
      <c r="H3" s="18"/>
      <c r="I3" s="18"/>
      <c r="J3" s="18"/>
      <c r="K3" s="18"/>
      <c r="L3" s="18"/>
      <c r="M3" s="18"/>
    </row>
    <row r="4" spans="2:42">
      <c r="B4" s="13" t="s">
        <v>1</v>
      </c>
      <c r="C4" s="13" t="s">
        <v>2</v>
      </c>
      <c r="D4" t="s">
        <v>3</v>
      </c>
      <c r="G4" s="13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Z4" s="13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16</v>
      </c>
      <c r="AF4" t="s">
        <v>17</v>
      </c>
      <c r="AJ4" s="13" t="s">
        <v>4</v>
      </c>
      <c r="AK4" s="13" t="s">
        <v>11</v>
      </c>
      <c r="AL4" s="13" t="s">
        <v>18</v>
      </c>
      <c r="AM4" t="s">
        <v>12</v>
      </c>
      <c r="AN4" t="s">
        <v>15</v>
      </c>
      <c r="AO4" t="s">
        <v>19</v>
      </c>
      <c r="AP4" t="s">
        <v>20</v>
      </c>
    </row>
    <row r="5" spans="2:42">
      <c r="B5" t="s">
        <v>21</v>
      </c>
      <c r="C5" t="s">
        <v>22</v>
      </c>
      <c r="D5" s="14">
        <v>12</v>
      </c>
      <c r="G5" t="s">
        <v>23</v>
      </c>
      <c r="H5" s="14">
        <v>1</v>
      </c>
      <c r="I5" s="14">
        <v>1</v>
      </c>
      <c r="J5" s="14">
        <v>4</v>
      </c>
      <c r="K5" s="14">
        <v>1</v>
      </c>
      <c r="L5" s="14">
        <v>1</v>
      </c>
      <c r="M5" s="14">
        <v>1</v>
      </c>
      <c r="N5" s="14"/>
      <c r="Z5" s="1">
        <v>45533</v>
      </c>
      <c r="AA5" s="14">
        <v>7</v>
      </c>
      <c r="AB5" s="14">
        <v>243.99999999999989</v>
      </c>
      <c r="AC5" s="14">
        <v>40</v>
      </c>
      <c r="AD5" s="14">
        <v>204</v>
      </c>
      <c r="AE5" s="16">
        <v>67.202638631210064</v>
      </c>
      <c r="AF5" s="16">
        <v>70.853432282003737</v>
      </c>
      <c r="AJ5" t="s">
        <v>23</v>
      </c>
      <c r="AK5" s="1">
        <v>45533</v>
      </c>
      <c r="AL5" t="s">
        <v>24</v>
      </c>
      <c r="AM5" s="14">
        <v>3</v>
      </c>
      <c r="AN5" s="14">
        <v>39</v>
      </c>
      <c r="AO5" s="16">
        <v>83.80952380952381</v>
      </c>
      <c r="AP5" s="16">
        <v>83.80952380952381</v>
      </c>
    </row>
    <row r="6" spans="2:42">
      <c r="C6" t="s">
        <v>25</v>
      </c>
      <c r="D6" s="14">
        <v>6</v>
      </c>
      <c r="G6" t="s">
        <v>26</v>
      </c>
      <c r="H6" s="14">
        <v>1</v>
      </c>
      <c r="I6" s="14">
        <v>1</v>
      </c>
      <c r="J6" s="14">
        <v>3</v>
      </c>
      <c r="K6" s="14">
        <v>1</v>
      </c>
      <c r="L6" s="14">
        <v>2</v>
      </c>
      <c r="M6" s="14">
        <v>2</v>
      </c>
      <c r="N6" s="14"/>
      <c r="Z6" s="1">
        <v>45534</v>
      </c>
      <c r="AA6" s="14">
        <v>12</v>
      </c>
      <c r="AB6" s="14">
        <v>444</v>
      </c>
      <c r="AC6" s="14">
        <v>266</v>
      </c>
      <c r="AD6" s="14">
        <v>178</v>
      </c>
      <c r="AE6" s="16">
        <v>64.034464500399466</v>
      </c>
      <c r="AF6" s="16">
        <v>83.357921097415684</v>
      </c>
      <c r="AK6" s="1">
        <v>45534</v>
      </c>
      <c r="AL6" t="s">
        <v>27</v>
      </c>
      <c r="AM6" s="14">
        <v>5</v>
      </c>
      <c r="AN6" s="14">
        <v>99</v>
      </c>
      <c r="AO6" s="16">
        <v>67.710578578048469</v>
      </c>
      <c r="AP6" s="16">
        <v>77.773296348083321</v>
      </c>
    </row>
    <row r="7" spans="2:42">
      <c r="C7" t="s">
        <v>28</v>
      </c>
      <c r="D7" s="14">
        <v>5</v>
      </c>
      <c r="G7" t="s">
        <v>29</v>
      </c>
      <c r="H7" s="14"/>
      <c r="I7" s="14">
        <v>1</v>
      </c>
      <c r="J7" s="14">
        <v>4</v>
      </c>
      <c r="K7" s="14">
        <v>1</v>
      </c>
      <c r="L7" s="14"/>
      <c r="M7" s="14"/>
      <c r="N7" s="14"/>
      <c r="Z7" s="1">
        <v>45535</v>
      </c>
      <c r="AA7" s="14">
        <v>7</v>
      </c>
      <c r="AB7" s="14">
        <v>164.99999999999989</v>
      </c>
      <c r="AC7" s="14">
        <v>115</v>
      </c>
      <c r="AD7" s="14">
        <v>50</v>
      </c>
      <c r="AE7" s="16">
        <v>75.479282622139777</v>
      </c>
      <c r="AF7" s="16">
        <v>90.816326530612272</v>
      </c>
      <c r="AK7" s="1">
        <v>45537</v>
      </c>
      <c r="AL7" t="s">
        <v>30</v>
      </c>
      <c r="AM7" s="14">
        <v>3</v>
      </c>
      <c r="AN7" s="14">
        <v>90</v>
      </c>
      <c r="AO7" s="16">
        <v>63.573848238482377</v>
      </c>
      <c r="AP7" s="16">
        <v>79.529272151898724</v>
      </c>
    </row>
    <row r="8" spans="2:42">
      <c r="C8" t="s">
        <v>31</v>
      </c>
      <c r="D8" s="14">
        <v>3</v>
      </c>
      <c r="G8" t="s">
        <v>32</v>
      </c>
      <c r="H8" s="14">
        <v>3</v>
      </c>
      <c r="I8" s="14"/>
      <c r="J8" s="14">
        <v>1</v>
      </c>
      <c r="K8" s="14">
        <v>3</v>
      </c>
      <c r="L8" s="14"/>
      <c r="M8" s="14"/>
      <c r="N8" s="14"/>
      <c r="Z8" s="1">
        <v>45537</v>
      </c>
      <c r="AA8" s="14">
        <v>11</v>
      </c>
      <c r="AB8" s="14">
        <v>503.00000000000006</v>
      </c>
      <c r="AC8" s="14">
        <v>166</v>
      </c>
      <c r="AD8" s="14">
        <v>337</v>
      </c>
      <c r="AE8" s="16">
        <v>64.212984700936914</v>
      </c>
      <c r="AF8" s="16">
        <v>74.150137480056756</v>
      </c>
      <c r="AJ8" t="s">
        <v>33</v>
      </c>
      <c r="AM8" s="14">
        <v>11</v>
      </c>
      <c r="AN8" s="14">
        <v>228</v>
      </c>
      <c r="AO8" s="16">
        <v>70.973000821296438</v>
      </c>
      <c r="AP8" s="16">
        <v>79.898442693153115</v>
      </c>
    </row>
    <row r="9" spans="2:42">
      <c r="C9" t="s">
        <v>34</v>
      </c>
      <c r="D9" s="14">
        <v>3</v>
      </c>
      <c r="G9" t="s">
        <v>35</v>
      </c>
      <c r="H9" s="14">
        <v>5</v>
      </c>
      <c r="I9" s="14">
        <v>3</v>
      </c>
      <c r="J9" s="14">
        <v>12</v>
      </c>
      <c r="K9" s="14">
        <v>6</v>
      </c>
      <c r="L9" s="14">
        <v>3</v>
      </c>
      <c r="M9" s="14">
        <v>3</v>
      </c>
      <c r="N9" s="14"/>
      <c r="Z9" s="1">
        <v>45538</v>
      </c>
      <c r="AA9" s="14">
        <v>1</v>
      </c>
      <c r="AB9" s="14">
        <v>31.999999999999858</v>
      </c>
      <c r="AC9" s="14">
        <v>25</v>
      </c>
      <c r="AD9" s="14">
        <v>7</v>
      </c>
      <c r="AE9" s="16">
        <v>75.384615384615472</v>
      </c>
      <c r="AF9" s="16">
        <v>93.333333333333456</v>
      </c>
      <c r="AJ9" t="s">
        <v>26</v>
      </c>
      <c r="AK9" s="1">
        <v>45534</v>
      </c>
      <c r="AL9" t="s">
        <v>27</v>
      </c>
      <c r="AM9" s="14">
        <v>3</v>
      </c>
      <c r="AN9" s="14">
        <v>39</v>
      </c>
      <c r="AO9" s="16">
        <v>58.05322128851541</v>
      </c>
      <c r="AP9" s="16">
        <v>83.80952380952381</v>
      </c>
    </row>
    <row r="10" spans="2:42">
      <c r="C10" t="s">
        <v>36</v>
      </c>
      <c r="D10" s="14">
        <v>3</v>
      </c>
      <c r="Z10" s="1" t="s">
        <v>35</v>
      </c>
      <c r="AA10" s="14">
        <v>38</v>
      </c>
      <c r="AB10" s="14">
        <v>1387.9999999999998</v>
      </c>
      <c r="AC10" s="14">
        <v>612</v>
      </c>
      <c r="AD10" s="14">
        <v>776</v>
      </c>
      <c r="AE10" s="16">
        <v>67.07669657560956</v>
      </c>
      <c r="AF10" s="16">
        <v>80.025479222927842</v>
      </c>
      <c r="AK10" s="1">
        <v>45535</v>
      </c>
      <c r="AL10" t="s">
        <v>27</v>
      </c>
      <c r="AM10" s="14">
        <v>3</v>
      </c>
      <c r="AN10" s="14">
        <v>30</v>
      </c>
      <c r="AO10" s="16">
        <v>80.555555555555543</v>
      </c>
      <c r="AP10" s="16">
        <v>86.904761904761912</v>
      </c>
    </row>
    <row r="11" spans="2:42">
      <c r="B11" t="s">
        <v>37</v>
      </c>
      <c r="D11" s="14">
        <v>32</v>
      </c>
      <c r="AL11" t="s">
        <v>38</v>
      </c>
      <c r="AM11" s="14">
        <v>1</v>
      </c>
      <c r="AN11" s="14">
        <v>0</v>
      </c>
      <c r="AO11" s="16">
        <v>75.000000000000043</v>
      </c>
      <c r="AP11" s="16">
        <v>100.00000000000007</v>
      </c>
    </row>
    <row r="12" spans="2:42">
      <c r="B12" t="s">
        <v>39</v>
      </c>
      <c r="C12" t="s">
        <v>40</v>
      </c>
      <c r="D12" s="14">
        <v>11</v>
      </c>
      <c r="G12" s="18" t="s">
        <v>41</v>
      </c>
      <c r="H12" s="18"/>
      <c r="I12" s="18"/>
      <c r="J12" s="18"/>
      <c r="K12" s="18"/>
      <c r="L12" s="18"/>
      <c r="M12" s="18"/>
      <c r="AK12" s="1">
        <v>45537</v>
      </c>
      <c r="AL12" t="s">
        <v>42</v>
      </c>
      <c r="AM12" s="14">
        <v>4</v>
      </c>
      <c r="AN12" s="14">
        <v>123</v>
      </c>
      <c r="AO12" s="16">
        <v>61.020309921144317</v>
      </c>
      <c r="AP12" s="16">
        <v>71.480836236933783</v>
      </c>
    </row>
    <row r="13" spans="2:42">
      <c r="C13" t="s">
        <v>43</v>
      </c>
      <c r="D13" s="14">
        <v>9</v>
      </c>
      <c r="G13" s="18"/>
      <c r="H13" s="18"/>
      <c r="I13" s="18"/>
      <c r="J13" s="18"/>
      <c r="K13" s="18"/>
      <c r="L13" s="18"/>
      <c r="M13" s="18"/>
      <c r="AJ13" t="s">
        <v>44</v>
      </c>
      <c r="AM13" s="14">
        <v>11</v>
      </c>
      <c r="AN13" s="14">
        <v>192</v>
      </c>
      <c r="AO13" s="16">
        <v>66.809779110617285</v>
      </c>
      <c r="AP13" s="16">
        <v>81.642382008235685</v>
      </c>
    </row>
    <row r="14" spans="2:42">
      <c r="C14" t="s">
        <v>45</v>
      </c>
      <c r="D14" s="14">
        <v>6</v>
      </c>
      <c r="G14" s="13" t="s">
        <v>4</v>
      </c>
      <c r="H14" t="s">
        <v>46</v>
      </c>
      <c r="I14" t="s">
        <v>47</v>
      </c>
      <c r="J14" t="s">
        <v>48</v>
      </c>
      <c r="K14" t="s">
        <v>49</v>
      </c>
      <c r="L14" t="s">
        <v>50</v>
      </c>
      <c r="M14" t="s">
        <v>51</v>
      </c>
      <c r="AJ14" t="s">
        <v>29</v>
      </c>
      <c r="AK14" s="1">
        <v>45534</v>
      </c>
      <c r="AL14" t="s">
        <v>27</v>
      </c>
      <c r="AM14" s="14">
        <v>4</v>
      </c>
      <c r="AN14" s="14">
        <v>40</v>
      </c>
      <c r="AO14" s="16">
        <v>63.925254312251234</v>
      </c>
      <c r="AP14" s="16">
        <v>90</v>
      </c>
    </row>
    <row r="15" spans="2:42">
      <c r="C15" t="s">
        <v>52</v>
      </c>
      <c r="D15" s="14">
        <v>2</v>
      </c>
      <c r="G15" t="s">
        <v>23</v>
      </c>
      <c r="H15" s="14"/>
      <c r="I15" s="14">
        <v>1</v>
      </c>
      <c r="J15" s="14">
        <v>1</v>
      </c>
      <c r="K15" s="14">
        <v>3</v>
      </c>
      <c r="L15" s="14"/>
      <c r="M15" s="14">
        <v>3</v>
      </c>
      <c r="AK15" s="1">
        <v>45537</v>
      </c>
      <c r="AL15" t="s">
        <v>30</v>
      </c>
      <c r="AM15" s="14">
        <v>1</v>
      </c>
      <c r="AN15" s="14">
        <v>54</v>
      </c>
      <c r="AO15" s="16">
        <v>64.473684210526272</v>
      </c>
      <c r="AP15" s="16">
        <v>64.473684210526272</v>
      </c>
    </row>
    <row r="16" spans="2:42">
      <c r="C16" t="s">
        <v>53</v>
      </c>
      <c r="D16" s="14">
        <v>1</v>
      </c>
      <c r="G16" t="s">
        <v>26</v>
      </c>
      <c r="H16" s="14"/>
      <c r="I16" s="14">
        <v>1</v>
      </c>
      <c r="J16" s="14">
        <v>4</v>
      </c>
      <c r="K16" s="14">
        <v>2</v>
      </c>
      <c r="L16" s="14">
        <v>1</v>
      </c>
      <c r="M16" s="14">
        <v>1</v>
      </c>
      <c r="AL16" t="s">
        <v>42</v>
      </c>
      <c r="AM16" s="14">
        <v>3</v>
      </c>
      <c r="AN16" s="14">
        <v>70</v>
      </c>
      <c r="AO16" s="16">
        <v>69.022121033251835</v>
      </c>
      <c r="AP16" s="16">
        <v>75.555555555555571</v>
      </c>
    </row>
    <row r="17" spans="2:42">
      <c r="C17" t="s">
        <v>54</v>
      </c>
      <c r="D17" s="14">
        <v>0</v>
      </c>
      <c r="G17" t="s">
        <v>29</v>
      </c>
      <c r="H17" s="14"/>
      <c r="I17" s="14"/>
      <c r="J17" s="14">
        <v>1</v>
      </c>
      <c r="K17" s="14">
        <v>4</v>
      </c>
      <c r="L17" s="14"/>
      <c r="M17" s="14">
        <v>1</v>
      </c>
      <c r="AJ17" t="s">
        <v>55</v>
      </c>
      <c r="AM17" s="14">
        <v>8</v>
      </c>
      <c r="AN17" s="14">
        <v>164</v>
      </c>
      <c r="AO17" s="16">
        <v>65.905133069910846</v>
      </c>
      <c r="AP17" s="16">
        <v>81.392543859649123</v>
      </c>
    </row>
    <row r="18" spans="2:42">
      <c r="B18" t="s">
        <v>56</v>
      </c>
      <c r="D18" s="14">
        <v>29</v>
      </c>
      <c r="G18" t="s">
        <v>32</v>
      </c>
      <c r="H18" s="14"/>
      <c r="I18" s="14"/>
      <c r="J18" s="14">
        <v>3</v>
      </c>
      <c r="K18" s="14">
        <v>2</v>
      </c>
      <c r="L18" s="14"/>
      <c r="M18" s="14">
        <v>1</v>
      </c>
      <c r="AJ18" t="s">
        <v>32</v>
      </c>
      <c r="AK18" s="1">
        <v>45533</v>
      </c>
      <c r="AL18" t="s">
        <v>24</v>
      </c>
      <c r="AM18" s="14">
        <v>3</v>
      </c>
      <c r="AN18" s="14">
        <v>105</v>
      </c>
      <c r="AO18" s="16">
        <v>58.181818181818215</v>
      </c>
      <c r="AP18" s="16">
        <v>64.848484848484887</v>
      </c>
    </row>
    <row r="19" spans="2:42">
      <c r="B19" t="s">
        <v>35</v>
      </c>
      <c r="D19" s="14">
        <v>61</v>
      </c>
      <c r="G19" t="s">
        <v>35</v>
      </c>
      <c r="H19" s="14"/>
      <c r="I19" s="14">
        <v>2</v>
      </c>
      <c r="J19" s="14">
        <v>9</v>
      </c>
      <c r="K19" s="14">
        <v>11</v>
      </c>
      <c r="L19" s="14">
        <v>1</v>
      </c>
      <c r="M19" s="14">
        <v>6</v>
      </c>
      <c r="AL19" t="s">
        <v>57</v>
      </c>
      <c r="AM19" s="14">
        <v>1</v>
      </c>
      <c r="AN19" s="14">
        <v>60</v>
      </c>
      <c r="AO19" s="16">
        <v>44.444444444444443</v>
      </c>
      <c r="AP19" s="16">
        <v>50</v>
      </c>
    </row>
    <row r="20" spans="2:42">
      <c r="AK20" s="1">
        <v>45535</v>
      </c>
      <c r="AL20" t="s">
        <v>38</v>
      </c>
      <c r="AM20" s="14">
        <v>3</v>
      </c>
      <c r="AN20" s="14">
        <v>20</v>
      </c>
      <c r="AO20" s="16">
        <v>70.562770562770595</v>
      </c>
      <c r="AP20" s="16">
        <v>91.6666666666667</v>
      </c>
    </row>
    <row r="21" spans="2:42">
      <c r="AK21" s="1">
        <v>45538</v>
      </c>
      <c r="AL21" t="s">
        <v>30</v>
      </c>
      <c r="AM21" s="14">
        <v>1</v>
      </c>
      <c r="AN21" s="14">
        <v>7</v>
      </c>
      <c r="AO21" s="16">
        <v>75.384615384615472</v>
      </c>
      <c r="AP21" s="16">
        <v>93.333333333333456</v>
      </c>
    </row>
    <row r="22" spans="2:42">
      <c r="AJ22" t="s">
        <v>58</v>
      </c>
      <c r="AM22" s="14">
        <v>8</v>
      </c>
      <c r="AN22" s="14">
        <v>192</v>
      </c>
      <c r="AO22" s="16">
        <v>63.257853257853284</v>
      </c>
      <c r="AP22" s="16">
        <v>76.609848484848527</v>
      </c>
    </row>
    <row r="23" spans="2:42">
      <c r="AJ23" t="s">
        <v>35</v>
      </c>
      <c r="AM23" s="14">
        <v>38</v>
      </c>
      <c r="AN23" s="14">
        <v>776</v>
      </c>
      <c r="AO23" s="16">
        <v>67.076696575609589</v>
      </c>
      <c r="AP23" s="16">
        <v>80.025479222927828</v>
      </c>
    </row>
  </sheetData>
  <mergeCells count="2">
    <mergeCell ref="G2:M3"/>
    <mergeCell ref="G12:M13"/>
  </mergeCell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0F11-62AB-4B8C-9BAC-085D1D1FDB5F}">
  <dimension ref="A1:M40"/>
  <sheetViews>
    <sheetView topLeftCell="F21" workbookViewId="0">
      <selection activeCell="A20" sqref="A20"/>
    </sheetView>
  </sheetViews>
  <sheetFormatPr defaultRowHeight="15"/>
  <cols>
    <col min="1" max="1" width="10.85546875" bestFit="1" customWidth="1"/>
    <col min="5" max="5" width="21.7109375" bestFit="1" customWidth="1"/>
    <col min="6" max="6" width="22.85546875" bestFit="1" customWidth="1"/>
    <col min="7" max="7" width="16" bestFit="1" customWidth="1"/>
    <col min="8" max="8" width="26.85546875" bestFit="1" customWidth="1"/>
    <col min="9" max="9" width="24.85546875" bestFit="1" customWidth="1"/>
    <col min="10" max="10" width="17" bestFit="1" customWidth="1"/>
    <col min="11" max="11" width="13.140625" bestFit="1" customWidth="1"/>
  </cols>
  <sheetData>
    <row r="1" spans="1:13">
      <c r="A1" s="2" t="s">
        <v>11</v>
      </c>
      <c r="B1" s="2" t="s">
        <v>18</v>
      </c>
      <c r="C1" s="2" t="s">
        <v>59</v>
      </c>
      <c r="D1" s="2" t="s">
        <v>4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</row>
    <row r="2" spans="1:13">
      <c r="A2" s="1">
        <v>45533</v>
      </c>
      <c r="B2" t="s">
        <v>57</v>
      </c>
      <c r="C2">
        <v>422111</v>
      </c>
      <c r="D2" t="s">
        <v>32</v>
      </c>
      <c r="E2">
        <f>_xlfn.XLOOKUP(B2,Products!$A$2:$A$7,Products!$D$2:$D$7)</f>
        <v>60</v>
      </c>
      <c r="F2" s="12">
        <f>('Line productivity'!F2 - 'Line productivity'!E2) * 24 * 60</f>
        <v>135</v>
      </c>
      <c r="G2" s="12">
        <f>F2-E2</f>
        <v>75</v>
      </c>
      <c r="H2">
        <f>_xlfn.XLOOKUP(C2,'Line downtime'!$A$3:$A$40,'Line downtime'!$O$3:$O$40)</f>
        <v>60</v>
      </c>
      <c r="I2">
        <f>_xlfn.XLOOKUP(C2,'Line downtime'!$A$3:$A$40,'Line downtime'!$P$3:$P$40)</f>
        <v>15</v>
      </c>
      <c r="J2" t="str">
        <f>_xlfn.XLOOKUP(C2, 'Line downtime'!$A$3:$A$40, 'Line downtime'!$Q$3:$Q$40)</f>
        <v>2 - 7</v>
      </c>
      <c r="K2" s="16">
        <f>(E2/F2) * 100</f>
        <v>44.444444444444443</v>
      </c>
      <c r="L2" s="16">
        <f>(E2/(F2 - I2)) * 100</f>
        <v>50</v>
      </c>
      <c r="M2" s="16">
        <f>(L2-K2)*100/K2</f>
        <v>12.500000000000004</v>
      </c>
    </row>
    <row r="3" spans="1:13">
      <c r="A3" s="1">
        <v>45533</v>
      </c>
      <c r="B3" t="s">
        <v>24</v>
      </c>
      <c r="C3">
        <v>422112</v>
      </c>
      <c r="D3" t="s">
        <v>32</v>
      </c>
      <c r="E3">
        <f>_xlfn.XLOOKUP(B3,Products!$A$2:$A$7,Products!$D$2:$D$7)</f>
        <v>60</v>
      </c>
      <c r="F3" s="12">
        <f>('Line productivity'!F3 - 'Line productivity'!E3) * 24 * 60</f>
        <v>99.999999999999972</v>
      </c>
      <c r="G3" s="12">
        <f t="shared" ref="G3:G39" si="0">F3-E3</f>
        <v>39.999999999999972</v>
      </c>
      <c r="H3">
        <f>_xlfn.XLOOKUP(C3,'Line downtime'!$A$3:$A$40,'Line downtime'!$O$3:$O$40)</f>
        <v>40</v>
      </c>
      <c r="I3">
        <f>_xlfn.XLOOKUP(C3,'Line downtime'!$A$3:$A$40,'Line downtime'!$P$3:$P$40)</f>
        <v>0</v>
      </c>
      <c r="J3" t="str">
        <f>_xlfn.XLOOKUP(C3, 'Line downtime'!$A$3:$A$40, 'Line downtime'!$Q$3:$Q$40)</f>
        <v>2 - 8</v>
      </c>
      <c r="K3" s="16">
        <f>(E3/F3) * 100</f>
        <v>60.000000000000021</v>
      </c>
      <c r="L3" s="16">
        <f t="shared" ref="L3:L39" si="1">(E3/(F3 - I3)) * 100</f>
        <v>60.000000000000021</v>
      </c>
      <c r="M3" s="16">
        <f t="shared" ref="M3:M39" si="2">(L3-K3)*100/K3</f>
        <v>0</v>
      </c>
    </row>
    <row r="4" spans="1:13">
      <c r="A4" s="1">
        <v>45533</v>
      </c>
      <c r="B4" t="s">
        <v>24</v>
      </c>
      <c r="C4">
        <v>422113</v>
      </c>
      <c r="D4" t="s">
        <v>32</v>
      </c>
      <c r="E4">
        <f>_xlfn.XLOOKUP(B4,Products!$A$2:$A$7,Products!$D$2:$D$7)</f>
        <v>60</v>
      </c>
      <c r="F4" s="12">
        <f>('Line productivity'!F4 - 'Line productivity'!E4) * 24 * 60</f>
        <v>109.99999999999993</v>
      </c>
      <c r="G4" s="12">
        <f t="shared" si="0"/>
        <v>49.999999999999929</v>
      </c>
      <c r="H4">
        <f>_xlfn.XLOOKUP(C4,'Line downtime'!$A$3:$A$40,'Line downtime'!$O$3:$O$40)</f>
        <v>50</v>
      </c>
      <c r="I4">
        <f>_xlfn.XLOOKUP(C4,'Line downtime'!$A$3:$A$40,'Line downtime'!$P$3:$P$40)</f>
        <v>0</v>
      </c>
      <c r="J4" t="str">
        <f>_xlfn.XLOOKUP(C4, 'Line downtime'!$A$3:$A$40, 'Line downtime'!$Q$3:$Q$40)</f>
        <v>2</v>
      </c>
      <c r="K4" s="16">
        <f>(E4/F4) * 100</f>
        <v>54.545454545454589</v>
      </c>
      <c r="L4" s="16">
        <f t="shared" si="1"/>
        <v>54.545454545454589</v>
      </c>
      <c r="M4" s="16">
        <f t="shared" si="2"/>
        <v>0</v>
      </c>
    </row>
    <row r="5" spans="1:13">
      <c r="A5" s="1">
        <v>45533</v>
      </c>
      <c r="B5" t="s">
        <v>24</v>
      </c>
      <c r="C5">
        <v>422114</v>
      </c>
      <c r="D5" t="s">
        <v>32</v>
      </c>
      <c r="E5">
        <f>_xlfn.XLOOKUP(B5,Products!$A$2:$A$7,Products!$D$2:$D$7)</f>
        <v>60</v>
      </c>
      <c r="F5" s="12">
        <f>('Line productivity'!F5 - 'Line productivity'!E5) * 24 * 60</f>
        <v>99.999999999999972</v>
      </c>
      <c r="G5" s="12">
        <f t="shared" si="0"/>
        <v>39.999999999999972</v>
      </c>
      <c r="H5">
        <f>_xlfn.XLOOKUP(C5,'Line downtime'!$A$3:$A$40,'Line downtime'!$O$3:$O$40)</f>
        <v>15</v>
      </c>
      <c r="I5">
        <f>_xlfn.XLOOKUP(C5,'Line downtime'!$A$3:$A$40,'Line downtime'!$P$3:$P$40)</f>
        <v>25</v>
      </c>
      <c r="J5" t="str">
        <f>_xlfn.XLOOKUP(C5, 'Line downtime'!$A$3:$A$40, 'Line downtime'!$Q$3:$Q$40)</f>
        <v>4 - 6</v>
      </c>
      <c r="K5" s="16">
        <f>(E5/F5) * 100</f>
        <v>60.000000000000021</v>
      </c>
      <c r="L5" s="16">
        <f t="shared" si="1"/>
        <v>80.000000000000028</v>
      </c>
      <c r="M5" s="16">
        <f t="shared" si="2"/>
        <v>33.333333333333336</v>
      </c>
    </row>
    <row r="6" spans="1:13">
      <c r="A6" s="1">
        <v>45533</v>
      </c>
      <c r="B6" t="s">
        <v>24</v>
      </c>
      <c r="C6">
        <v>422115</v>
      </c>
      <c r="D6" t="s">
        <v>23</v>
      </c>
      <c r="E6">
        <f>_xlfn.XLOOKUP(B6,Products!$A$2:$A$7,Products!$D$2:$D$7)</f>
        <v>60</v>
      </c>
      <c r="F6" s="12">
        <f>('Line productivity'!F6 - 'Line productivity'!E6) * 24 * 60</f>
        <v>84.000000000000028</v>
      </c>
      <c r="G6" s="12">
        <f t="shared" si="0"/>
        <v>24.000000000000028</v>
      </c>
      <c r="H6">
        <f>_xlfn.XLOOKUP(C6,'Line downtime'!$A$3:$A$40,'Line downtime'!$O$3:$O$40)</f>
        <v>24</v>
      </c>
      <c r="I6">
        <f>_xlfn.XLOOKUP(C6,'Line downtime'!$A$3:$A$40,'Line downtime'!$P$3:$P$40)</f>
        <v>0</v>
      </c>
      <c r="J6" t="str">
        <f>_xlfn.XLOOKUP(C6, 'Line downtime'!$A$3:$A$40, 'Line downtime'!$Q$3:$Q$40)</f>
        <v>10</v>
      </c>
      <c r="K6" s="16">
        <f>(E6/F6) * 100</f>
        <v>71.428571428571402</v>
      </c>
      <c r="L6" s="16">
        <f t="shared" si="1"/>
        <v>71.428571428571402</v>
      </c>
      <c r="M6" s="16">
        <f t="shared" si="2"/>
        <v>0</v>
      </c>
    </row>
    <row r="7" spans="1:13">
      <c r="A7" s="1">
        <v>45533</v>
      </c>
      <c r="B7" t="s">
        <v>24</v>
      </c>
      <c r="C7">
        <v>422116</v>
      </c>
      <c r="D7" t="s">
        <v>23</v>
      </c>
      <c r="E7">
        <f>_xlfn.XLOOKUP(B7,Products!$A$2:$A$7,Products!$D$2:$D$7)</f>
        <v>60</v>
      </c>
      <c r="F7" s="12">
        <f>('Line productivity'!F7 - 'Line productivity'!E7) * 24 * 60</f>
        <v>59.999999999999943</v>
      </c>
      <c r="G7" s="12">
        <f t="shared" si="0"/>
        <v>-5.6843418860808015E-14</v>
      </c>
      <c r="H7">
        <f>_xlfn.XLOOKUP(C7,'Line downtime'!$A$3:$A$40,'Line downtime'!$O$3:$O$40)</f>
        <v>0</v>
      </c>
      <c r="I7">
        <f>_xlfn.XLOOKUP(C7,'Line downtime'!$A$3:$A$40,'Line downtime'!$P$3:$P$40)</f>
        <v>0</v>
      </c>
      <c r="J7" t="str">
        <f>_xlfn.XLOOKUP(C7, 'Line downtime'!$A$3:$A$40, 'Line downtime'!$Q$3:$Q$40)</f>
        <v/>
      </c>
      <c r="K7" s="16">
        <f>(E7/F7) * 100</f>
        <v>100.00000000000009</v>
      </c>
      <c r="L7" s="16">
        <f t="shared" si="1"/>
        <v>100.00000000000009</v>
      </c>
      <c r="M7" s="16">
        <f t="shared" si="2"/>
        <v>0</v>
      </c>
    </row>
    <row r="8" spans="1:13">
      <c r="A8" s="1">
        <v>45533</v>
      </c>
      <c r="B8" t="s">
        <v>24</v>
      </c>
      <c r="C8">
        <v>422117</v>
      </c>
      <c r="D8" t="s">
        <v>23</v>
      </c>
      <c r="E8">
        <f>_xlfn.XLOOKUP(B8,Products!$A$2:$A$7,Products!$D$2:$D$7)</f>
        <v>60</v>
      </c>
      <c r="F8" s="12">
        <f>('Line productivity'!F8 - 'Line productivity'!E8) * 24 * 60</f>
        <v>75.000000000000057</v>
      </c>
      <c r="G8" s="12">
        <f t="shared" si="0"/>
        <v>15.000000000000057</v>
      </c>
      <c r="H8">
        <f>_xlfn.XLOOKUP(C8,'Line downtime'!$A$3:$A$40,'Line downtime'!$O$3:$O$40)</f>
        <v>15</v>
      </c>
      <c r="I8">
        <f>_xlfn.XLOOKUP(C8,'Line downtime'!$A$3:$A$40,'Line downtime'!$P$3:$P$40)</f>
        <v>0</v>
      </c>
      <c r="J8" t="str">
        <f>_xlfn.XLOOKUP(C8, 'Line downtime'!$A$3:$A$40, 'Line downtime'!$Q$3:$Q$40)</f>
        <v>2 - 6</v>
      </c>
      <c r="K8" s="16">
        <f>(E8/F8) * 100</f>
        <v>79.999999999999943</v>
      </c>
      <c r="L8" s="16">
        <f t="shared" si="1"/>
        <v>79.999999999999943</v>
      </c>
      <c r="M8" s="16">
        <f t="shared" si="2"/>
        <v>0</v>
      </c>
    </row>
    <row r="9" spans="1:13">
      <c r="A9" s="1">
        <v>45534</v>
      </c>
      <c r="B9" t="s">
        <v>27</v>
      </c>
      <c r="C9">
        <v>422118</v>
      </c>
      <c r="D9" t="s">
        <v>26</v>
      </c>
      <c r="E9">
        <f>_xlfn.XLOOKUP(B9,Products!$A$2:$A$7,Products!$D$2:$D$7)</f>
        <v>60</v>
      </c>
      <c r="F9" s="12">
        <f>('Line productivity'!F9 - 'Line productivity'!E9) * 24 * 60</f>
        <v>119.99999999999997</v>
      </c>
      <c r="G9" s="12">
        <f t="shared" si="0"/>
        <v>59.999999999999972</v>
      </c>
      <c r="H9">
        <f>_xlfn.XLOOKUP(C9,'Line downtime'!$A$3:$A$40,'Line downtime'!$O$3:$O$40)</f>
        <v>24</v>
      </c>
      <c r="I9">
        <f>_xlfn.XLOOKUP(C9,'Line downtime'!$A$3:$A$40,'Line downtime'!$P$3:$P$40)</f>
        <v>36</v>
      </c>
      <c r="J9" t="str">
        <f>_xlfn.XLOOKUP(C9, 'Line downtime'!$A$3:$A$40, 'Line downtime'!$Q$3:$Q$40)</f>
        <v>6 - 7 - 11 - 12</v>
      </c>
      <c r="K9" s="16">
        <f>(E9/F9) * 100</f>
        <v>50.000000000000014</v>
      </c>
      <c r="L9" s="16">
        <f t="shared" si="1"/>
        <v>71.428571428571459</v>
      </c>
      <c r="M9" s="16">
        <f t="shared" si="2"/>
        <v>42.857142857142875</v>
      </c>
    </row>
    <row r="10" spans="1:13">
      <c r="A10" s="1">
        <v>45534</v>
      </c>
      <c r="B10" t="s">
        <v>27</v>
      </c>
      <c r="C10">
        <v>422119</v>
      </c>
      <c r="D10" t="s">
        <v>26</v>
      </c>
      <c r="E10">
        <f>_xlfn.XLOOKUP(B10,Products!$A$2:$A$7,Products!$D$2:$D$7)</f>
        <v>60</v>
      </c>
      <c r="F10" s="12">
        <f>('Line productivity'!F10 - 'Line productivity'!E10) * 24 * 60</f>
        <v>85.000000000000014</v>
      </c>
      <c r="G10" s="12">
        <f t="shared" si="0"/>
        <v>25.000000000000014</v>
      </c>
      <c r="H10">
        <f>_xlfn.XLOOKUP(C10,'Line downtime'!$A$3:$A$40,'Line downtime'!$O$3:$O$40)</f>
        <v>0</v>
      </c>
      <c r="I10">
        <f>_xlfn.XLOOKUP(C10,'Line downtime'!$A$3:$A$40,'Line downtime'!$P$3:$P$40)</f>
        <v>25</v>
      </c>
      <c r="J10" t="str">
        <f>_xlfn.XLOOKUP(C10, 'Line downtime'!$A$3:$A$40, 'Line downtime'!$Q$3:$Q$40)</f>
        <v>4</v>
      </c>
      <c r="K10" s="16">
        <f>(E10/F10) * 100</f>
        <v>70.588235294117638</v>
      </c>
      <c r="L10" s="16">
        <f t="shared" si="1"/>
        <v>99.999999999999972</v>
      </c>
      <c r="M10" s="16">
        <f t="shared" si="2"/>
        <v>41.666666666666643</v>
      </c>
    </row>
    <row r="11" spans="1:13">
      <c r="A11" s="1">
        <v>45534</v>
      </c>
      <c r="B11" t="s">
        <v>27</v>
      </c>
      <c r="C11">
        <v>422120</v>
      </c>
      <c r="D11" t="s">
        <v>26</v>
      </c>
      <c r="E11">
        <f>_xlfn.XLOOKUP(B11,Products!$A$2:$A$7,Products!$D$2:$D$7)</f>
        <v>60</v>
      </c>
      <c r="F11" s="12">
        <f>('Line productivity'!F11 - 'Line productivity'!E11) * 24 * 60</f>
        <v>112</v>
      </c>
      <c r="G11" s="12">
        <f t="shared" si="0"/>
        <v>52</v>
      </c>
      <c r="H11">
        <f>_xlfn.XLOOKUP(C11,'Line downtime'!$A$3:$A$40,'Line downtime'!$O$3:$O$40)</f>
        <v>15</v>
      </c>
      <c r="I11">
        <f>_xlfn.XLOOKUP(C11,'Line downtime'!$A$3:$A$40,'Line downtime'!$P$3:$P$40)</f>
        <v>37</v>
      </c>
      <c r="J11" t="str">
        <f>_xlfn.XLOOKUP(C11, 'Line downtime'!$A$3:$A$40, 'Line downtime'!$Q$3:$Q$40)</f>
        <v>4 - 5 - 9</v>
      </c>
      <c r="K11" s="16">
        <f>(E11/F11) * 100</f>
        <v>53.571428571428569</v>
      </c>
      <c r="L11" s="16">
        <f t="shared" si="1"/>
        <v>80</v>
      </c>
      <c r="M11" s="16">
        <f t="shared" si="2"/>
        <v>49.333333333333343</v>
      </c>
    </row>
    <row r="12" spans="1:13">
      <c r="A12" s="1">
        <v>45534</v>
      </c>
      <c r="B12" t="s">
        <v>27</v>
      </c>
      <c r="C12">
        <v>422121</v>
      </c>
      <c r="D12" t="s">
        <v>29</v>
      </c>
      <c r="E12">
        <f>_xlfn.XLOOKUP(B12,Products!$A$2:$A$7,Products!$D$2:$D$7)</f>
        <v>60</v>
      </c>
      <c r="F12" s="12">
        <f>('Line productivity'!F12 - 'Line productivity'!E12) * 24 * 60</f>
        <v>74.999999999999972</v>
      </c>
      <c r="G12" s="12">
        <f t="shared" si="0"/>
        <v>14.999999999999972</v>
      </c>
      <c r="H12">
        <f>_xlfn.XLOOKUP(C12,'Line downtime'!$A$3:$A$40,'Line downtime'!$O$3:$O$40)</f>
        <v>0</v>
      </c>
      <c r="I12">
        <f>_xlfn.XLOOKUP(C12,'Line downtime'!$A$3:$A$40,'Line downtime'!$P$3:$P$40)</f>
        <v>15</v>
      </c>
      <c r="J12" t="str">
        <f>_xlfn.XLOOKUP(C12, 'Line downtime'!$A$3:$A$40, 'Line downtime'!$Q$3:$Q$40)</f>
        <v>7</v>
      </c>
      <c r="K12" s="16">
        <f>(E12/F12) * 100</f>
        <v>80.000000000000028</v>
      </c>
      <c r="L12" s="16">
        <f t="shared" si="1"/>
        <v>100.00000000000004</v>
      </c>
      <c r="M12" s="16">
        <f t="shared" si="2"/>
        <v>25.000000000000007</v>
      </c>
    </row>
    <row r="13" spans="1:13">
      <c r="A13" s="1">
        <v>45534</v>
      </c>
      <c r="B13" t="s">
        <v>27</v>
      </c>
      <c r="C13">
        <v>422122</v>
      </c>
      <c r="D13" t="s">
        <v>29</v>
      </c>
      <c r="E13">
        <f>_xlfn.XLOOKUP(B13,Products!$A$2:$A$7,Products!$D$2:$D$7)</f>
        <v>60</v>
      </c>
      <c r="F13" s="12">
        <f>('Line productivity'!F13 - 'Line productivity'!E13) * 24 * 60</f>
        <v>85.000000000000014</v>
      </c>
      <c r="G13" s="12">
        <f t="shared" si="0"/>
        <v>25.000000000000014</v>
      </c>
      <c r="H13">
        <f>_xlfn.XLOOKUP(C13,'Line downtime'!$A$3:$A$40,'Line downtime'!$O$3:$O$40)</f>
        <v>0</v>
      </c>
      <c r="I13">
        <f>_xlfn.XLOOKUP(C13,'Line downtime'!$A$3:$A$40,'Line downtime'!$P$3:$P$40)</f>
        <v>25</v>
      </c>
      <c r="J13" t="str">
        <f>_xlfn.XLOOKUP(C13, 'Line downtime'!$A$3:$A$40, 'Line downtime'!$Q$3:$Q$40)</f>
        <v>7</v>
      </c>
      <c r="K13" s="16">
        <f>(E13/F13) * 100</f>
        <v>70.588235294117638</v>
      </c>
      <c r="L13" s="16">
        <f t="shared" si="1"/>
        <v>99.999999999999972</v>
      </c>
      <c r="M13" s="16">
        <f t="shared" si="2"/>
        <v>41.666666666666643</v>
      </c>
    </row>
    <row r="14" spans="1:13">
      <c r="A14" s="1">
        <v>45534</v>
      </c>
      <c r="B14" t="s">
        <v>27</v>
      </c>
      <c r="C14">
        <v>422123</v>
      </c>
      <c r="D14" t="s">
        <v>29</v>
      </c>
      <c r="E14">
        <f>_xlfn.XLOOKUP(B14,Products!$A$2:$A$7,Products!$D$2:$D$7)</f>
        <v>60</v>
      </c>
      <c r="F14" s="12">
        <f>('Line productivity'!F14 - 'Line productivity'!E14) * 24 * 60</f>
        <v>133</v>
      </c>
      <c r="G14" s="12">
        <f t="shared" si="0"/>
        <v>73</v>
      </c>
      <c r="H14">
        <f>_xlfn.XLOOKUP(C14,'Line downtime'!$A$3:$A$40,'Line downtime'!$O$3:$O$40)</f>
        <v>0</v>
      </c>
      <c r="I14">
        <f>_xlfn.XLOOKUP(C14,'Line downtime'!$A$3:$A$40,'Line downtime'!$P$3:$P$40)</f>
        <v>73</v>
      </c>
      <c r="J14" t="str">
        <f>_xlfn.XLOOKUP(C14, 'Line downtime'!$A$3:$A$40, 'Line downtime'!$Q$3:$Q$40)</f>
        <v>4 - 7</v>
      </c>
      <c r="K14" s="16">
        <f>(E14/F14) * 100</f>
        <v>45.112781954887218</v>
      </c>
      <c r="L14" s="16">
        <f t="shared" si="1"/>
        <v>100</v>
      </c>
      <c r="M14" s="16">
        <f t="shared" si="2"/>
        <v>121.66666666666667</v>
      </c>
    </row>
    <row r="15" spans="1:13">
      <c r="A15" s="1">
        <v>45534</v>
      </c>
      <c r="B15" t="s">
        <v>27</v>
      </c>
      <c r="C15">
        <v>422124</v>
      </c>
      <c r="D15" t="s">
        <v>29</v>
      </c>
      <c r="E15">
        <f>_xlfn.XLOOKUP(B15,Products!$A$2:$A$7,Products!$D$2:$D$7)</f>
        <v>60</v>
      </c>
      <c r="F15" s="12">
        <f>('Line productivity'!F15 - 'Line productivity'!E15) * 24 * 60</f>
        <v>99.999999999999972</v>
      </c>
      <c r="G15" s="12">
        <f t="shared" si="0"/>
        <v>39.999999999999972</v>
      </c>
      <c r="H15">
        <f>_xlfn.XLOOKUP(C15,'Line downtime'!$A$3:$A$40,'Line downtime'!$O$3:$O$40)</f>
        <v>40</v>
      </c>
      <c r="I15">
        <f>_xlfn.XLOOKUP(C15,'Line downtime'!$A$3:$A$40,'Line downtime'!$P$3:$P$40)</f>
        <v>0</v>
      </c>
      <c r="J15" t="str">
        <f>_xlfn.XLOOKUP(C15, 'Line downtime'!$A$3:$A$40, 'Line downtime'!$Q$3:$Q$40)</f>
        <v>5 - 6</v>
      </c>
      <c r="K15" s="16">
        <f>(E15/F15) * 100</f>
        <v>60.000000000000021</v>
      </c>
      <c r="L15" s="16">
        <f t="shared" si="1"/>
        <v>60.000000000000021</v>
      </c>
      <c r="M15" s="16">
        <f t="shared" si="2"/>
        <v>0</v>
      </c>
    </row>
    <row r="16" spans="1:13">
      <c r="A16" s="1">
        <v>45534</v>
      </c>
      <c r="B16" t="s">
        <v>27</v>
      </c>
      <c r="C16">
        <v>422125</v>
      </c>
      <c r="D16" t="s">
        <v>23</v>
      </c>
      <c r="E16">
        <f>_xlfn.XLOOKUP(B16,Products!$A$2:$A$7,Products!$D$2:$D$7)</f>
        <v>60</v>
      </c>
      <c r="F16" s="12">
        <f>('Line productivity'!F16 - 'Line productivity'!E16) * 24 * 60</f>
        <v>80.000000000000028</v>
      </c>
      <c r="G16" s="12">
        <f t="shared" si="0"/>
        <v>20.000000000000028</v>
      </c>
      <c r="H16">
        <f>_xlfn.XLOOKUP(C16,'Line downtime'!$A$3:$A$40,'Line downtime'!$O$3:$O$40)</f>
        <v>10</v>
      </c>
      <c r="I16">
        <f>_xlfn.XLOOKUP(C16,'Line downtime'!$A$3:$A$40,'Line downtime'!$P$3:$P$40)</f>
        <v>10</v>
      </c>
      <c r="J16" t="str">
        <f>_xlfn.XLOOKUP(C16, 'Line downtime'!$A$3:$A$40, 'Line downtime'!$Q$3:$Q$40)</f>
        <v>11 - 12</v>
      </c>
      <c r="K16" s="16">
        <f>(E16/F16) * 100</f>
        <v>74.999999999999972</v>
      </c>
      <c r="L16" s="16">
        <f t="shared" si="1"/>
        <v>85.71428571428568</v>
      </c>
      <c r="M16" s="16">
        <f t="shared" si="2"/>
        <v>14.285714285714283</v>
      </c>
    </row>
    <row r="17" spans="1:13">
      <c r="A17" s="1">
        <v>45534</v>
      </c>
      <c r="B17" t="s">
        <v>27</v>
      </c>
      <c r="C17">
        <v>422126</v>
      </c>
      <c r="D17" t="s">
        <v>23</v>
      </c>
      <c r="E17">
        <f>_xlfn.XLOOKUP(B17,Products!$A$2:$A$7,Products!$D$2:$D$7)</f>
        <v>60</v>
      </c>
      <c r="F17" s="12">
        <f>('Line productivity'!F17 - 'Line productivity'!E17) * 24 * 60</f>
        <v>103.99999999999994</v>
      </c>
      <c r="G17" s="12">
        <f t="shared" si="0"/>
        <v>43.999999999999943</v>
      </c>
      <c r="H17">
        <f>_xlfn.XLOOKUP(C17,'Line downtime'!$A$3:$A$40,'Line downtime'!$O$3:$O$40)</f>
        <v>44</v>
      </c>
      <c r="I17">
        <f>_xlfn.XLOOKUP(C17,'Line downtime'!$A$3:$A$40,'Line downtime'!$P$3:$P$40)</f>
        <v>0</v>
      </c>
      <c r="J17" t="str">
        <f>_xlfn.XLOOKUP(C17, 'Line downtime'!$A$3:$A$40, 'Line downtime'!$Q$3:$Q$40)</f>
        <v>8</v>
      </c>
      <c r="K17" s="16">
        <f>(E17/F17) * 100</f>
        <v>57.692307692307722</v>
      </c>
      <c r="L17" s="16">
        <f t="shared" si="1"/>
        <v>57.692307692307722</v>
      </c>
      <c r="M17" s="16">
        <f t="shared" si="2"/>
        <v>0</v>
      </c>
    </row>
    <row r="18" spans="1:13">
      <c r="A18" s="1">
        <v>45534</v>
      </c>
      <c r="B18" t="s">
        <v>27</v>
      </c>
      <c r="C18">
        <v>422127</v>
      </c>
      <c r="D18" t="s">
        <v>23</v>
      </c>
      <c r="E18">
        <f>_xlfn.XLOOKUP(B18,Products!$A$2:$A$7,Products!$D$2:$D$7)</f>
        <v>60</v>
      </c>
      <c r="F18" s="12">
        <f>('Line productivity'!F18 - 'Line productivity'!E18) * 24 * 60</f>
        <v>83.000000000000028</v>
      </c>
      <c r="G18" s="12">
        <f t="shared" si="0"/>
        <v>23.000000000000028</v>
      </c>
      <c r="H18">
        <f>_xlfn.XLOOKUP(C18,'Line downtime'!$A$3:$A$40,'Line downtime'!$O$3:$O$40)</f>
        <v>23</v>
      </c>
      <c r="I18">
        <f>_xlfn.XLOOKUP(C18,'Line downtime'!$A$3:$A$40,'Line downtime'!$P$3:$P$40)</f>
        <v>0</v>
      </c>
      <c r="J18" t="str">
        <f>_xlfn.XLOOKUP(C18, 'Line downtime'!$A$3:$A$40, 'Line downtime'!$Q$3:$Q$40)</f>
        <v>6</v>
      </c>
      <c r="K18" s="16">
        <f>(E18/F18) * 100</f>
        <v>72.289156626505999</v>
      </c>
      <c r="L18" s="16">
        <f t="shared" si="1"/>
        <v>72.289156626505999</v>
      </c>
      <c r="M18" s="16">
        <f t="shared" si="2"/>
        <v>0</v>
      </c>
    </row>
    <row r="19" spans="1:13">
      <c r="A19" s="1">
        <v>45534</v>
      </c>
      <c r="B19" t="s">
        <v>27</v>
      </c>
      <c r="C19">
        <v>422128</v>
      </c>
      <c r="D19" t="s">
        <v>23</v>
      </c>
      <c r="E19">
        <f>_xlfn.XLOOKUP(B19,Products!$A$2:$A$7,Products!$D$2:$D$7)</f>
        <v>60</v>
      </c>
      <c r="F19" s="12">
        <f>('Line productivity'!F19 - 'Line productivity'!E19) * 24 * 60</f>
        <v>112.00000000000009</v>
      </c>
      <c r="G19" s="12">
        <f t="shared" si="0"/>
        <v>52.000000000000085</v>
      </c>
      <c r="H19">
        <f>_xlfn.XLOOKUP(C19,'Line downtime'!$A$3:$A$40,'Line downtime'!$O$3:$O$40)</f>
        <v>22</v>
      </c>
      <c r="I19">
        <f>_xlfn.XLOOKUP(C19,'Line downtime'!$A$3:$A$40,'Line downtime'!$P$3:$P$40)</f>
        <v>30</v>
      </c>
      <c r="J19" t="str">
        <f>_xlfn.XLOOKUP(C19, 'Line downtime'!$A$3:$A$40, 'Line downtime'!$Q$3:$Q$40)</f>
        <v>5 - 7</v>
      </c>
      <c r="K19" s="16">
        <f>(E19/F19) * 100</f>
        <v>53.571428571428527</v>
      </c>
      <c r="L19" s="16">
        <f t="shared" si="1"/>
        <v>73.170731707316989</v>
      </c>
      <c r="M19" s="16">
        <f t="shared" si="2"/>
        <v>36.585365853658494</v>
      </c>
    </row>
    <row r="20" spans="1:13">
      <c r="A20" s="1">
        <v>45534</v>
      </c>
      <c r="B20" t="s">
        <v>27</v>
      </c>
      <c r="C20">
        <v>422129</v>
      </c>
      <c r="D20" t="s">
        <v>23</v>
      </c>
      <c r="E20">
        <f>_xlfn.XLOOKUP(B20,Products!$A$2:$A$7,Products!$D$2:$D$7)</f>
        <v>60</v>
      </c>
      <c r="F20" s="12">
        <f>('Line productivity'!F20 - 'Line productivity'!E20) * 24 * 60</f>
        <v>74.999999999999886</v>
      </c>
      <c r="G20" s="12">
        <f t="shared" si="0"/>
        <v>14.999999999999886</v>
      </c>
      <c r="H20">
        <f>_xlfn.XLOOKUP(C20,'Line downtime'!$A$3:$A$40,'Line downtime'!$O$3:$O$40)</f>
        <v>0</v>
      </c>
      <c r="I20">
        <f>_xlfn.XLOOKUP(C20,'Line downtime'!$A$3:$A$40,'Line downtime'!$P$3:$P$40)</f>
        <v>15</v>
      </c>
      <c r="J20" t="str">
        <f>_xlfn.XLOOKUP(C20, 'Line downtime'!$A$3:$A$40, 'Line downtime'!$Q$3:$Q$40)</f>
        <v>12</v>
      </c>
      <c r="K20" s="16">
        <f>(E20/F20) * 100</f>
        <v>80.000000000000128</v>
      </c>
      <c r="L20" s="16">
        <f t="shared" si="1"/>
        <v>100.0000000000002</v>
      </c>
      <c r="M20" s="16">
        <f t="shared" si="2"/>
        <v>25.00000000000005</v>
      </c>
    </row>
    <row r="21" spans="1:13">
      <c r="A21" s="1">
        <v>45535</v>
      </c>
      <c r="B21" t="s">
        <v>27</v>
      </c>
      <c r="C21">
        <v>422130</v>
      </c>
      <c r="D21" t="s">
        <v>26</v>
      </c>
      <c r="E21">
        <f>_xlfn.XLOOKUP(B21,Products!$A$2:$A$7,Products!$D$2:$D$7)</f>
        <v>60</v>
      </c>
      <c r="F21" s="12">
        <f>('Line productivity'!F21 - 'Line productivity'!E21) * 24 * 60</f>
        <v>79.999999999999957</v>
      </c>
      <c r="G21" s="12">
        <f t="shared" si="0"/>
        <v>19.999999999999957</v>
      </c>
      <c r="H21">
        <f>_xlfn.XLOOKUP(C21,'Line downtime'!$A$3:$A$40,'Line downtime'!$O$3:$O$40)</f>
        <v>20</v>
      </c>
      <c r="I21">
        <f>_xlfn.XLOOKUP(C21,'Line downtime'!$A$3:$A$40,'Line downtime'!$P$3:$P$40)</f>
        <v>0</v>
      </c>
      <c r="J21" t="str">
        <f>_xlfn.XLOOKUP(C21, 'Line downtime'!$A$3:$A$40, 'Line downtime'!$Q$3:$Q$40)</f>
        <v>2</v>
      </c>
      <c r="K21" s="16">
        <f>(E21/F21) * 100</f>
        <v>75.000000000000043</v>
      </c>
      <c r="L21" s="16">
        <f t="shared" si="1"/>
        <v>75.000000000000043</v>
      </c>
      <c r="M21" s="16">
        <f t="shared" si="2"/>
        <v>0</v>
      </c>
    </row>
    <row r="22" spans="1:13">
      <c r="A22" s="1">
        <v>45535</v>
      </c>
      <c r="B22" t="s">
        <v>27</v>
      </c>
      <c r="C22">
        <v>422131</v>
      </c>
      <c r="D22" t="s">
        <v>26</v>
      </c>
      <c r="E22">
        <f>_xlfn.XLOOKUP(B22,Products!$A$2:$A$7,Products!$D$2:$D$7)</f>
        <v>60</v>
      </c>
      <c r="F22" s="12">
        <f>('Line productivity'!F22 - 'Line productivity'!E22) * 24 * 60</f>
        <v>90</v>
      </c>
      <c r="G22" s="12">
        <f t="shared" si="0"/>
        <v>30</v>
      </c>
      <c r="H22">
        <f>_xlfn.XLOOKUP(C22,'Line downtime'!$A$3:$A$40,'Line downtime'!$O$3:$O$40)</f>
        <v>10</v>
      </c>
      <c r="I22">
        <f>_xlfn.XLOOKUP(C22,'Line downtime'!$A$3:$A$40,'Line downtime'!$P$3:$P$40)</f>
        <v>20</v>
      </c>
      <c r="J22" t="str">
        <f>_xlfn.XLOOKUP(C22, 'Line downtime'!$A$3:$A$40, 'Line downtime'!$Q$3:$Q$40)</f>
        <v>4 - 10</v>
      </c>
      <c r="K22" s="16">
        <f>(E22/F22) * 100</f>
        <v>66.666666666666657</v>
      </c>
      <c r="L22" s="16">
        <f t="shared" si="1"/>
        <v>85.714285714285708</v>
      </c>
      <c r="M22" s="16">
        <f t="shared" si="2"/>
        <v>28.57142857142858</v>
      </c>
    </row>
    <row r="23" spans="1:13">
      <c r="A23" s="1">
        <v>45535</v>
      </c>
      <c r="B23" t="s">
        <v>27</v>
      </c>
      <c r="C23">
        <v>422132</v>
      </c>
      <c r="D23" t="s">
        <v>26</v>
      </c>
      <c r="E23">
        <f>_xlfn.XLOOKUP(B23,Products!$A$2:$A$7,Products!$D$2:$D$7)</f>
        <v>60</v>
      </c>
      <c r="F23" s="12">
        <f>('Line productivity'!F23 - 'Line productivity'!E23) * 24 * 60</f>
        <v>60.000000000000028</v>
      </c>
      <c r="G23" s="12">
        <f t="shared" si="0"/>
        <v>0</v>
      </c>
      <c r="H23">
        <f>_xlfn.XLOOKUP(C23,'Line downtime'!$A$3:$A$40,'Line downtime'!$O$3:$O$40)</f>
        <v>0</v>
      </c>
      <c r="I23">
        <f>_xlfn.XLOOKUP(C23,'Line downtime'!$A$3:$A$40,'Line downtime'!$P$3:$P$40)</f>
        <v>0</v>
      </c>
      <c r="J23" t="str">
        <f>_xlfn.XLOOKUP(C23, 'Line downtime'!$A$3:$A$40, 'Line downtime'!$Q$3:$Q$40)</f>
        <v/>
      </c>
      <c r="K23" s="16">
        <f>(E23/F23) * 100</f>
        <v>99.999999999999957</v>
      </c>
      <c r="L23" s="16">
        <f t="shared" si="1"/>
        <v>99.999999999999957</v>
      </c>
      <c r="M23" s="16">
        <f t="shared" si="2"/>
        <v>0</v>
      </c>
    </row>
    <row r="24" spans="1:13">
      <c r="A24" s="1">
        <v>45535</v>
      </c>
      <c r="B24" t="s">
        <v>38</v>
      </c>
      <c r="C24">
        <v>422133</v>
      </c>
      <c r="D24" t="s">
        <v>26</v>
      </c>
      <c r="E24">
        <f>_xlfn.XLOOKUP(B24,Products!$A$2:$A$7,Products!$D$2:$D$7)</f>
        <v>60</v>
      </c>
      <c r="F24" s="12">
        <f>('Line productivity'!F24 - 'Line productivity'!E24) * 24 * 60</f>
        <v>79.999999999999957</v>
      </c>
      <c r="G24" s="12">
        <f t="shared" si="0"/>
        <v>19.999999999999957</v>
      </c>
      <c r="H24">
        <f>_xlfn.XLOOKUP(C24,'Line downtime'!$A$3:$A$40,'Line downtime'!$O$3:$O$40)</f>
        <v>0</v>
      </c>
      <c r="I24">
        <f>_xlfn.XLOOKUP(C24,'Line downtime'!$A$3:$A$40,'Line downtime'!$P$3:$P$40)</f>
        <v>20</v>
      </c>
      <c r="J24" t="str">
        <f>_xlfn.XLOOKUP(C24, 'Line downtime'!$A$3:$A$40, 'Line downtime'!$Q$3:$Q$40)</f>
        <v>7</v>
      </c>
      <c r="K24" s="16">
        <f>(E24/F24) * 100</f>
        <v>75.000000000000043</v>
      </c>
      <c r="L24" s="16">
        <f t="shared" si="1"/>
        <v>100.00000000000007</v>
      </c>
      <c r="M24" s="16">
        <f t="shared" si="2"/>
        <v>33.33333333333335</v>
      </c>
    </row>
    <row r="25" spans="1:13">
      <c r="A25" s="1">
        <v>45535</v>
      </c>
      <c r="B25" t="s">
        <v>38</v>
      </c>
      <c r="C25">
        <v>422134</v>
      </c>
      <c r="D25" t="s">
        <v>32</v>
      </c>
      <c r="E25">
        <f>_xlfn.XLOOKUP(B25,Products!$A$2:$A$7,Products!$D$2:$D$7)</f>
        <v>60</v>
      </c>
      <c r="F25" s="12">
        <f>('Line productivity'!F25 - 'Line productivity'!E25) * 24 * 60</f>
        <v>110.00000000000009</v>
      </c>
      <c r="G25" s="12">
        <f t="shared" si="0"/>
        <v>50.000000000000085</v>
      </c>
      <c r="H25">
        <f>_xlfn.XLOOKUP(C25,'Line downtime'!$A$3:$A$40,'Line downtime'!$O$3:$O$40)</f>
        <v>20</v>
      </c>
      <c r="I25">
        <f>_xlfn.XLOOKUP(C25,'Line downtime'!$A$3:$A$40,'Line downtime'!$P$3:$P$40)</f>
        <v>30</v>
      </c>
      <c r="J25" t="str">
        <f>_xlfn.XLOOKUP(C25, 'Line downtime'!$A$3:$A$40, 'Line downtime'!$Q$3:$Q$40)</f>
        <v>7 - 8</v>
      </c>
      <c r="K25" s="16">
        <f>(E25/F25) * 100</f>
        <v>54.545454545454511</v>
      </c>
      <c r="L25" s="16">
        <f t="shared" si="1"/>
        <v>74.999999999999929</v>
      </c>
      <c r="M25" s="16">
        <f t="shared" si="2"/>
        <v>37.499999999999957</v>
      </c>
    </row>
    <row r="26" spans="1:13">
      <c r="A26" s="1">
        <v>45535</v>
      </c>
      <c r="B26" t="s">
        <v>38</v>
      </c>
      <c r="C26">
        <v>422135</v>
      </c>
      <c r="D26" t="s">
        <v>32</v>
      </c>
      <c r="E26">
        <f>_xlfn.XLOOKUP(B26,Products!$A$2:$A$7,Products!$D$2:$D$7)</f>
        <v>60</v>
      </c>
      <c r="F26" s="12">
        <f>('Line productivity'!F26 - 'Line productivity'!E26) * 24 * 60</f>
        <v>104.99999999999994</v>
      </c>
      <c r="G26" s="12">
        <f t="shared" si="0"/>
        <v>44.999999999999943</v>
      </c>
      <c r="H26">
        <f>_xlfn.XLOOKUP(C26,'Line downtime'!$A$3:$A$40,'Line downtime'!$O$3:$O$40)</f>
        <v>0</v>
      </c>
      <c r="I26">
        <f>_xlfn.XLOOKUP(C26,'Line downtime'!$A$3:$A$40,'Line downtime'!$P$3:$P$40)</f>
        <v>45</v>
      </c>
      <c r="J26" t="str">
        <f>_xlfn.XLOOKUP(C26, 'Line downtime'!$A$3:$A$40, 'Line downtime'!$Q$3:$Q$40)</f>
        <v>4 - 12</v>
      </c>
      <c r="K26" s="16">
        <f>(E26/F26) * 100</f>
        <v>57.142857142857174</v>
      </c>
      <c r="L26" s="16">
        <f t="shared" si="1"/>
        <v>100.00000000000009</v>
      </c>
      <c r="M26" s="16">
        <f t="shared" si="2"/>
        <v>75.000000000000043</v>
      </c>
    </row>
    <row r="27" spans="1:13">
      <c r="A27" s="1">
        <v>45535</v>
      </c>
      <c r="B27" t="s">
        <v>38</v>
      </c>
      <c r="C27">
        <v>422136</v>
      </c>
      <c r="D27" t="s">
        <v>32</v>
      </c>
      <c r="E27">
        <f>_xlfn.XLOOKUP(B27,Products!$A$2:$A$7,Products!$D$2:$D$7)</f>
        <v>60</v>
      </c>
      <c r="F27" s="12">
        <f>('Line productivity'!F27 - 'Line productivity'!E27) * 24 * 60</f>
        <v>59.999999999999943</v>
      </c>
      <c r="G27" s="12">
        <f t="shared" si="0"/>
        <v>-5.6843418860808015E-14</v>
      </c>
      <c r="H27">
        <f>_xlfn.XLOOKUP(C27,'Line downtime'!$A$3:$A$40,'Line downtime'!$O$3:$O$40)</f>
        <v>0</v>
      </c>
      <c r="I27">
        <f>_xlfn.XLOOKUP(C27,'Line downtime'!$A$3:$A$40,'Line downtime'!$P$3:$P$40)</f>
        <v>0</v>
      </c>
      <c r="J27" t="str">
        <f>_xlfn.XLOOKUP(C27, 'Line downtime'!$A$3:$A$40, 'Line downtime'!$Q$3:$Q$40)</f>
        <v/>
      </c>
      <c r="K27" s="16">
        <f>(E27/F27) * 100</f>
        <v>100.00000000000009</v>
      </c>
      <c r="L27" s="16">
        <f t="shared" si="1"/>
        <v>100.00000000000009</v>
      </c>
      <c r="M27" s="16">
        <f t="shared" si="2"/>
        <v>0</v>
      </c>
    </row>
    <row r="28" spans="1:13">
      <c r="A28" s="1">
        <v>45537</v>
      </c>
      <c r="B28" t="s">
        <v>42</v>
      </c>
      <c r="C28">
        <v>422137</v>
      </c>
      <c r="D28" t="s">
        <v>26</v>
      </c>
      <c r="E28">
        <f>_xlfn.XLOOKUP(B28,Products!$A$2:$A$7,Products!$D$2:$D$7)</f>
        <v>60</v>
      </c>
      <c r="F28" s="12">
        <f>('Line productivity'!F28 - 'Line productivity'!E28) * 24 * 60</f>
        <v>104.99999999999999</v>
      </c>
      <c r="G28" s="12">
        <f t="shared" si="0"/>
        <v>44.999999999999986</v>
      </c>
      <c r="H28">
        <f>_xlfn.XLOOKUP(C28,'Line downtime'!$A$3:$A$40,'Line downtime'!$O$3:$O$40)</f>
        <v>45</v>
      </c>
      <c r="I28">
        <f>_xlfn.XLOOKUP(C28,'Line downtime'!$A$3:$A$40,'Line downtime'!$P$3:$P$40)</f>
        <v>0</v>
      </c>
      <c r="J28" t="str">
        <f>_xlfn.XLOOKUP(C28, 'Line downtime'!$A$3:$A$40, 'Line downtime'!$Q$3:$Q$40)</f>
        <v>8 - 10</v>
      </c>
      <c r="K28" s="16">
        <f>(E28/F28) * 100</f>
        <v>57.142857142857153</v>
      </c>
      <c r="L28" s="16">
        <f t="shared" si="1"/>
        <v>57.142857142857153</v>
      </c>
      <c r="M28" s="16">
        <f t="shared" si="2"/>
        <v>0</v>
      </c>
    </row>
    <row r="29" spans="1:13">
      <c r="A29" s="1">
        <v>45537</v>
      </c>
      <c r="B29" t="s">
        <v>42</v>
      </c>
      <c r="C29">
        <v>422138</v>
      </c>
      <c r="D29" t="s">
        <v>26</v>
      </c>
      <c r="E29">
        <f>_xlfn.XLOOKUP(B29,Products!$A$2:$A$7,Products!$D$2:$D$7)</f>
        <v>60</v>
      </c>
      <c r="F29" s="12">
        <f>('Line productivity'!F29 - 'Line productivity'!E29) * 24 * 60</f>
        <v>80.000000000000014</v>
      </c>
      <c r="G29" s="12">
        <f t="shared" si="0"/>
        <v>20.000000000000014</v>
      </c>
      <c r="H29">
        <f>_xlfn.XLOOKUP(C29,'Line downtime'!$A$3:$A$40,'Line downtime'!$O$3:$O$40)</f>
        <v>0</v>
      </c>
      <c r="I29">
        <f>_xlfn.XLOOKUP(C29,'Line downtime'!$A$3:$A$40,'Line downtime'!$P$3:$P$40)</f>
        <v>20</v>
      </c>
      <c r="J29" t="str">
        <f>_xlfn.XLOOKUP(C29, 'Line downtime'!$A$3:$A$40, 'Line downtime'!$Q$3:$Q$40)</f>
        <v>3</v>
      </c>
      <c r="K29" s="16">
        <f>(E29/F29) * 100</f>
        <v>74.999999999999986</v>
      </c>
      <c r="L29" s="16">
        <f t="shared" si="1"/>
        <v>99.999999999999972</v>
      </c>
      <c r="M29" s="16">
        <f t="shared" si="2"/>
        <v>33.333333333333321</v>
      </c>
    </row>
    <row r="30" spans="1:13">
      <c r="A30" s="1">
        <v>45537</v>
      </c>
      <c r="B30" t="s">
        <v>42</v>
      </c>
      <c r="C30">
        <v>422139</v>
      </c>
      <c r="D30" t="s">
        <v>26</v>
      </c>
      <c r="E30">
        <f>_xlfn.XLOOKUP(B30,Products!$A$2:$A$7,Products!$D$2:$D$7)</f>
        <v>60</v>
      </c>
      <c r="F30" s="12">
        <f>('Line productivity'!F30 - 'Line productivity'!E30) * 24 * 60</f>
        <v>94.999999999999986</v>
      </c>
      <c r="G30" s="12">
        <f t="shared" si="0"/>
        <v>34.999999999999986</v>
      </c>
      <c r="H30">
        <f>_xlfn.XLOOKUP(C30,'Line downtime'!$A$3:$A$40,'Line downtime'!$O$3:$O$40)</f>
        <v>15</v>
      </c>
      <c r="I30">
        <f>_xlfn.XLOOKUP(C30,'Line downtime'!$A$3:$A$40,'Line downtime'!$P$3:$P$40)</f>
        <v>20</v>
      </c>
      <c r="J30" t="str">
        <f>_xlfn.XLOOKUP(C30, 'Line downtime'!$A$3:$A$40, 'Line downtime'!$Q$3:$Q$40)</f>
        <v>4 - 6</v>
      </c>
      <c r="K30" s="16">
        <f>(E30/F30) * 100</f>
        <v>63.15789473684211</v>
      </c>
      <c r="L30" s="16">
        <f t="shared" si="1"/>
        <v>80.000000000000014</v>
      </c>
      <c r="M30" s="16">
        <f t="shared" si="2"/>
        <v>26.666666666666682</v>
      </c>
    </row>
    <row r="31" spans="1:13">
      <c r="A31" s="1">
        <v>45537</v>
      </c>
      <c r="B31" t="s">
        <v>42</v>
      </c>
      <c r="C31">
        <v>422140</v>
      </c>
      <c r="D31" t="s">
        <v>26</v>
      </c>
      <c r="E31">
        <f>_xlfn.XLOOKUP(B31,Products!$A$2:$A$7,Products!$D$2:$D$7)</f>
        <v>60</v>
      </c>
      <c r="F31" s="12">
        <f>('Line productivity'!F31 - 'Line productivity'!E31) * 24 * 60</f>
        <v>123.00000000000004</v>
      </c>
      <c r="G31" s="12">
        <f t="shared" si="0"/>
        <v>63.000000000000043</v>
      </c>
      <c r="H31">
        <f>_xlfn.XLOOKUP(C31,'Line downtime'!$A$3:$A$40,'Line downtime'!$O$3:$O$40)</f>
        <v>63</v>
      </c>
      <c r="I31">
        <f>_xlfn.XLOOKUP(C31,'Line downtime'!$A$3:$A$40,'Line downtime'!$P$3:$P$40)</f>
        <v>0</v>
      </c>
      <c r="J31" t="str">
        <f>_xlfn.XLOOKUP(C31, 'Line downtime'!$A$3:$A$40, 'Line downtime'!$Q$3:$Q$40)</f>
        <v>6 - 11</v>
      </c>
      <c r="K31" s="16">
        <f>(E31/F31) * 100</f>
        <v>48.780487804878028</v>
      </c>
      <c r="L31" s="16">
        <f t="shared" si="1"/>
        <v>48.780487804878028</v>
      </c>
      <c r="M31" s="16">
        <f t="shared" si="2"/>
        <v>0</v>
      </c>
    </row>
    <row r="32" spans="1:13">
      <c r="A32" s="1">
        <v>45537</v>
      </c>
      <c r="B32" t="s">
        <v>42</v>
      </c>
      <c r="C32">
        <v>422141</v>
      </c>
      <c r="D32" t="s">
        <v>29</v>
      </c>
      <c r="E32">
        <f>_xlfn.XLOOKUP(B32,Products!$A$2:$A$7,Products!$D$2:$D$7)</f>
        <v>60</v>
      </c>
      <c r="F32" s="12">
        <f>('Line productivity'!F32 - 'Line productivity'!E32) * 24 * 60</f>
        <v>67</v>
      </c>
      <c r="G32" s="12">
        <f t="shared" si="0"/>
        <v>7</v>
      </c>
      <c r="H32">
        <f>_xlfn.XLOOKUP(C32,'Line downtime'!$A$3:$A$40,'Line downtime'!$O$3:$O$40)</f>
        <v>0</v>
      </c>
      <c r="I32">
        <f>_xlfn.XLOOKUP(C32,'Line downtime'!$A$3:$A$40,'Line downtime'!$P$3:$P$40)</f>
        <v>7</v>
      </c>
      <c r="J32" t="str">
        <f>_xlfn.XLOOKUP(C32, 'Line downtime'!$A$3:$A$40, 'Line downtime'!$Q$3:$Q$40)</f>
        <v>12</v>
      </c>
      <c r="K32" s="16">
        <f>(E32/F32) * 100</f>
        <v>89.552238805970148</v>
      </c>
      <c r="L32" s="16">
        <f t="shared" si="1"/>
        <v>100</v>
      </c>
      <c r="M32" s="16">
        <f t="shared" si="2"/>
        <v>11.666666666666668</v>
      </c>
    </row>
    <row r="33" spans="1:13">
      <c r="A33" s="1">
        <v>45537</v>
      </c>
      <c r="B33" t="s">
        <v>42</v>
      </c>
      <c r="C33">
        <v>422142</v>
      </c>
      <c r="D33" t="s">
        <v>29</v>
      </c>
      <c r="E33">
        <f>_xlfn.XLOOKUP(B33,Products!$A$2:$A$7,Products!$D$2:$D$7)</f>
        <v>60</v>
      </c>
      <c r="F33" s="12">
        <f>('Line productivity'!F33 - 'Line productivity'!E33) * 24 * 60</f>
        <v>90</v>
      </c>
      <c r="G33" s="12">
        <f t="shared" si="0"/>
        <v>30</v>
      </c>
      <c r="H33">
        <f>_xlfn.XLOOKUP(C33,'Line downtime'!$A$3:$A$40,'Line downtime'!$O$3:$O$40)</f>
        <v>30</v>
      </c>
      <c r="I33">
        <f>_xlfn.XLOOKUP(C33,'Line downtime'!$A$3:$A$40,'Line downtime'!$P$3:$P$40)</f>
        <v>0</v>
      </c>
      <c r="J33" t="str">
        <f>_xlfn.XLOOKUP(C33, 'Line downtime'!$A$3:$A$40, 'Line downtime'!$Q$3:$Q$40)</f>
        <v>6</v>
      </c>
      <c r="K33" s="16">
        <f>(E33/F33) * 100</f>
        <v>66.666666666666657</v>
      </c>
      <c r="L33" s="16">
        <f t="shared" si="1"/>
        <v>66.666666666666657</v>
      </c>
      <c r="M33" s="16">
        <f t="shared" si="2"/>
        <v>0</v>
      </c>
    </row>
    <row r="34" spans="1:13">
      <c r="A34" s="1">
        <v>45537</v>
      </c>
      <c r="B34" t="s">
        <v>42</v>
      </c>
      <c r="C34">
        <v>422143</v>
      </c>
      <c r="D34" t="s">
        <v>29</v>
      </c>
      <c r="E34">
        <f>_xlfn.XLOOKUP(B34,Products!$A$2:$A$7,Products!$D$2:$D$7)</f>
        <v>60</v>
      </c>
      <c r="F34" s="12">
        <f>('Line productivity'!F34 - 'Line productivity'!E34) * 24 * 60</f>
        <v>117.9999999999999</v>
      </c>
      <c r="G34" s="12">
        <f t="shared" si="0"/>
        <v>57.999999999999901</v>
      </c>
      <c r="H34">
        <f>_xlfn.XLOOKUP(C34,'Line downtime'!$A$3:$A$40,'Line downtime'!$O$3:$O$40)</f>
        <v>40</v>
      </c>
      <c r="I34">
        <f>_xlfn.XLOOKUP(C34,'Line downtime'!$A$3:$A$40,'Line downtime'!$P$3:$P$40)</f>
        <v>18</v>
      </c>
      <c r="J34" t="str">
        <f>_xlfn.XLOOKUP(C34, 'Line downtime'!$A$3:$A$40, 'Line downtime'!$Q$3:$Q$40)</f>
        <v>6 - 7</v>
      </c>
      <c r="K34" s="16">
        <f>(E34/F34) * 100</f>
        <v>50.847457627118686</v>
      </c>
      <c r="L34" s="16">
        <f t="shared" si="1"/>
        <v>60.000000000000064</v>
      </c>
      <c r="M34" s="16">
        <f t="shared" si="2"/>
        <v>18.000000000000028</v>
      </c>
    </row>
    <row r="35" spans="1:13">
      <c r="A35" s="1">
        <v>45537</v>
      </c>
      <c r="B35" t="s">
        <v>30</v>
      </c>
      <c r="C35">
        <v>422144</v>
      </c>
      <c r="D35" t="s">
        <v>29</v>
      </c>
      <c r="E35">
        <f>_xlfn.XLOOKUP(B35,Products!$A$2:$A$7,Products!$D$2:$D$7)</f>
        <v>98</v>
      </c>
      <c r="F35" s="12">
        <f>('Line productivity'!F35 - 'Line productivity'!E35) * 24 * 60</f>
        <v>152.00000000000011</v>
      </c>
      <c r="G35" s="12">
        <f t="shared" si="0"/>
        <v>54.000000000000114</v>
      </c>
      <c r="H35">
        <f>_xlfn.XLOOKUP(C35,'Line downtime'!$A$3:$A$40,'Line downtime'!$O$3:$O$40)</f>
        <v>54</v>
      </c>
      <c r="I35">
        <f>_xlfn.XLOOKUP(C35,'Line downtime'!$A$3:$A$40,'Line downtime'!$P$3:$P$40)</f>
        <v>0</v>
      </c>
      <c r="J35" t="str">
        <f>_xlfn.XLOOKUP(C35, 'Line downtime'!$A$3:$A$40, 'Line downtime'!$Q$3:$Q$40)</f>
        <v>6 - 8</v>
      </c>
      <c r="K35" s="16">
        <f>(E35/F35) * 100</f>
        <v>64.473684210526272</v>
      </c>
      <c r="L35" s="16">
        <f t="shared" si="1"/>
        <v>64.473684210526272</v>
      </c>
      <c r="M35" s="16">
        <f t="shared" si="2"/>
        <v>0</v>
      </c>
    </row>
    <row r="36" spans="1:13">
      <c r="A36" s="1">
        <v>45537</v>
      </c>
      <c r="B36" t="s">
        <v>30</v>
      </c>
      <c r="C36">
        <v>422145</v>
      </c>
      <c r="D36" t="s">
        <v>23</v>
      </c>
      <c r="E36">
        <f>_xlfn.XLOOKUP(B36,Products!$A$2:$A$7,Products!$D$2:$D$7)</f>
        <v>98</v>
      </c>
      <c r="F36" s="12">
        <f>('Line productivity'!F36 - 'Line productivity'!E36) * 24 * 60</f>
        <v>120.00000000000006</v>
      </c>
      <c r="G36" s="12">
        <f t="shared" si="0"/>
        <v>22.000000000000057</v>
      </c>
      <c r="H36">
        <f>_xlfn.XLOOKUP(C36,'Line downtime'!$A$3:$A$40,'Line downtime'!$O$3:$O$40)</f>
        <v>0</v>
      </c>
      <c r="I36">
        <f>_xlfn.XLOOKUP(C36,'Line downtime'!$A$3:$A$40,'Line downtime'!$P$3:$P$40)</f>
        <v>22</v>
      </c>
      <c r="J36" t="str">
        <f>_xlfn.XLOOKUP(C36, 'Line downtime'!$A$3:$A$40, 'Line downtime'!$Q$3:$Q$40)</f>
        <v>3</v>
      </c>
      <c r="K36" s="16">
        <f>(E36/F36) * 100</f>
        <v>81.666666666666629</v>
      </c>
      <c r="L36" s="16">
        <f t="shared" si="1"/>
        <v>99.999999999999943</v>
      </c>
      <c r="M36" s="16">
        <f t="shared" si="2"/>
        <v>22.448979591836721</v>
      </c>
    </row>
    <row r="37" spans="1:13">
      <c r="A37" s="1">
        <v>45537</v>
      </c>
      <c r="B37" t="s">
        <v>30</v>
      </c>
      <c r="C37">
        <v>422146</v>
      </c>
      <c r="D37" t="s">
        <v>23</v>
      </c>
      <c r="E37">
        <f>_xlfn.XLOOKUP(B37,Products!$A$2:$A$7,Products!$D$2:$D$7)</f>
        <v>98</v>
      </c>
      <c r="F37" s="12">
        <f>('Line productivity'!F37 - 'Line productivity'!E37) * 24 * 60</f>
        <v>159.99999999999991</v>
      </c>
      <c r="G37" s="12">
        <f t="shared" si="0"/>
        <v>61.999999999999915</v>
      </c>
      <c r="H37">
        <f>_xlfn.XLOOKUP(C37,'Line downtime'!$A$3:$A$40,'Line downtime'!$O$3:$O$40)</f>
        <v>30</v>
      </c>
      <c r="I37">
        <f>_xlfn.XLOOKUP(C37,'Line downtime'!$A$3:$A$40,'Line downtime'!$P$3:$P$40)</f>
        <v>32</v>
      </c>
      <c r="J37" t="str">
        <f>_xlfn.XLOOKUP(C37, 'Line downtime'!$A$3:$A$40, 'Line downtime'!$Q$3:$Q$40)</f>
        <v>6 - 7 - 12</v>
      </c>
      <c r="K37" s="16">
        <f>(E37/F37) * 100</f>
        <v>61.250000000000036</v>
      </c>
      <c r="L37" s="16">
        <f t="shared" si="1"/>
        <v>76.562500000000057</v>
      </c>
      <c r="M37" s="16">
        <f t="shared" si="2"/>
        <v>25.000000000000018</v>
      </c>
    </row>
    <row r="38" spans="1:13">
      <c r="A38" s="1">
        <v>45537</v>
      </c>
      <c r="B38" t="s">
        <v>30</v>
      </c>
      <c r="C38">
        <v>422147</v>
      </c>
      <c r="D38" t="s">
        <v>23</v>
      </c>
      <c r="E38">
        <f>_xlfn.XLOOKUP(B38,Products!$A$2:$A$7,Products!$D$2:$D$7)</f>
        <v>98</v>
      </c>
      <c r="F38" s="12">
        <f>('Line productivity'!F38 - 'Line productivity'!E38) * 24 * 60</f>
        <v>205.00000000000006</v>
      </c>
      <c r="G38" s="12">
        <f t="shared" si="0"/>
        <v>107.00000000000006</v>
      </c>
      <c r="H38">
        <f>_xlfn.XLOOKUP(C38,'Line downtime'!$A$3:$A$40,'Line downtime'!$O$3:$O$40)</f>
        <v>60</v>
      </c>
      <c r="I38">
        <f>_xlfn.XLOOKUP(C38,'Line downtime'!$A$3:$A$40,'Line downtime'!$P$3:$P$40)</f>
        <v>47</v>
      </c>
      <c r="J38" t="str">
        <f>_xlfn.XLOOKUP(C38, 'Line downtime'!$A$3:$A$40, 'Line downtime'!$Q$3:$Q$40)</f>
        <v>4 - 6 - 7</v>
      </c>
      <c r="K38" s="16">
        <f>(E38/F38) * 100</f>
        <v>47.804878048780473</v>
      </c>
      <c r="L38" s="16">
        <f t="shared" si="1"/>
        <v>62.025316455696178</v>
      </c>
      <c r="M38" s="16">
        <f t="shared" si="2"/>
        <v>29.746835443037963</v>
      </c>
    </row>
    <row r="39" spans="1:13">
      <c r="A39" s="1">
        <v>45538</v>
      </c>
      <c r="B39" t="s">
        <v>30</v>
      </c>
      <c r="C39">
        <v>422148</v>
      </c>
      <c r="D39" t="s">
        <v>32</v>
      </c>
      <c r="E39">
        <f>_xlfn.XLOOKUP(B39,Products!$A$2:$A$7,Products!$D$2:$D$7)</f>
        <v>98</v>
      </c>
      <c r="F39" s="12">
        <f>('Line productivity'!F39 - 'Line productivity'!E39) * 24 * 60</f>
        <v>129.99999999999986</v>
      </c>
      <c r="G39" s="12">
        <f t="shared" si="0"/>
        <v>31.999999999999858</v>
      </c>
      <c r="H39">
        <f>_xlfn.XLOOKUP(C39,'Line downtime'!$A$3:$A$40,'Line downtime'!$O$3:$O$40)</f>
        <v>7</v>
      </c>
      <c r="I39">
        <f>_xlfn.XLOOKUP(C39,'Line downtime'!$A$3:$A$40,'Line downtime'!$P$3:$P$40)</f>
        <v>25</v>
      </c>
      <c r="J39" t="str">
        <f>_xlfn.XLOOKUP(C39, 'Line downtime'!$A$3:$A$40, 'Line downtime'!$Q$3:$Q$40)</f>
        <v>4 - 8</v>
      </c>
      <c r="K39" s="16">
        <f>(E39/F39) * 100</f>
        <v>75.384615384615472</v>
      </c>
      <c r="L39" s="16">
        <f t="shared" si="1"/>
        <v>93.333333333333456</v>
      </c>
      <c r="M39" s="16">
        <f t="shared" si="2"/>
        <v>23.809523809523832</v>
      </c>
    </row>
    <row r="40" spans="1:13">
      <c r="K40" s="17">
        <f>AVERAGE(K2:K39)</f>
        <v>67.07669657560956</v>
      </c>
      <c r="L40" s="17">
        <f>AVERAGE(L2:L39)</f>
        <v>80.025479222927842</v>
      </c>
      <c r="M40" s="17">
        <f>(L40-K40)*100/K40</f>
        <v>19.304442985981396</v>
      </c>
    </row>
  </sheetData>
  <autoFilter ref="A1:L39" xr:uid="{B0E10F11-62AB-4B8C-9BAC-085D1D1FDB5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J39"/>
  <sheetViews>
    <sheetView workbookViewId="0">
      <selection activeCell="H6" sqref="H6"/>
    </sheetView>
  </sheetViews>
  <sheetFormatPr defaultRowHeight="15"/>
  <cols>
    <col min="1" max="1" width="10.85546875" bestFit="1" customWidth="1"/>
    <col min="2" max="2" width="7.85546875" bestFit="1" customWidth="1"/>
    <col min="3" max="3" width="8.85546875" customWidth="1"/>
    <col min="4" max="4" width="9.42578125" bestFit="1" customWidth="1"/>
    <col min="5" max="5" width="9.5703125" bestFit="1" customWidth="1"/>
    <col min="6" max="6" width="8.85546875" customWidth="1"/>
    <col min="7" max="7" width="10.7109375" bestFit="1" customWidth="1"/>
    <col min="8" max="11" width="8.85546875" customWidth="1"/>
    <col min="13" max="13" width="8.85546875" customWidth="1"/>
  </cols>
  <sheetData>
    <row r="1" spans="1:10">
      <c r="A1" s="2" t="s">
        <v>11</v>
      </c>
      <c r="B1" s="2" t="s">
        <v>18</v>
      </c>
      <c r="C1" s="2" t="s">
        <v>59</v>
      </c>
      <c r="D1" s="2" t="s">
        <v>4</v>
      </c>
      <c r="E1" s="2" t="s">
        <v>69</v>
      </c>
      <c r="F1" s="9" t="s">
        <v>70</v>
      </c>
      <c r="G1" s="4"/>
    </row>
    <row r="2" spans="1:10">
      <c r="A2" s="1">
        <v>45533</v>
      </c>
      <c r="B2" t="s">
        <v>57</v>
      </c>
      <c r="C2">
        <v>422111</v>
      </c>
      <c r="D2" t="s">
        <v>32</v>
      </c>
      <c r="E2" s="3">
        <v>0.49305555555555558</v>
      </c>
      <c r="F2" s="10">
        <v>0.58680555555555558</v>
      </c>
      <c r="G2" s="3"/>
    </row>
    <row r="3" spans="1:10">
      <c r="A3" s="1">
        <v>45533</v>
      </c>
      <c r="B3" t="s">
        <v>24</v>
      </c>
      <c r="C3">
        <v>422112</v>
      </c>
      <c r="D3" t="s">
        <v>32</v>
      </c>
      <c r="E3" s="3">
        <v>0.58680555555555558</v>
      </c>
      <c r="F3" s="10">
        <v>0.65625</v>
      </c>
      <c r="G3" s="3"/>
    </row>
    <row r="4" spans="1:10">
      <c r="A4" s="1">
        <v>45533</v>
      </c>
      <c r="B4" t="s">
        <v>24</v>
      </c>
      <c r="C4">
        <v>422113</v>
      </c>
      <c r="D4" t="s">
        <v>32</v>
      </c>
      <c r="E4" s="3">
        <v>0.65625</v>
      </c>
      <c r="F4" s="10">
        <v>0.73263888888888884</v>
      </c>
      <c r="G4" s="3"/>
    </row>
    <row r="5" spans="1:10">
      <c r="A5" s="1">
        <v>45533</v>
      </c>
      <c r="B5" t="s">
        <v>24</v>
      </c>
      <c r="C5">
        <v>422114</v>
      </c>
      <c r="D5" t="s">
        <v>32</v>
      </c>
      <c r="E5" s="3">
        <v>0.73263888888888884</v>
      </c>
      <c r="F5" s="10">
        <v>0.80208333333333326</v>
      </c>
      <c r="G5" s="3"/>
    </row>
    <row r="6" spans="1:10">
      <c r="A6" s="1">
        <v>45533</v>
      </c>
      <c r="B6" t="s">
        <v>24</v>
      </c>
      <c r="C6">
        <v>422115</v>
      </c>
      <c r="D6" t="s">
        <v>23</v>
      </c>
      <c r="E6" s="3">
        <v>0.80208333333333326</v>
      </c>
      <c r="F6" s="10">
        <v>0.86041666666666661</v>
      </c>
      <c r="G6" s="3"/>
    </row>
    <row r="7" spans="1:10">
      <c r="A7" s="1">
        <v>45533</v>
      </c>
      <c r="B7" t="s">
        <v>24</v>
      </c>
      <c r="C7">
        <v>422116</v>
      </c>
      <c r="D7" t="s">
        <v>23</v>
      </c>
      <c r="E7" s="3">
        <v>0.86041666666666661</v>
      </c>
      <c r="F7" s="10">
        <v>0.90208333333333324</v>
      </c>
      <c r="G7" s="3"/>
    </row>
    <row r="8" spans="1:10">
      <c r="A8" s="1">
        <v>45533</v>
      </c>
      <c r="B8" t="s">
        <v>24</v>
      </c>
      <c r="C8">
        <v>422117</v>
      </c>
      <c r="D8" t="s">
        <v>23</v>
      </c>
      <c r="E8" s="3">
        <v>0.90208333333333324</v>
      </c>
      <c r="F8" s="10">
        <v>0.95416666666666661</v>
      </c>
      <c r="G8" s="3"/>
    </row>
    <row r="9" spans="1:10">
      <c r="A9" s="1">
        <v>45534</v>
      </c>
      <c r="B9" t="s">
        <v>27</v>
      </c>
      <c r="C9">
        <v>422118</v>
      </c>
      <c r="D9" t="s">
        <v>26</v>
      </c>
      <c r="E9" s="3">
        <v>0.1701388888888889</v>
      </c>
      <c r="F9" s="10">
        <v>0.25347222222222221</v>
      </c>
      <c r="G9" s="3"/>
    </row>
    <row r="10" spans="1:10">
      <c r="A10" s="1">
        <v>45534</v>
      </c>
      <c r="B10" t="s">
        <v>27</v>
      </c>
      <c r="C10">
        <v>422119</v>
      </c>
      <c r="D10" t="s">
        <v>26</v>
      </c>
      <c r="E10" s="3">
        <v>0.25347222222222221</v>
      </c>
      <c r="F10" s="10">
        <v>0.3125</v>
      </c>
      <c r="G10" s="3"/>
    </row>
    <row r="11" spans="1:10">
      <c r="A11" s="1">
        <v>45534</v>
      </c>
      <c r="B11" t="s">
        <v>27</v>
      </c>
      <c r="C11">
        <v>422120</v>
      </c>
      <c r="D11" t="s">
        <v>26</v>
      </c>
      <c r="E11" s="3">
        <v>0.3125</v>
      </c>
      <c r="F11" s="10">
        <v>0.39027777777777778</v>
      </c>
      <c r="G11" s="3"/>
    </row>
    <row r="12" spans="1:10">
      <c r="A12" s="1">
        <v>45534</v>
      </c>
      <c r="B12" t="s">
        <v>27</v>
      </c>
      <c r="C12">
        <v>422121</v>
      </c>
      <c r="D12" t="s">
        <v>29</v>
      </c>
      <c r="E12" s="3">
        <v>0.39027777777777778</v>
      </c>
      <c r="F12" s="10">
        <v>0.44236111111111109</v>
      </c>
      <c r="G12" s="3"/>
      <c r="I12" s="8"/>
      <c r="J12" s="8"/>
    </row>
    <row r="13" spans="1:10">
      <c r="A13" s="1">
        <v>45534</v>
      </c>
      <c r="B13" t="s">
        <v>27</v>
      </c>
      <c r="C13">
        <v>422122</v>
      </c>
      <c r="D13" t="s">
        <v>29</v>
      </c>
      <c r="E13" s="3">
        <v>0.44236111111111109</v>
      </c>
      <c r="F13" s="10">
        <v>0.50138888888888888</v>
      </c>
      <c r="G13" s="3"/>
    </row>
    <row r="14" spans="1:10">
      <c r="A14" s="1">
        <v>45534</v>
      </c>
      <c r="B14" t="s">
        <v>27</v>
      </c>
      <c r="C14">
        <v>422123</v>
      </c>
      <c r="D14" t="s">
        <v>29</v>
      </c>
      <c r="E14" s="3">
        <v>0.50138888888888888</v>
      </c>
      <c r="F14" s="10">
        <v>0.59375</v>
      </c>
      <c r="G14" s="3"/>
    </row>
    <row r="15" spans="1:10">
      <c r="A15" s="1">
        <v>45534</v>
      </c>
      <c r="B15" t="s">
        <v>27</v>
      </c>
      <c r="C15">
        <v>422124</v>
      </c>
      <c r="D15" t="s">
        <v>29</v>
      </c>
      <c r="E15" s="3">
        <v>0.59375</v>
      </c>
      <c r="F15" s="10">
        <v>0.66319444444444442</v>
      </c>
      <c r="G15" s="3"/>
    </row>
    <row r="16" spans="1:10">
      <c r="A16" s="1">
        <v>45534</v>
      </c>
      <c r="B16" t="s">
        <v>27</v>
      </c>
      <c r="C16">
        <v>422125</v>
      </c>
      <c r="D16" t="s">
        <v>23</v>
      </c>
      <c r="E16" s="3">
        <v>0.66319444444444442</v>
      </c>
      <c r="F16" s="10">
        <v>0.71875</v>
      </c>
      <c r="G16" s="3"/>
    </row>
    <row r="17" spans="1:7">
      <c r="A17" s="1">
        <v>45534</v>
      </c>
      <c r="B17" t="s">
        <v>27</v>
      </c>
      <c r="C17">
        <v>422126</v>
      </c>
      <c r="D17" t="s">
        <v>23</v>
      </c>
      <c r="E17" s="3">
        <v>0.71875</v>
      </c>
      <c r="F17" s="10">
        <v>0.79097222222222219</v>
      </c>
      <c r="G17" s="3"/>
    </row>
    <row r="18" spans="1:7">
      <c r="A18" s="1">
        <v>45534</v>
      </c>
      <c r="B18" t="s">
        <v>27</v>
      </c>
      <c r="C18">
        <v>422127</v>
      </c>
      <c r="D18" t="s">
        <v>23</v>
      </c>
      <c r="E18" s="3">
        <v>0.79097222222222219</v>
      </c>
      <c r="F18" s="10">
        <v>0.84861111111111109</v>
      </c>
      <c r="G18" s="3"/>
    </row>
    <row r="19" spans="1:7">
      <c r="A19" s="1">
        <v>45534</v>
      </c>
      <c r="B19" t="s">
        <v>27</v>
      </c>
      <c r="C19">
        <v>422128</v>
      </c>
      <c r="D19" t="s">
        <v>23</v>
      </c>
      <c r="E19" s="3">
        <v>0.84861111111111109</v>
      </c>
      <c r="F19" s="10">
        <v>0.92638888888888893</v>
      </c>
      <c r="G19" s="3"/>
    </row>
    <row r="20" spans="1:7">
      <c r="A20" s="1">
        <v>45534</v>
      </c>
      <c r="B20" t="s">
        <v>27</v>
      </c>
      <c r="C20">
        <v>422129</v>
      </c>
      <c r="D20" t="s">
        <v>23</v>
      </c>
      <c r="E20" s="3">
        <v>0.92638888888888893</v>
      </c>
      <c r="F20" s="10">
        <v>0.97847222222222219</v>
      </c>
      <c r="G20" s="3"/>
    </row>
    <row r="21" spans="1:7">
      <c r="A21" s="1">
        <v>45535</v>
      </c>
      <c r="B21" t="s">
        <v>27</v>
      </c>
      <c r="C21">
        <v>422130</v>
      </c>
      <c r="D21" t="s">
        <v>26</v>
      </c>
      <c r="E21" s="3">
        <v>0.32291666666666669</v>
      </c>
      <c r="F21" s="10">
        <v>0.37847222222222221</v>
      </c>
      <c r="G21" s="3"/>
    </row>
    <row r="22" spans="1:7">
      <c r="A22" s="1">
        <v>45535</v>
      </c>
      <c r="B22" t="s">
        <v>27</v>
      </c>
      <c r="C22">
        <v>422131</v>
      </c>
      <c r="D22" t="s">
        <v>26</v>
      </c>
      <c r="E22" s="3">
        <v>0.37847222222222221</v>
      </c>
      <c r="F22" s="10">
        <v>0.44097222222222221</v>
      </c>
      <c r="G22" s="3"/>
    </row>
    <row r="23" spans="1:7">
      <c r="A23" s="1">
        <v>45535</v>
      </c>
      <c r="B23" t="s">
        <v>27</v>
      </c>
      <c r="C23">
        <v>422132</v>
      </c>
      <c r="D23" t="s">
        <v>26</v>
      </c>
      <c r="E23" s="3">
        <v>0.44097222222222221</v>
      </c>
      <c r="F23" s="10">
        <v>0.4826388888888889</v>
      </c>
      <c r="G23" s="3"/>
    </row>
    <row r="24" spans="1:7">
      <c r="A24" s="1">
        <v>45535</v>
      </c>
      <c r="B24" t="s">
        <v>38</v>
      </c>
      <c r="C24">
        <v>422133</v>
      </c>
      <c r="D24" t="s">
        <v>26</v>
      </c>
      <c r="E24" s="3">
        <v>0.4826388888888889</v>
      </c>
      <c r="F24" s="10">
        <v>0.53819444444444442</v>
      </c>
      <c r="G24" s="3"/>
    </row>
    <row r="25" spans="1:7">
      <c r="A25" s="1">
        <v>45535</v>
      </c>
      <c r="B25" t="s">
        <v>38</v>
      </c>
      <c r="C25">
        <v>422134</v>
      </c>
      <c r="D25" t="s">
        <v>32</v>
      </c>
      <c r="E25" s="3">
        <v>0.53819444444444442</v>
      </c>
      <c r="F25" s="10">
        <v>0.61458333333333337</v>
      </c>
      <c r="G25" s="3"/>
    </row>
    <row r="26" spans="1:7">
      <c r="A26" s="1">
        <v>45535</v>
      </c>
      <c r="B26" t="s">
        <v>38</v>
      </c>
      <c r="C26">
        <v>422135</v>
      </c>
      <c r="D26" t="s">
        <v>32</v>
      </c>
      <c r="E26" s="3">
        <v>0.61458333333333337</v>
      </c>
      <c r="F26" s="10">
        <v>0.6875</v>
      </c>
      <c r="G26" s="3"/>
    </row>
    <row r="27" spans="1:7">
      <c r="A27" s="1">
        <v>45535</v>
      </c>
      <c r="B27" t="s">
        <v>38</v>
      </c>
      <c r="C27">
        <v>422136</v>
      </c>
      <c r="D27" t="s">
        <v>32</v>
      </c>
      <c r="E27" s="3">
        <v>0.6875</v>
      </c>
      <c r="F27" s="10">
        <v>0.72916666666666663</v>
      </c>
      <c r="G27" s="3"/>
    </row>
    <row r="28" spans="1:7">
      <c r="A28" s="1">
        <v>45537</v>
      </c>
      <c r="B28" t="s">
        <v>42</v>
      </c>
      <c r="C28">
        <v>422137</v>
      </c>
      <c r="D28" t="s">
        <v>26</v>
      </c>
      <c r="E28" s="3">
        <v>4.1666666666666664E-2</v>
      </c>
      <c r="F28" s="10">
        <v>0.11458333333333333</v>
      </c>
      <c r="G28" s="3"/>
    </row>
    <row r="29" spans="1:7">
      <c r="A29" s="1">
        <v>45537</v>
      </c>
      <c r="B29" t="s">
        <v>42</v>
      </c>
      <c r="C29">
        <v>422138</v>
      </c>
      <c r="D29" t="s">
        <v>26</v>
      </c>
      <c r="E29" s="3">
        <v>0.11458333333333333</v>
      </c>
      <c r="F29" s="10">
        <v>0.1701388888888889</v>
      </c>
      <c r="G29" s="3"/>
    </row>
    <row r="30" spans="1:7">
      <c r="A30" s="1">
        <v>45537</v>
      </c>
      <c r="B30" t="s">
        <v>42</v>
      </c>
      <c r="C30">
        <v>422139</v>
      </c>
      <c r="D30" t="s">
        <v>26</v>
      </c>
      <c r="E30" s="3">
        <v>0.1701388888888889</v>
      </c>
      <c r="F30" s="10">
        <v>0.2361111111111111</v>
      </c>
      <c r="G30" s="3"/>
    </row>
    <row r="31" spans="1:7">
      <c r="A31" s="1">
        <v>45537</v>
      </c>
      <c r="B31" t="s">
        <v>42</v>
      </c>
      <c r="C31">
        <v>422140</v>
      </c>
      <c r="D31" t="s">
        <v>26</v>
      </c>
      <c r="E31" s="3">
        <v>0.2361111111111111</v>
      </c>
      <c r="F31" s="10">
        <v>0.3215277777777778</v>
      </c>
      <c r="G31" s="3"/>
    </row>
    <row r="32" spans="1:7">
      <c r="A32" s="1">
        <v>45537</v>
      </c>
      <c r="B32" t="s">
        <v>42</v>
      </c>
      <c r="C32">
        <v>422141</v>
      </c>
      <c r="D32" t="s">
        <v>29</v>
      </c>
      <c r="E32" s="3">
        <v>0.3215277777777778</v>
      </c>
      <c r="F32" s="10">
        <v>0.36805555555555558</v>
      </c>
      <c r="G32" s="3"/>
    </row>
    <row r="33" spans="1:7">
      <c r="A33" s="1">
        <v>45537</v>
      </c>
      <c r="B33" t="s">
        <v>42</v>
      </c>
      <c r="C33">
        <v>422142</v>
      </c>
      <c r="D33" t="s">
        <v>29</v>
      </c>
      <c r="E33" s="3">
        <v>0.36805555555555558</v>
      </c>
      <c r="F33" s="10">
        <v>0.43055555555555558</v>
      </c>
      <c r="G33" s="3"/>
    </row>
    <row r="34" spans="1:7">
      <c r="A34" s="1">
        <v>45537</v>
      </c>
      <c r="B34" t="s">
        <v>42</v>
      </c>
      <c r="C34">
        <v>422143</v>
      </c>
      <c r="D34" t="s">
        <v>29</v>
      </c>
      <c r="E34" s="3">
        <v>0.43055555555555558</v>
      </c>
      <c r="F34" s="10">
        <v>0.51249999999999996</v>
      </c>
      <c r="G34" s="3"/>
    </row>
    <row r="35" spans="1:7">
      <c r="A35" s="1">
        <v>45537</v>
      </c>
      <c r="B35" t="s">
        <v>30</v>
      </c>
      <c r="C35">
        <v>422144</v>
      </c>
      <c r="D35" t="s">
        <v>29</v>
      </c>
      <c r="E35" s="3">
        <v>0.51249999999999996</v>
      </c>
      <c r="F35" s="10">
        <v>0.61805555555555558</v>
      </c>
      <c r="G35" s="3"/>
    </row>
    <row r="36" spans="1:7">
      <c r="A36" s="1">
        <v>45537</v>
      </c>
      <c r="B36" t="s">
        <v>30</v>
      </c>
      <c r="C36">
        <v>422145</v>
      </c>
      <c r="D36" t="s">
        <v>23</v>
      </c>
      <c r="E36" s="3">
        <v>0.61805555555555558</v>
      </c>
      <c r="F36" s="10">
        <v>0.70138888888888895</v>
      </c>
      <c r="G36" s="3"/>
    </row>
    <row r="37" spans="1:7">
      <c r="A37" s="1">
        <v>45537</v>
      </c>
      <c r="B37" t="s">
        <v>30</v>
      </c>
      <c r="C37">
        <v>422146</v>
      </c>
      <c r="D37" t="s">
        <v>23</v>
      </c>
      <c r="E37" s="3">
        <v>0.70138888888888895</v>
      </c>
      <c r="F37" s="10">
        <v>0.8125</v>
      </c>
      <c r="G37" s="3"/>
    </row>
    <row r="38" spans="1:7">
      <c r="A38" s="1">
        <v>45537</v>
      </c>
      <c r="B38" t="s">
        <v>30</v>
      </c>
      <c r="C38">
        <v>422147</v>
      </c>
      <c r="D38" t="s">
        <v>23</v>
      </c>
      <c r="E38" s="3">
        <v>0.8125</v>
      </c>
      <c r="F38" s="10">
        <v>0.95486111111111116</v>
      </c>
      <c r="G38" s="3"/>
    </row>
    <row r="39" spans="1:7">
      <c r="A39" s="1">
        <v>45538</v>
      </c>
      <c r="B39" t="s">
        <v>30</v>
      </c>
      <c r="C39">
        <v>422148</v>
      </c>
      <c r="D39" t="s">
        <v>32</v>
      </c>
      <c r="E39" s="3">
        <v>0.95486111111111116</v>
      </c>
      <c r="F39" s="10">
        <v>1.0451388888888888</v>
      </c>
      <c r="G3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F7"/>
  <sheetViews>
    <sheetView workbookViewId="0">
      <selection activeCell="F2" sqref="F2:F7"/>
    </sheetView>
  </sheetViews>
  <sheetFormatPr defaultRowHeight="15"/>
  <cols>
    <col min="1" max="1" width="10.140625" bestFit="1" customWidth="1"/>
    <col min="2" max="2" width="11.140625" bestFit="1" customWidth="1"/>
    <col min="4" max="4" width="16.28515625" bestFit="1" customWidth="1"/>
    <col min="5" max="5" width="20.140625" bestFit="1" customWidth="1"/>
    <col min="6" max="6" width="21.140625" bestFit="1" customWidth="1"/>
  </cols>
  <sheetData>
    <row r="1" spans="1:6">
      <c r="A1" s="2" t="s">
        <v>18</v>
      </c>
      <c r="B1" s="2" t="s">
        <v>71</v>
      </c>
      <c r="C1" s="2" t="s">
        <v>72</v>
      </c>
      <c r="D1" s="2" t="s">
        <v>73</v>
      </c>
      <c r="E1" s="4" t="s">
        <v>74</v>
      </c>
      <c r="F1" s="4" t="s">
        <v>75</v>
      </c>
    </row>
    <row r="2" spans="1:6">
      <c r="A2" t="s">
        <v>57</v>
      </c>
      <c r="B2" t="s">
        <v>76</v>
      </c>
      <c r="C2" t="s">
        <v>77</v>
      </c>
      <c r="D2">
        <v>60</v>
      </c>
      <c r="E2">
        <f>(SUMIFS(Master!$F$2:$F$39, Master!$B$2:$B$39, $A2)) / (COUNTIF(Master!$B$2:$B$39,$A2))</f>
        <v>135</v>
      </c>
      <c r="F2" s="15">
        <f>COUNTIF(Master!$B$2:$B$39,$A2)</f>
        <v>1</v>
      </c>
    </row>
    <row r="3" spans="1:6">
      <c r="A3" t="s">
        <v>24</v>
      </c>
      <c r="B3" t="s">
        <v>78</v>
      </c>
      <c r="C3" t="s">
        <v>77</v>
      </c>
      <c r="D3">
        <v>60</v>
      </c>
      <c r="E3" s="11">
        <f>(SUMIFS(Master!$F$2:$F$39, Master!$B$2:$B$39, $A3)) / (COUNTIF(Master!$B$2:$B$39,$A3))</f>
        <v>88.166666666666643</v>
      </c>
      <c r="F3" s="15">
        <f>COUNTIF(Master!$B$2:$B$39,$A3)</f>
        <v>6</v>
      </c>
    </row>
    <row r="4" spans="1:6">
      <c r="A4" t="s">
        <v>27</v>
      </c>
      <c r="B4" t="s">
        <v>79</v>
      </c>
      <c r="C4" t="s">
        <v>77</v>
      </c>
      <c r="D4">
        <v>60</v>
      </c>
      <c r="E4" s="11">
        <f>(SUMIFS(Master!$F$2:$F$39, Master!$B$2:$B$39, $A4)) / (COUNTIF(Master!$B$2:$B$39,$A4))</f>
        <v>92.933333333333337</v>
      </c>
      <c r="F4" s="15">
        <f>COUNTIF(Master!$B$2:$B$39,$A4)</f>
        <v>15</v>
      </c>
    </row>
    <row r="5" spans="1:6">
      <c r="A5" t="s">
        <v>38</v>
      </c>
      <c r="B5" t="s">
        <v>80</v>
      </c>
      <c r="C5" t="s">
        <v>77</v>
      </c>
      <c r="D5">
        <v>60</v>
      </c>
      <c r="E5">
        <f>(SUMIFS(Master!$F$2:$F$39, Master!$B$2:$B$39, $A5)) / (COUNTIF(Master!$B$2:$B$39,$A5))</f>
        <v>88.749999999999986</v>
      </c>
      <c r="F5" s="15">
        <f>COUNTIF(Master!$B$2:$B$39,$A5)</f>
        <v>4</v>
      </c>
    </row>
    <row r="6" spans="1:6">
      <c r="A6" t="s">
        <v>42</v>
      </c>
      <c r="B6" t="s">
        <v>81</v>
      </c>
      <c r="C6" t="s">
        <v>77</v>
      </c>
      <c r="D6">
        <v>60</v>
      </c>
      <c r="E6" s="11">
        <f>(SUMIFS(Master!$F$2:$F$39, Master!$B$2:$B$39, $A6)) / (COUNTIF(Master!$B$2:$B$39,$A6))</f>
        <v>96.857142857142847</v>
      </c>
      <c r="F6" s="15">
        <f>COUNTIF(Master!$B$2:$B$39,$A6)</f>
        <v>7</v>
      </c>
    </row>
    <row r="7" spans="1:6">
      <c r="A7" t="s">
        <v>30</v>
      </c>
      <c r="B7" t="s">
        <v>79</v>
      </c>
      <c r="C7" t="s">
        <v>82</v>
      </c>
      <c r="D7">
        <v>98</v>
      </c>
      <c r="E7">
        <f>(SUMIFS(Master!$F$2:$F$39, Master!$B$2:$B$39, $A7)) / (COUNTIF(Master!$B$2:$B$39,$A7))</f>
        <v>153.40000000000003</v>
      </c>
      <c r="F7" s="15">
        <f>COUNTIF(Master!$B$2:$B$39,$A7)</f>
        <v>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R41"/>
  <sheetViews>
    <sheetView workbookViewId="0">
      <pane ySplit="2" topLeftCell="A3" activePane="bottomLeft" state="frozen"/>
      <selection pane="bottomLeft" activeCell="L9" sqref="L9"/>
    </sheetView>
  </sheetViews>
  <sheetFormatPr defaultRowHeight="15"/>
  <cols>
    <col min="1" max="1" width="8.85546875" customWidth="1"/>
    <col min="2" max="13" width="5.5703125" customWidth="1"/>
    <col min="14" max="14" width="14" bestFit="1" customWidth="1"/>
    <col min="15" max="15" width="18.5703125" bestFit="1" customWidth="1"/>
    <col min="16" max="17" width="16.42578125" bestFit="1" customWidth="1"/>
  </cols>
  <sheetData>
    <row r="1" spans="1:18">
      <c r="B1" s="19" t="s">
        <v>83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8">
      <c r="A2" s="2" t="s">
        <v>59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4" t="s">
        <v>84</v>
      </c>
      <c r="O2" s="4" t="s">
        <v>85</v>
      </c>
      <c r="P2" s="4" t="s">
        <v>86</v>
      </c>
      <c r="Q2" s="4" t="s">
        <v>65</v>
      </c>
      <c r="R2" s="4" t="s">
        <v>4</v>
      </c>
    </row>
    <row r="3" spans="1:18">
      <c r="A3">
        <v>422111</v>
      </c>
      <c r="C3">
        <v>60</v>
      </c>
      <c r="H3">
        <v>15</v>
      </c>
      <c r="N3">
        <f>SUM(B3:M3)</f>
        <v>75</v>
      </c>
      <c r="O3">
        <f>SUM(C3,F3,G3,I3,K3,L3)</f>
        <v>60</v>
      </c>
      <c r="P3">
        <f>SUM(B3,D3,E3,H3,J3,M3)</f>
        <v>15</v>
      </c>
      <c r="Q3" t="str" cm="1">
        <f t="array" ref="Q3">_xlfn.TEXTJOIN(" - ", TRUE, IF(B3:M3&lt;&gt;"", $B$2:$M$2, ""))</f>
        <v>2 - 7</v>
      </c>
      <c r="R3" t="str">
        <f>_xlfn.XLOOKUP(A3, 'Line productivity'!$C$2:$C$39, 'Line productivity'!$D$2:$D$39)</f>
        <v>Mac</v>
      </c>
    </row>
    <row r="4" spans="1:18">
      <c r="A4">
        <v>422112</v>
      </c>
      <c r="C4">
        <v>20</v>
      </c>
      <c r="I4">
        <v>20</v>
      </c>
      <c r="N4">
        <f t="shared" ref="N4:N40" si="0">SUM(B4:M4)</f>
        <v>40</v>
      </c>
      <c r="O4">
        <f t="shared" ref="O4:O40" si="1">SUM(C4,F4,G4,I4,K4,L4)</f>
        <v>40</v>
      </c>
      <c r="P4">
        <f t="shared" ref="P4:P40" si="2">SUM(B4,D4,E4,H4,J4,M4)</f>
        <v>0</v>
      </c>
      <c r="Q4" t="str" cm="1">
        <f t="array" ref="Q4">_xlfn.TEXTJOIN(" - ", TRUE, IF(B4:M4&lt;&gt;"", $B$2:$M$2, ""))</f>
        <v>2 - 8</v>
      </c>
      <c r="R4" t="str">
        <f>_xlfn.XLOOKUP(A4, 'Line productivity'!$C$2:$C$39, 'Line productivity'!$D$2:$D$39)</f>
        <v>Mac</v>
      </c>
    </row>
    <row r="5" spans="1:18">
      <c r="A5">
        <v>422113</v>
      </c>
      <c r="C5">
        <v>50</v>
      </c>
      <c r="N5">
        <f t="shared" si="0"/>
        <v>50</v>
      </c>
      <c r="O5">
        <f t="shared" si="1"/>
        <v>50</v>
      </c>
      <c r="P5">
        <f t="shared" si="2"/>
        <v>0</v>
      </c>
      <c r="Q5" t="str" cm="1">
        <f t="array" ref="Q5">_xlfn.TEXTJOIN(" - ", TRUE, IF(B5:M5&lt;&gt;"", $B$2:$M$2, ""))</f>
        <v>2</v>
      </c>
      <c r="R5" t="str">
        <f>_xlfn.XLOOKUP(A5, 'Line productivity'!$C$2:$C$39, 'Line productivity'!$D$2:$D$39)</f>
        <v>Mac</v>
      </c>
    </row>
    <row r="6" spans="1:18">
      <c r="A6">
        <v>422114</v>
      </c>
      <c r="E6">
        <v>25</v>
      </c>
      <c r="G6">
        <v>15</v>
      </c>
      <c r="N6">
        <f t="shared" si="0"/>
        <v>40</v>
      </c>
      <c r="O6">
        <f t="shared" si="1"/>
        <v>15</v>
      </c>
      <c r="P6">
        <f t="shared" si="2"/>
        <v>25</v>
      </c>
      <c r="Q6" t="str" cm="1">
        <f t="array" ref="Q6">_xlfn.TEXTJOIN(" - ", TRUE, IF(B6:M6&lt;&gt;"", $B$2:$M$2, ""))</f>
        <v>4 - 6</v>
      </c>
      <c r="R6" t="str">
        <f>_xlfn.XLOOKUP(A6, 'Line productivity'!$C$2:$C$39, 'Line productivity'!$D$2:$D$39)</f>
        <v>Mac</v>
      </c>
    </row>
    <row r="7" spans="1:18">
      <c r="A7">
        <v>422115</v>
      </c>
      <c r="K7">
        <v>24</v>
      </c>
      <c r="N7">
        <f t="shared" si="0"/>
        <v>24</v>
      </c>
      <c r="O7">
        <f t="shared" si="1"/>
        <v>24</v>
      </c>
      <c r="P7">
        <f t="shared" si="2"/>
        <v>0</v>
      </c>
      <c r="Q7" t="str" cm="1">
        <f t="array" ref="Q7">_xlfn.TEXTJOIN(" - ", TRUE, IF(B7:M7&lt;&gt;"", $B$2:$M$2, ""))</f>
        <v>10</v>
      </c>
      <c r="R7" t="str">
        <f>_xlfn.XLOOKUP(A7, 'Line productivity'!$C$2:$C$39, 'Line productivity'!$D$2:$D$39)</f>
        <v>Charlie</v>
      </c>
    </row>
    <row r="8" spans="1:18">
      <c r="A8">
        <v>422116</v>
      </c>
      <c r="N8">
        <f t="shared" si="0"/>
        <v>0</v>
      </c>
      <c r="O8">
        <f t="shared" si="1"/>
        <v>0</v>
      </c>
      <c r="P8">
        <f t="shared" si="2"/>
        <v>0</v>
      </c>
      <c r="Q8" t="str" cm="1">
        <f t="array" ref="Q8">_xlfn.TEXTJOIN(" - ", TRUE, IF(B8:M8&lt;&gt;"", $B$2:$M$2, ""))</f>
        <v/>
      </c>
      <c r="R8" t="str">
        <f>_xlfn.XLOOKUP(A8, 'Line productivity'!$C$2:$C$39, 'Line productivity'!$D$2:$D$39)</f>
        <v>Charlie</v>
      </c>
    </row>
    <row r="9" spans="1:18">
      <c r="A9">
        <v>422117</v>
      </c>
      <c r="C9">
        <v>10</v>
      </c>
      <c r="G9">
        <v>5</v>
      </c>
      <c r="N9">
        <f t="shared" si="0"/>
        <v>15</v>
      </c>
      <c r="O9">
        <f t="shared" si="1"/>
        <v>15</v>
      </c>
      <c r="P9">
        <f t="shared" si="2"/>
        <v>0</v>
      </c>
      <c r="Q9" t="str" cm="1">
        <f t="array" ref="Q9">_xlfn.TEXTJOIN(" - ", TRUE, IF(B9:M9&lt;&gt;"", $B$2:$M$2, ""))</f>
        <v>2 - 6</v>
      </c>
      <c r="R9" t="str">
        <f>_xlfn.XLOOKUP(A9, 'Line productivity'!$C$2:$C$39, 'Line productivity'!$D$2:$D$39)</f>
        <v>Charlie</v>
      </c>
    </row>
    <row r="10" spans="1:18">
      <c r="A10">
        <v>422118</v>
      </c>
      <c r="G10">
        <v>14</v>
      </c>
      <c r="H10">
        <v>16</v>
      </c>
      <c r="L10">
        <v>10</v>
      </c>
      <c r="M10">
        <v>20</v>
      </c>
      <c r="N10">
        <f t="shared" si="0"/>
        <v>60</v>
      </c>
      <c r="O10">
        <f t="shared" si="1"/>
        <v>24</v>
      </c>
      <c r="P10">
        <f t="shared" si="2"/>
        <v>36</v>
      </c>
      <c r="Q10" t="str" cm="1">
        <f t="array" ref="Q10">_xlfn.TEXTJOIN(" - ", TRUE, IF(B10:M10&lt;&gt;"", $B$2:$M$2, ""))</f>
        <v>6 - 7 - 11 - 12</v>
      </c>
      <c r="R10" t="str">
        <f>_xlfn.XLOOKUP(A10, 'Line productivity'!$C$2:$C$39, 'Line productivity'!$D$2:$D$39)</f>
        <v>Dee</v>
      </c>
    </row>
    <row r="11" spans="1:18">
      <c r="A11">
        <v>422119</v>
      </c>
      <c r="E11">
        <v>25</v>
      </c>
      <c r="N11">
        <f t="shared" si="0"/>
        <v>25</v>
      </c>
      <c r="O11">
        <f t="shared" si="1"/>
        <v>0</v>
      </c>
      <c r="P11">
        <f t="shared" si="2"/>
        <v>25</v>
      </c>
      <c r="Q11" t="str" cm="1">
        <f t="array" ref="Q11">_xlfn.TEXTJOIN(" - ", TRUE, IF(B11:M11&lt;&gt;"", $B$2:$M$2, ""))</f>
        <v>4</v>
      </c>
      <c r="R11" t="str">
        <f>_xlfn.XLOOKUP(A11, 'Line productivity'!$C$2:$C$39, 'Line productivity'!$D$2:$D$39)</f>
        <v>Dee</v>
      </c>
    </row>
    <row r="12" spans="1:18">
      <c r="A12">
        <v>422120</v>
      </c>
      <c r="E12">
        <v>20</v>
      </c>
      <c r="F12">
        <v>15</v>
      </c>
      <c r="J12">
        <v>17</v>
      </c>
      <c r="N12">
        <f t="shared" si="0"/>
        <v>52</v>
      </c>
      <c r="O12">
        <f t="shared" si="1"/>
        <v>15</v>
      </c>
      <c r="P12">
        <f t="shared" si="2"/>
        <v>37</v>
      </c>
      <c r="Q12" t="str" cm="1">
        <f t="array" ref="Q12">_xlfn.TEXTJOIN(" - ", TRUE, IF(B12:M12&lt;&gt;"", $B$2:$M$2, ""))</f>
        <v>4 - 5 - 9</v>
      </c>
      <c r="R12" t="str">
        <f>_xlfn.XLOOKUP(A12, 'Line productivity'!$C$2:$C$39, 'Line productivity'!$D$2:$D$39)</f>
        <v>Dee</v>
      </c>
    </row>
    <row r="13" spans="1:18">
      <c r="A13">
        <v>422121</v>
      </c>
      <c r="H13">
        <v>15</v>
      </c>
      <c r="N13">
        <f t="shared" si="0"/>
        <v>15</v>
      </c>
      <c r="O13">
        <f t="shared" si="1"/>
        <v>0</v>
      </c>
      <c r="P13">
        <f t="shared" si="2"/>
        <v>15</v>
      </c>
      <c r="Q13" t="str" cm="1">
        <f t="array" ref="Q13">_xlfn.TEXTJOIN(" - ", TRUE, IF(B13:M13&lt;&gt;"", $B$2:$M$2, ""))</f>
        <v>7</v>
      </c>
      <c r="R13" t="str">
        <f>_xlfn.XLOOKUP(A13, 'Line productivity'!$C$2:$C$39, 'Line productivity'!$D$2:$D$39)</f>
        <v>Dennis</v>
      </c>
    </row>
    <row r="14" spans="1:18">
      <c r="A14">
        <v>422122</v>
      </c>
      <c r="H14">
        <v>25</v>
      </c>
      <c r="N14">
        <f t="shared" si="0"/>
        <v>25</v>
      </c>
      <c r="O14">
        <f t="shared" si="1"/>
        <v>0</v>
      </c>
      <c r="P14">
        <f t="shared" si="2"/>
        <v>25</v>
      </c>
      <c r="Q14" t="str" cm="1">
        <f t="array" ref="Q14">_xlfn.TEXTJOIN(" - ", TRUE, IF(B14:M14&lt;&gt;"", $B$2:$M$2, ""))</f>
        <v>7</v>
      </c>
      <c r="R14" t="str">
        <f>_xlfn.XLOOKUP(A14, 'Line productivity'!$C$2:$C$39, 'Line productivity'!$D$2:$D$39)</f>
        <v>Dennis</v>
      </c>
    </row>
    <row r="15" spans="1:18">
      <c r="A15">
        <v>422123</v>
      </c>
      <c r="E15">
        <v>43</v>
      </c>
      <c r="H15">
        <v>30</v>
      </c>
      <c r="N15">
        <f t="shared" si="0"/>
        <v>73</v>
      </c>
      <c r="O15">
        <f t="shared" si="1"/>
        <v>0</v>
      </c>
      <c r="P15">
        <f t="shared" si="2"/>
        <v>73</v>
      </c>
      <c r="Q15" t="str" cm="1">
        <f t="array" ref="Q15">_xlfn.TEXTJOIN(" - ", TRUE, IF(B15:M15&lt;&gt;"", $B$2:$M$2, ""))</f>
        <v>4 - 7</v>
      </c>
      <c r="R15" t="str">
        <f>_xlfn.XLOOKUP(A15, 'Line productivity'!$C$2:$C$39, 'Line productivity'!$D$2:$D$39)</f>
        <v>Dennis</v>
      </c>
    </row>
    <row r="16" spans="1:18">
      <c r="A16">
        <v>422124</v>
      </c>
      <c r="F16">
        <v>20</v>
      </c>
      <c r="G16">
        <v>20</v>
      </c>
      <c r="N16">
        <f t="shared" si="0"/>
        <v>40</v>
      </c>
      <c r="O16">
        <f t="shared" si="1"/>
        <v>40</v>
      </c>
      <c r="P16">
        <f t="shared" si="2"/>
        <v>0</v>
      </c>
      <c r="Q16" t="str" cm="1">
        <f t="array" ref="Q16">_xlfn.TEXTJOIN(" - ", TRUE, IF(B16:M16&lt;&gt;"", $B$2:$M$2, ""))</f>
        <v>5 - 6</v>
      </c>
      <c r="R16" t="str">
        <f>_xlfn.XLOOKUP(A16, 'Line productivity'!$C$2:$C$39, 'Line productivity'!$D$2:$D$39)</f>
        <v>Dennis</v>
      </c>
    </row>
    <row r="17" spans="1:18">
      <c r="A17">
        <v>422125</v>
      </c>
      <c r="L17">
        <v>10</v>
      </c>
      <c r="M17">
        <v>10</v>
      </c>
      <c r="N17">
        <f t="shared" si="0"/>
        <v>20</v>
      </c>
      <c r="O17">
        <f t="shared" si="1"/>
        <v>10</v>
      </c>
      <c r="P17">
        <f t="shared" si="2"/>
        <v>10</v>
      </c>
      <c r="Q17" t="str" cm="1">
        <f t="array" ref="Q17">_xlfn.TEXTJOIN(" - ", TRUE, IF(B17:M17&lt;&gt;"", $B$2:$M$2, ""))</f>
        <v>11 - 12</v>
      </c>
      <c r="R17" t="str">
        <f>_xlfn.XLOOKUP(A17, 'Line productivity'!$C$2:$C$39, 'Line productivity'!$D$2:$D$39)</f>
        <v>Charlie</v>
      </c>
    </row>
    <row r="18" spans="1:18">
      <c r="A18">
        <v>422126</v>
      </c>
      <c r="I18">
        <v>44</v>
      </c>
      <c r="N18">
        <f t="shared" si="0"/>
        <v>44</v>
      </c>
      <c r="O18">
        <f t="shared" si="1"/>
        <v>44</v>
      </c>
      <c r="P18">
        <f t="shared" si="2"/>
        <v>0</v>
      </c>
      <c r="Q18" t="str" cm="1">
        <f t="array" ref="Q18">_xlfn.TEXTJOIN(" - ", TRUE, IF(B18:M18&lt;&gt;"", $B$2:$M$2, ""))</f>
        <v>8</v>
      </c>
      <c r="R18" t="str">
        <f>_xlfn.XLOOKUP(A18, 'Line productivity'!$C$2:$C$39, 'Line productivity'!$D$2:$D$39)</f>
        <v>Charlie</v>
      </c>
    </row>
    <row r="19" spans="1:18">
      <c r="A19">
        <v>422127</v>
      </c>
      <c r="G19">
        <v>23</v>
      </c>
      <c r="N19">
        <f t="shared" si="0"/>
        <v>23</v>
      </c>
      <c r="O19">
        <f t="shared" si="1"/>
        <v>23</v>
      </c>
      <c r="P19">
        <f t="shared" si="2"/>
        <v>0</v>
      </c>
      <c r="Q19" t="str" cm="1">
        <f t="array" ref="Q19">_xlfn.TEXTJOIN(" - ", TRUE, IF(B19:M19&lt;&gt;"", $B$2:$M$2, ""))</f>
        <v>6</v>
      </c>
      <c r="R19" t="str">
        <f>_xlfn.XLOOKUP(A19, 'Line productivity'!$C$2:$C$39, 'Line productivity'!$D$2:$D$39)</f>
        <v>Charlie</v>
      </c>
    </row>
    <row r="20" spans="1:18">
      <c r="A20">
        <v>422128</v>
      </c>
      <c r="F20">
        <v>22</v>
      </c>
      <c r="H20">
        <v>30</v>
      </c>
      <c r="N20">
        <f t="shared" si="0"/>
        <v>52</v>
      </c>
      <c r="O20">
        <f t="shared" si="1"/>
        <v>22</v>
      </c>
      <c r="P20">
        <f t="shared" si="2"/>
        <v>30</v>
      </c>
      <c r="Q20" t="str" cm="1">
        <f t="array" ref="Q20">_xlfn.TEXTJOIN(" - ", TRUE, IF(B20:M20&lt;&gt;"", $B$2:$M$2, ""))</f>
        <v>5 - 7</v>
      </c>
      <c r="R20" t="str">
        <f>_xlfn.XLOOKUP(A20, 'Line productivity'!$C$2:$C$39, 'Line productivity'!$D$2:$D$39)</f>
        <v>Charlie</v>
      </c>
    </row>
    <row r="21" spans="1:18">
      <c r="A21">
        <v>422129</v>
      </c>
      <c r="M21">
        <v>15</v>
      </c>
      <c r="N21">
        <f t="shared" si="0"/>
        <v>15</v>
      </c>
      <c r="O21">
        <f t="shared" si="1"/>
        <v>0</v>
      </c>
      <c r="P21">
        <f t="shared" si="2"/>
        <v>15</v>
      </c>
      <c r="Q21" t="str" cm="1">
        <f t="array" ref="Q21">_xlfn.TEXTJOIN(" - ", TRUE, IF(B21:M21&lt;&gt;"", $B$2:$M$2, ""))</f>
        <v>12</v>
      </c>
      <c r="R21" t="str">
        <f>_xlfn.XLOOKUP(A21, 'Line productivity'!$C$2:$C$39, 'Line productivity'!$D$2:$D$39)</f>
        <v>Charlie</v>
      </c>
    </row>
    <row r="22" spans="1:18">
      <c r="A22">
        <v>422130</v>
      </c>
      <c r="C22">
        <v>20</v>
      </c>
      <c r="N22">
        <f t="shared" si="0"/>
        <v>20</v>
      </c>
      <c r="O22">
        <f t="shared" si="1"/>
        <v>20</v>
      </c>
      <c r="P22">
        <f t="shared" si="2"/>
        <v>0</v>
      </c>
      <c r="Q22" t="str" cm="1">
        <f t="array" ref="Q22">_xlfn.TEXTJOIN(" - ", TRUE, IF(B22:M22&lt;&gt;"", $B$2:$M$2, ""))</f>
        <v>2</v>
      </c>
      <c r="R22" t="str">
        <f>_xlfn.XLOOKUP(A22, 'Line productivity'!$C$2:$C$39, 'Line productivity'!$D$2:$D$39)</f>
        <v>Dee</v>
      </c>
    </row>
    <row r="23" spans="1:18">
      <c r="A23">
        <v>422131</v>
      </c>
      <c r="E23">
        <v>20</v>
      </c>
      <c r="K23">
        <v>10</v>
      </c>
      <c r="N23">
        <f t="shared" si="0"/>
        <v>30</v>
      </c>
      <c r="O23">
        <f t="shared" si="1"/>
        <v>10</v>
      </c>
      <c r="P23">
        <f t="shared" si="2"/>
        <v>20</v>
      </c>
      <c r="Q23" t="str" cm="1">
        <f t="array" ref="Q23">_xlfn.TEXTJOIN(" - ", TRUE, IF(B23:M23&lt;&gt;"", $B$2:$M$2, ""))</f>
        <v>4 - 10</v>
      </c>
      <c r="R23" t="str">
        <f>_xlfn.XLOOKUP(A23, 'Line productivity'!$C$2:$C$39, 'Line productivity'!$D$2:$D$39)</f>
        <v>Dee</v>
      </c>
    </row>
    <row r="24" spans="1:18">
      <c r="A24">
        <v>422132</v>
      </c>
      <c r="N24">
        <f t="shared" si="0"/>
        <v>0</v>
      </c>
      <c r="O24">
        <f t="shared" si="1"/>
        <v>0</v>
      </c>
      <c r="P24">
        <f t="shared" si="2"/>
        <v>0</v>
      </c>
      <c r="Q24" t="str" cm="1">
        <f t="array" ref="Q24">_xlfn.TEXTJOIN(" - ", TRUE, IF(B24:M24&lt;&gt;"", $B$2:$M$2, ""))</f>
        <v/>
      </c>
      <c r="R24" t="str">
        <f>_xlfn.XLOOKUP(A24, 'Line productivity'!$C$2:$C$39, 'Line productivity'!$D$2:$D$39)</f>
        <v>Dee</v>
      </c>
    </row>
    <row r="25" spans="1:18">
      <c r="A25">
        <v>422133</v>
      </c>
      <c r="H25">
        <v>20</v>
      </c>
      <c r="N25">
        <f t="shared" si="0"/>
        <v>20</v>
      </c>
      <c r="O25">
        <f t="shared" si="1"/>
        <v>0</v>
      </c>
      <c r="P25">
        <f t="shared" si="2"/>
        <v>20</v>
      </c>
      <c r="Q25" t="str" cm="1">
        <f t="array" ref="Q25">_xlfn.TEXTJOIN(" - ", TRUE, IF(B25:M25&lt;&gt;"", $B$2:$M$2, ""))</f>
        <v>7</v>
      </c>
      <c r="R25" t="str">
        <f>_xlfn.XLOOKUP(A25, 'Line productivity'!$C$2:$C$39, 'Line productivity'!$D$2:$D$39)</f>
        <v>Dee</v>
      </c>
    </row>
    <row r="26" spans="1:18">
      <c r="A26">
        <v>422134</v>
      </c>
      <c r="H26">
        <v>30</v>
      </c>
      <c r="I26">
        <v>20</v>
      </c>
      <c r="N26">
        <f t="shared" si="0"/>
        <v>50</v>
      </c>
      <c r="O26">
        <f t="shared" si="1"/>
        <v>20</v>
      </c>
      <c r="P26">
        <f t="shared" si="2"/>
        <v>30</v>
      </c>
      <c r="Q26" t="str" cm="1">
        <f t="array" ref="Q26">_xlfn.TEXTJOIN(" - ", TRUE, IF(B26:M26&lt;&gt;"", $B$2:$M$2, ""))</f>
        <v>7 - 8</v>
      </c>
      <c r="R26" t="str">
        <f>_xlfn.XLOOKUP(A26, 'Line productivity'!$C$2:$C$39, 'Line productivity'!$D$2:$D$39)</f>
        <v>Mac</v>
      </c>
    </row>
    <row r="27" spans="1:18">
      <c r="A27">
        <v>422135</v>
      </c>
      <c r="E27">
        <v>30</v>
      </c>
      <c r="M27">
        <v>15</v>
      </c>
      <c r="N27">
        <f t="shared" si="0"/>
        <v>45</v>
      </c>
      <c r="O27">
        <f t="shared" si="1"/>
        <v>0</v>
      </c>
      <c r="P27">
        <f t="shared" si="2"/>
        <v>45</v>
      </c>
      <c r="Q27" t="str" cm="1">
        <f t="array" ref="Q27">_xlfn.TEXTJOIN(" - ", TRUE, IF(B27:M27&lt;&gt;"", $B$2:$M$2, ""))</f>
        <v>4 - 12</v>
      </c>
      <c r="R27" t="str">
        <f>_xlfn.XLOOKUP(A27, 'Line productivity'!$C$2:$C$39, 'Line productivity'!$D$2:$D$39)</f>
        <v>Mac</v>
      </c>
    </row>
    <row r="28" spans="1:18">
      <c r="A28">
        <v>422136</v>
      </c>
      <c r="N28">
        <f t="shared" si="0"/>
        <v>0</v>
      </c>
      <c r="O28">
        <f t="shared" si="1"/>
        <v>0</v>
      </c>
      <c r="P28">
        <f t="shared" si="2"/>
        <v>0</v>
      </c>
      <c r="Q28" t="str" cm="1">
        <f t="array" ref="Q28">_xlfn.TEXTJOIN(" - ", TRUE, IF(B28:M28&lt;&gt;"", $B$2:$M$2, ""))</f>
        <v/>
      </c>
      <c r="R28" t="str">
        <f>_xlfn.XLOOKUP(A28, 'Line productivity'!$C$2:$C$39, 'Line productivity'!$D$2:$D$39)</f>
        <v>Mac</v>
      </c>
    </row>
    <row r="29" spans="1:18">
      <c r="A29">
        <v>422137</v>
      </c>
      <c r="I29">
        <v>30</v>
      </c>
      <c r="K29">
        <v>15</v>
      </c>
      <c r="N29">
        <f t="shared" si="0"/>
        <v>45</v>
      </c>
      <c r="O29">
        <f t="shared" si="1"/>
        <v>45</v>
      </c>
      <c r="P29">
        <f t="shared" si="2"/>
        <v>0</v>
      </c>
      <c r="Q29" t="str" cm="1">
        <f t="array" ref="Q29">_xlfn.TEXTJOIN(" - ", TRUE, IF(B29:M29&lt;&gt;"", $B$2:$M$2, ""))</f>
        <v>8 - 10</v>
      </c>
      <c r="R29" t="str">
        <f>_xlfn.XLOOKUP(A29, 'Line productivity'!$C$2:$C$39, 'Line productivity'!$D$2:$D$39)</f>
        <v>Dee</v>
      </c>
    </row>
    <row r="30" spans="1:18">
      <c r="A30">
        <v>422138</v>
      </c>
      <c r="D30">
        <v>20</v>
      </c>
      <c r="N30">
        <f t="shared" si="0"/>
        <v>20</v>
      </c>
      <c r="O30">
        <f t="shared" si="1"/>
        <v>0</v>
      </c>
      <c r="P30">
        <f t="shared" si="2"/>
        <v>20</v>
      </c>
      <c r="Q30" t="str" cm="1">
        <f t="array" ref="Q30">_xlfn.TEXTJOIN(" - ", TRUE, IF(B30:M30&lt;&gt;"", $B$2:$M$2, ""))</f>
        <v>3</v>
      </c>
      <c r="R30" t="str">
        <f>_xlfn.XLOOKUP(A30, 'Line productivity'!$C$2:$C$39, 'Line productivity'!$D$2:$D$39)</f>
        <v>Dee</v>
      </c>
    </row>
    <row r="31" spans="1:18">
      <c r="A31">
        <v>422139</v>
      </c>
      <c r="E31">
        <v>20</v>
      </c>
      <c r="G31">
        <v>15</v>
      </c>
      <c r="N31">
        <f t="shared" si="0"/>
        <v>35</v>
      </c>
      <c r="O31">
        <f t="shared" si="1"/>
        <v>15</v>
      </c>
      <c r="P31">
        <f t="shared" si="2"/>
        <v>20</v>
      </c>
      <c r="Q31" t="str" cm="1">
        <f t="array" ref="Q31">_xlfn.TEXTJOIN(" - ", TRUE, IF(B31:M31&lt;&gt;"", $B$2:$M$2, ""))</f>
        <v>4 - 6</v>
      </c>
      <c r="R31" t="str">
        <f>_xlfn.XLOOKUP(A31, 'Line productivity'!$C$2:$C$39, 'Line productivity'!$D$2:$D$39)</f>
        <v>Dee</v>
      </c>
    </row>
    <row r="32" spans="1:18">
      <c r="A32">
        <v>422140</v>
      </c>
      <c r="G32">
        <v>50</v>
      </c>
      <c r="L32">
        <v>13</v>
      </c>
      <c r="N32">
        <f t="shared" si="0"/>
        <v>63</v>
      </c>
      <c r="O32">
        <f t="shared" si="1"/>
        <v>63</v>
      </c>
      <c r="P32">
        <f t="shared" si="2"/>
        <v>0</v>
      </c>
      <c r="Q32" t="str" cm="1">
        <f t="array" ref="Q32">_xlfn.TEXTJOIN(" - ", TRUE, IF(B32:M32&lt;&gt;"", $B$2:$M$2, ""))</f>
        <v>6 - 11</v>
      </c>
      <c r="R32" t="str">
        <f>_xlfn.XLOOKUP(A32, 'Line productivity'!$C$2:$C$39, 'Line productivity'!$D$2:$D$39)</f>
        <v>Dee</v>
      </c>
    </row>
    <row r="33" spans="1:18">
      <c r="A33">
        <v>422141</v>
      </c>
      <c r="M33">
        <v>7</v>
      </c>
      <c r="N33">
        <f t="shared" si="0"/>
        <v>7</v>
      </c>
      <c r="O33">
        <f t="shared" si="1"/>
        <v>0</v>
      </c>
      <c r="P33">
        <f t="shared" si="2"/>
        <v>7</v>
      </c>
      <c r="Q33" t="str" cm="1">
        <f t="array" ref="Q33">_xlfn.TEXTJOIN(" - ", TRUE, IF(B33:M33&lt;&gt;"", $B$2:$M$2, ""))</f>
        <v>12</v>
      </c>
      <c r="R33" t="str">
        <f>_xlfn.XLOOKUP(A33, 'Line productivity'!$C$2:$C$39, 'Line productivity'!$D$2:$D$39)</f>
        <v>Dennis</v>
      </c>
    </row>
    <row r="34" spans="1:18">
      <c r="A34">
        <v>422142</v>
      </c>
      <c r="G34">
        <v>30</v>
      </c>
      <c r="N34">
        <f t="shared" si="0"/>
        <v>30</v>
      </c>
      <c r="O34">
        <f t="shared" si="1"/>
        <v>30</v>
      </c>
      <c r="P34">
        <f t="shared" si="2"/>
        <v>0</v>
      </c>
      <c r="Q34" t="str" cm="1">
        <f t="array" ref="Q34">_xlfn.TEXTJOIN(" - ", TRUE, IF(B34:M34&lt;&gt;"", $B$2:$M$2, ""))</f>
        <v>6</v>
      </c>
      <c r="R34" t="str">
        <f>_xlfn.XLOOKUP(A34, 'Line productivity'!$C$2:$C$39, 'Line productivity'!$D$2:$D$39)</f>
        <v>Dennis</v>
      </c>
    </row>
    <row r="35" spans="1:18">
      <c r="A35">
        <v>422143</v>
      </c>
      <c r="G35">
        <v>40</v>
      </c>
      <c r="H35">
        <v>18</v>
      </c>
      <c r="N35">
        <f t="shared" si="0"/>
        <v>58</v>
      </c>
      <c r="O35">
        <f t="shared" si="1"/>
        <v>40</v>
      </c>
      <c r="P35">
        <f t="shared" si="2"/>
        <v>18</v>
      </c>
      <c r="Q35" t="str" cm="1">
        <f t="array" ref="Q35">_xlfn.TEXTJOIN(" - ", TRUE, IF(B35:M35&lt;&gt;"", $B$2:$M$2, ""))</f>
        <v>6 - 7</v>
      </c>
      <c r="R35" t="str">
        <f>_xlfn.XLOOKUP(A35, 'Line productivity'!$C$2:$C$39, 'Line productivity'!$D$2:$D$39)</f>
        <v>Dennis</v>
      </c>
    </row>
    <row r="36" spans="1:18">
      <c r="A36">
        <v>422144</v>
      </c>
      <c r="G36">
        <v>30</v>
      </c>
      <c r="I36">
        <v>24</v>
      </c>
      <c r="N36">
        <f t="shared" si="0"/>
        <v>54</v>
      </c>
      <c r="O36">
        <f t="shared" si="1"/>
        <v>54</v>
      </c>
      <c r="P36">
        <f t="shared" si="2"/>
        <v>0</v>
      </c>
      <c r="Q36" t="str" cm="1">
        <f t="array" ref="Q36">_xlfn.TEXTJOIN(" - ", TRUE, IF(B36:M36&lt;&gt;"", $B$2:$M$2, ""))</f>
        <v>6 - 8</v>
      </c>
      <c r="R36" t="str">
        <f>_xlfn.XLOOKUP(A36, 'Line productivity'!$C$2:$C$39, 'Line productivity'!$D$2:$D$39)</f>
        <v>Dennis</v>
      </c>
    </row>
    <row r="37" spans="1:18">
      <c r="A37">
        <v>422145</v>
      </c>
      <c r="D37">
        <v>22</v>
      </c>
      <c r="N37">
        <f t="shared" si="0"/>
        <v>22</v>
      </c>
      <c r="O37">
        <f t="shared" si="1"/>
        <v>0</v>
      </c>
      <c r="P37">
        <f t="shared" si="2"/>
        <v>22</v>
      </c>
      <c r="Q37" t="str" cm="1">
        <f t="array" ref="Q37">_xlfn.TEXTJOIN(" - ", TRUE, IF(B37:M37&lt;&gt;"", $B$2:$M$2, ""))</f>
        <v>3</v>
      </c>
      <c r="R37" t="str">
        <f>_xlfn.XLOOKUP(A37, 'Line productivity'!$C$2:$C$39, 'Line productivity'!$D$2:$D$39)</f>
        <v>Charlie</v>
      </c>
    </row>
    <row r="38" spans="1:18">
      <c r="A38">
        <v>422146</v>
      </c>
      <c r="G38">
        <v>30</v>
      </c>
      <c r="H38">
        <v>25</v>
      </c>
      <c r="M38">
        <v>7</v>
      </c>
      <c r="N38">
        <f t="shared" si="0"/>
        <v>62</v>
      </c>
      <c r="O38">
        <f t="shared" si="1"/>
        <v>30</v>
      </c>
      <c r="P38">
        <f t="shared" si="2"/>
        <v>32</v>
      </c>
      <c r="Q38" t="str" cm="1">
        <f t="array" ref="Q38">_xlfn.TEXTJOIN(" - ", TRUE, IF(B38:M38&lt;&gt;"", $B$2:$M$2, ""))</f>
        <v>6 - 7 - 12</v>
      </c>
      <c r="R38" t="str">
        <f>_xlfn.XLOOKUP(A38, 'Line productivity'!$C$2:$C$39, 'Line productivity'!$D$2:$D$39)</f>
        <v>Charlie</v>
      </c>
    </row>
    <row r="39" spans="1:18">
      <c r="A39">
        <v>422147</v>
      </c>
      <c r="E39">
        <v>17</v>
      </c>
      <c r="G39">
        <v>60</v>
      </c>
      <c r="H39">
        <v>30</v>
      </c>
      <c r="N39">
        <f t="shared" si="0"/>
        <v>107</v>
      </c>
      <c r="O39">
        <f t="shared" si="1"/>
        <v>60</v>
      </c>
      <c r="P39">
        <f t="shared" si="2"/>
        <v>47</v>
      </c>
      <c r="Q39" t="str" cm="1">
        <f t="array" ref="Q39">_xlfn.TEXTJOIN(" - ", TRUE, IF(B39:M39&lt;&gt;"", $B$2:$M$2, ""))</f>
        <v>4 - 6 - 7</v>
      </c>
      <c r="R39" t="str">
        <f>_xlfn.XLOOKUP(A39, 'Line productivity'!$C$2:$C$39, 'Line productivity'!$D$2:$D$39)</f>
        <v>Charlie</v>
      </c>
    </row>
    <row r="40" spans="1:18">
      <c r="A40">
        <v>422148</v>
      </c>
      <c r="E40">
        <v>25</v>
      </c>
      <c r="I40">
        <v>7</v>
      </c>
      <c r="N40">
        <f t="shared" si="0"/>
        <v>32</v>
      </c>
      <c r="O40">
        <f t="shared" si="1"/>
        <v>7</v>
      </c>
      <c r="P40">
        <f t="shared" si="2"/>
        <v>25</v>
      </c>
      <c r="Q40" t="str" cm="1">
        <f t="array" ref="Q40">_xlfn.TEXTJOIN(" - ", TRUE, IF(B40:M40&lt;&gt;"", $B$2:$M$2, ""))</f>
        <v>4 - 8</v>
      </c>
      <c r="R40" t="str">
        <f>_xlfn.XLOOKUP(A40, 'Line productivity'!$C$2:$C$39, 'Line productivity'!$D$2:$D$39)</f>
        <v>Mac</v>
      </c>
    </row>
    <row r="41" spans="1:18">
      <c r="A41" s="4" t="s">
        <v>87</v>
      </c>
      <c r="B41" s="4">
        <f>SUM(B3:B40)</f>
        <v>0</v>
      </c>
      <c r="C41" s="4">
        <f t="shared" ref="C41:O41" si="3">SUM(C3:C40)</f>
        <v>160</v>
      </c>
      <c r="D41" s="4">
        <f t="shared" si="3"/>
        <v>42</v>
      </c>
      <c r="E41" s="4">
        <f t="shared" si="3"/>
        <v>225</v>
      </c>
      <c r="F41" s="4">
        <f t="shared" si="3"/>
        <v>57</v>
      </c>
      <c r="G41" s="4">
        <f t="shared" si="3"/>
        <v>332</v>
      </c>
      <c r="H41" s="4">
        <f t="shared" si="3"/>
        <v>254</v>
      </c>
      <c r="I41" s="4">
        <f t="shared" si="3"/>
        <v>145</v>
      </c>
      <c r="J41" s="4">
        <f t="shared" si="3"/>
        <v>17</v>
      </c>
      <c r="K41" s="4">
        <f t="shared" si="3"/>
        <v>49</v>
      </c>
      <c r="L41" s="4">
        <f t="shared" si="3"/>
        <v>33</v>
      </c>
      <c r="M41" s="4">
        <f t="shared" si="3"/>
        <v>74</v>
      </c>
    </row>
  </sheetData>
  <mergeCells count="1">
    <mergeCell ref="B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J18"/>
  <sheetViews>
    <sheetView workbookViewId="0">
      <selection activeCell="B17" sqref="B17"/>
    </sheetView>
  </sheetViews>
  <sheetFormatPr defaultRowHeight="15"/>
  <cols>
    <col min="1" max="1" width="8.85546875" customWidth="1"/>
    <col min="2" max="2" width="19.28515625" bestFit="1" customWidth="1"/>
    <col min="3" max="3" width="14" bestFit="1" customWidth="1"/>
    <col min="4" max="4" width="11.5703125" bestFit="1" customWidth="1"/>
    <col min="8" max="9" width="18.28515625" bestFit="1" customWidth="1"/>
    <col min="10" max="10" width="18.140625" bestFit="1" customWidth="1"/>
    <col min="11" max="11" width="11.140625" bestFit="1" customWidth="1"/>
    <col min="12" max="15" width="2" bestFit="1" customWidth="1"/>
    <col min="16" max="17" width="3" bestFit="1" customWidth="1"/>
    <col min="18" max="18" width="11.140625" bestFit="1" customWidth="1"/>
  </cols>
  <sheetData>
    <row r="1" spans="1:10">
      <c r="A1" s="2" t="s">
        <v>88</v>
      </c>
      <c r="B1" s="2" t="s">
        <v>2</v>
      </c>
      <c r="C1" s="2" t="s">
        <v>1</v>
      </c>
      <c r="D1" s="4" t="s">
        <v>89</v>
      </c>
    </row>
    <row r="2" spans="1:10">
      <c r="A2" s="7">
        <v>1</v>
      </c>
      <c r="B2" t="s">
        <v>54</v>
      </c>
      <c r="C2" s="7" t="s">
        <v>39</v>
      </c>
      <c r="D2">
        <f>COUNTA('Line downtime'!B$3:B$40)</f>
        <v>0</v>
      </c>
    </row>
    <row r="3" spans="1:10">
      <c r="A3" s="7">
        <v>2</v>
      </c>
      <c r="B3" t="s">
        <v>28</v>
      </c>
      <c r="C3" s="7" t="s">
        <v>21</v>
      </c>
      <c r="D3">
        <f>COUNTA('Line downtime'!C$3:C$40)</f>
        <v>5</v>
      </c>
      <c r="H3" s="13" t="s">
        <v>1</v>
      </c>
      <c r="I3" s="13" t="s">
        <v>2</v>
      </c>
      <c r="J3" t="s">
        <v>3</v>
      </c>
    </row>
    <row r="4" spans="1:10">
      <c r="A4" s="7">
        <v>3</v>
      </c>
      <c r="B4" t="s">
        <v>52</v>
      </c>
      <c r="C4" s="7" t="s">
        <v>39</v>
      </c>
      <c r="D4">
        <f>COUNTA('Line downtime'!D$3:D$40)</f>
        <v>2</v>
      </c>
      <c r="H4" t="s">
        <v>21</v>
      </c>
      <c r="I4" t="s">
        <v>28</v>
      </c>
      <c r="J4" s="14">
        <v>5</v>
      </c>
    </row>
    <row r="5" spans="1:10">
      <c r="A5" s="7">
        <v>4</v>
      </c>
      <c r="B5" t="s">
        <v>43</v>
      </c>
      <c r="C5" s="7" t="s">
        <v>39</v>
      </c>
      <c r="D5">
        <f>COUNTA('Line downtime'!E$3:E$40)</f>
        <v>9</v>
      </c>
      <c r="I5" t="s">
        <v>25</v>
      </c>
      <c r="J5" s="14">
        <v>6</v>
      </c>
    </row>
    <row r="6" spans="1:10">
      <c r="A6" s="7">
        <v>5</v>
      </c>
      <c r="B6" t="s">
        <v>31</v>
      </c>
      <c r="C6" s="7" t="s">
        <v>21</v>
      </c>
      <c r="D6">
        <f>COUNTA('Line downtime'!F$3:F$40)</f>
        <v>3</v>
      </c>
      <c r="I6" t="s">
        <v>36</v>
      </c>
      <c r="J6" s="14">
        <v>3</v>
      </c>
    </row>
    <row r="7" spans="1:10">
      <c r="A7" s="7">
        <v>6</v>
      </c>
      <c r="B7" t="s">
        <v>22</v>
      </c>
      <c r="C7" s="7" t="s">
        <v>21</v>
      </c>
      <c r="D7">
        <f>COUNTA('Line downtime'!G$3:G$40)</f>
        <v>12</v>
      </c>
      <c r="I7" t="s">
        <v>34</v>
      </c>
      <c r="J7" s="14">
        <v>3</v>
      </c>
    </row>
    <row r="8" spans="1:10">
      <c r="A8" s="7">
        <v>7</v>
      </c>
      <c r="B8" t="s">
        <v>40</v>
      </c>
      <c r="C8" s="7" t="s">
        <v>39</v>
      </c>
      <c r="D8">
        <f>COUNTA('Line downtime'!H$3:H$40)</f>
        <v>11</v>
      </c>
      <c r="I8" t="s">
        <v>22</v>
      </c>
      <c r="J8" s="14">
        <v>12</v>
      </c>
    </row>
    <row r="9" spans="1:10">
      <c r="A9" s="7">
        <v>8</v>
      </c>
      <c r="B9" t="s">
        <v>25</v>
      </c>
      <c r="C9" s="7" t="s">
        <v>21</v>
      </c>
      <c r="D9">
        <f>COUNTA('Line downtime'!I$3:I$40)</f>
        <v>6</v>
      </c>
      <c r="I9" t="s">
        <v>31</v>
      </c>
      <c r="J9" s="14">
        <v>3</v>
      </c>
    </row>
    <row r="10" spans="1:10">
      <c r="A10" s="7">
        <v>9</v>
      </c>
      <c r="B10" t="s">
        <v>53</v>
      </c>
      <c r="C10" s="7" t="s">
        <v>39</v>
      </c>
      <c r="D10">
        <f>COUNTA('Line downtime'!J$3:J$40)</f>
        <v>1</v>
      </c>
      <c r="H10" t="s">
        <v>37</v>
      </c>
      <c r="J10" s="14">
        <v>32</v>
      </c>
    </row>
    <row r="11" spans="1:10">
      <c r="A11" s="7">
        <v>10</v>
      </c>
      <c r="B11" t="s">
        <v>36</v>
      </c>
      <c r="C11" s="7" t="s">
        <v>21</v>
      </c>
      <c r="D11">
        <f>COUNTA('Line downtime'!K$3:K$40)</f>
        <v>3</v>
      </c>
      <c r="H11" t="s">
        <v>39</v>
      </c>
      <c r="I11" t="s">
        <v>53</v>
      </c>
      <c r="J11" s="14">
        <v>1</v>
      </c>
    </row>
    <row r="12" spans="1:10">
      <c r="A12" s="7">
        <v>11</v>
      </c>
      <c r="B12" t="s">
        <v>34</v>
      </c>
      <c r="C12" s="7" t="s">
        <v>21</v>
      </c>
      <c r="D12">
        <f>COUNTA('Line downtime'!L$3:L$40)</f>
        <v>3</v>
      </c>
      <c r="I12" t="s">
        <v>54</v>
      </c>
      <c r="J12" s="14">
        <v>0</v>
      </c>
    </row>
    <row r="13" spans="1:10">
      <c r="A13" s="7">
        <v>12</v>
      </c>
      <c r="B13" t="s">
        <v>45</v>
      </c>
      <c r="C13" s="7" t="s">
        <v>39</v>
      </c>
      <c r="D13">
        <f>COUNTA('Line downtime'!M$3:M$40)</f>
        <v>6</v>
      </c>
      <c r="I13" t="s">
        <v>43</v>
      </c>
      <c r="J13" s="14">
        <v>9</v>
      </c>
    </row>
    <row r="14" spans="1:10">
      <c r="I14" t="s">
        <v>52</v>
      </c>
      <c r="J14" s="14">
        <v>2</v>
      </c>
    </row>
    <row r="15" spans="1:10">
      <c r="I15" t="s">
        <v>40</v>
      </c>
      <c r="J15" s="14">
        <v>11</v>
      </c>
    </row>
    <row r="16" spans="1:10">
      <c r="I16" t="s">
        <v>45</v>
      </c>
      <c r="J16" s="14">
        <v>6</v>
      </c>
    </row>
    <row r="17" spans="8:10">
      <c r="H17" t="s">
        <v>56</v>
      </c>
      <c r="J17" s="14">
        <v>29</v>
      </c>
    </row>
    <row r="18" spans="8:10">
      <c r="H18" t="s">
        <v>35</v>
      </c>
      <c r="J18" s="14">
        <v>61</v>
      </c>
    </row>
  </sheetData>
  <conditionalFormatting sqref="C2:D13">
    <cfRule type="containsText" dxfId="1" priority="1" operator="containsText" text="Yes">
      <formula>NOT(ISERROR(SEARCH("Yes",C2)))</formula>
    </cfRule>
    <cfRule type="containsText" dxfId="0" priority="2" operator="containsText" text="No">
      <formula>NOT(ISERROR(SEARCH("No",C2)))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CF8-CF57-4E45-9F45-738EA648DB77}">
  <dimension ref="A1:C20"/>
  <sheetViews>
    <sheetView workbookViewId="0">
      <selection activeCell="H5" sqref="H5"/>
    </sheetView>
  </sheetViews>
  <sheetFormatPr defaultRowHeight="15"/>
  <cols>
    <col min="1" max="1" width="16" bestFit="1" customWidth="1"/>
    <col min="2" max="2" width="15" bestFit="1" customWidth="1"/>
    <col min="3" max="3" width="58.7109375" bestFit="1" customWidth="1"/>
  </cols>
  <sheetData>
    <row r="1" spans="1:3">
      <c r="A1" s="5" t="s">
        <v>90</v>
      </c>
      <c r="B1" s="5" t="s">
        <v>91</v>
      </c>
      <c r="C1" s="5" t="s">
        <v>2</v>
      </c>
    </row>
    <row r="2" spans="1:3">
      <c r="A2" s="5" t="s">
        <v>92</v>
      </c>
      <c r="B2" s="5"/>
      <c r="C2" s="5" t="s">
        <v>93</v>
      </c>
    </row>
    <row r="3" spans="1:3">
      <c r="A3" t="s">
        <v>92</v>
      </c>
      <c r="B3" t="s">
        <v>11</v>
      </c>
      <c r="C3" t="s">
        <v>94</v>
      </c>
    </row>
    <row r="4" spans="1:3">
      <c r="A4" t="s">
        <v>92</v>
      </c>
      <c r="B4" t="s">
        <v>18</v>
      </c>
      <c r="C4" t="s">
        <v>95</v>
      </c>
    </row>
    <row r="5" spans="1:3">
      <c r="A5" t="s">
        <v>92</v>
      </c>
      <c r="B5" t="s">
        <v>59</v>
      </c>
      <c r="C5" t="s">
        <v>96</v>
      </c>
    </row>
    <row r="6" spans="1:3">
      <c r="A6" t="s">
        <v>92</v>
      </c>
      <c r="B6" t="s">
        <v>4</v>
      </c>
      <c r="C6" t="s">
        <v>97</v>
      </c>
    </row>
    <row r="7" spans="1:3">
      <c r="A7" t="s">
        <v>92</v>
      </c>
      <c r="B7" t="s">
        <v>69</v>
      </c>
      <c r="C7" t="s">
        <v>98</v>
      </c>
    </row>
    <row r="8" spans="1:3">
      <c r="A8" s="6" t="s">
        <v>92</v>
      </c>
      <c r="B8" s="6" t="s">
        <v>70</v>
      </c>
      <c r="C8" s="6" t="s">
        <v>99</v>
      </c>
    </row>
    <row r="9" spans="1:3">
      <c r="A9" s="5" t="s">
        <v>100</v>
      </c>
      <c r="B9" s="5"/>
      <c r="C9" s="5" t="s">
        <v>101</v>
      </c>
    </row>
    <row r="10" spans="1:3">
      <c r="A10" t="s">
        <v>100</v>
      </c>
      <c r="B10" t="s">
        <v>18</v>
      </c>
      <c r="C10" t="s">
        <v>102</v>
      </c>
    </row>
    <row r="11" spans="1:3">
      <c r="A11" t="s">
        <v>100</v>
      </c>
      <c r="B11" t="s">
        <v>71</v>
      </c>
      <c r="C11" t="s">
        <v>103</v>
      </c>
    </row>
    <row r="12" spans="1:3">
      <c r="A12" t="s">
        <v>100</v>
      </c>
      <c r="B12" t="s">
        <v>72</v>
      </c>
      <c r="C12" t="s">
        <v>104</v>
      </c>
    </row>
    <row r="13" spans="1:3">
      <c r="A13" s="6" t="s">
        <v>100</v>
      </c>
      <c r="B13" s="6" t="s">
        <v>73</v>
      </c>
      <c r="C13" s="6" t="s">
        <v>105</v>
      </c>
    </row>
    <row r="14" spans="1:3">
      <c r="A14" s="5" t="s">
        <v>106</v>
      </c>
      <c r="B14" s="5"/>
      <c r="C14" s="5" t="s">
        <v>107</v>
      </c>
    </row>
    <row r="15" spans="1:3">
      <c r="A15" t="s">
        <v>106</v>
      </c>
      <c r="B15" t="s">
        <v>59</v>
      </c>
      <c r="C15" t="s">
        <v>96</v>
      </c>
    </row>
    <row r="16" spans="1:3">
      <c r="A16" s="6" t="s">
        <v>106</v>
      </c>
      <c r="B16" s="6" t="s">
        <v>83</v>
      </c>
      <c r="C16" s="6" t="s">
        <v>108</v>
      </c>
    </row>
    <row r="17" spans="1:3">
      <c r="A17" s="5" t="s">
        <v>109</v>
      </c>
      <c r="B17" s="5"/>
      <c r="C17" s="5" t="s">
        <v>110</v>
      </c>
    </row>
    <row r="18" spans="1:3">
      <c r="A18" t="s">
        <v>109</v>
      </c>
      <c r="B18" t="s">
        <v>88</v>
      </c>
      <c r="C18" t="s">
        <v>111</v>
      </c>
    </row>
    <row r="19" spans="1:3">
      <c r="A19" t="s">
        <v>109</v>
      </c>
      <c r="B19" t="s">
        <v>2</v>
      </c>
      <c r="C19" t="s">
        <v>112</v>
      </c>
    </row>
    <row r="20" spans="1:3">
      <c r="A20" t="s">
        <v>109</v>
      </c>
      <c r="B20" t="s">
        <v>1</v>
      </c>
      <c r="C2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Enrique Ruiz</dc:creator>
  <cp:keywords/>
  <dc:description/>
  <cp:lastModifiedBy/>
  <cp:revision/>
  <dcterms:created xsi:type="dcterms:W3CDTF">2024-08-19T19:52:48Z</dcterms:created>
  <dcterms:modified xsi:type="dcterms:W3CDTF">2024-12-24T14:54:03Z</dcterms:modified>
  <cp:category/>
  <cp:contentStatus/>
</cp:coreProperties>
</file>