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41D455E4-9DDB-4B96-9CA8-8B57180821E4}" xr6:coauthVersionLast="47" xr6:coauthVersionMax="47" xr10:uidLastSave="{00000000-0000-0000-0000-000000000000}"/>
  <bookViews>
    <workbookView xWindow="1320" yWindow="1395" windowWidth="21615" windowHeight="13140" firstSheet="4" activeTab="10" xr2:uid="{00000000-000D-0000-FFFF-FFFF00000000}"/>
  </bookViews>
  <sheets>
    <sheet name="5_0_dp0" sheetId="7" r:id="rId1"/>
    <sheet name="5_0_dp1" sheetId="11" r:id="rId2"/>
    <sheet name="5_0_dp2" sheetId="12" r:id="rId3"/>
    <sheet name="5_0_dp3" sheetId="13" r:id="rId4"/>
    <sheet name="5_0_dp4" sheetId="14" r:id="rId5"/>
    <sheet name="5_0_dp5" sheetId="15" r:id="rId6"/>
    <sheet name="5_0_mw" sheetId="16" r:id="rId7"/>
    <sheet name="Parameter" sheetId="23" r:id="rId8"/>
    <sheet name="5_1_dp0" sheetId="18" r:id="rId9"/>
    <sheet name="5_1_dp1" sheetId="19" r:id="rId10"/>
    <sheet name="5_1_dp2" sheetId="20" r:id="rId11"/>
    <sheet name="5_1_dp3" sheetId="21" r:id="rId12"/>
    <sheet name="5_1_dp4" sheetId="22" r:id="rId13"/>
    <sheet name="5_1_dp5" sheetId="25" r:id="rId14"/>
    <sheet name="5_1_dp6" sheetId="24" r:id="rId15"/>
    <sheet name="5_1_dp7" sheetId="26" r:id="rId16"/>
    <sheet name="5_1_dp8" sheetId="29" r:id="rId17"/>
    <sheet name="5_1_dp9" sheetId="30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3" i="30" l="1"/>
  <c r="U13" i="30"/>
  <c r="L13" i="30"/>
  <c r="L12" i="30" s="1"/>
  <c r="H13" i="30"/>
  <c r="G13" i="30"/>
  <c r="F13" i="30"/>
  <c r="B13" i="30"/>
  <c r="C13" i="30" s="1"/>
  <c r="V12" i="30"/>
  <c r="U12" i="30"/>
  <c r="H12" i="30"/>
  <c r="G12" i="30"/>
  <c r="F12" i="30"/>
  <c r="B12" i="30"/>
  <c r="D12" i="30" s="1"/>
  <c r="V11" i="30"/>
  <c r="U11" i="30"/>
  <c r="H11" i="30"/>
  <c r="G11" i="30"/>
  <c r="F11" i="30"/>
  <c r="B11" i="30"/>
  <c r="C11" i="30" s="1"/>
  <c r="V10" i="30"/>
  <c r="U10" i="30"/>
  <c r="H10" i="30"/>
  <c r="G10" i="30"/>
  <c r="F10" i="30"/>
  <c r="B10" i="30"/>
  <c r="D10" i="30" s="1"/>
  <c r="V9" i="30"/>
  <c r="U9" i="30"/>
  <c r="H9" i="30"/>
  <c r="G9" i="30"/>
  <c r="F9" i="30"/>
  <c r="B9" i="30"/>
  <c r="C9" i="30" s="1"/>
  <c r="V8" i="30"/>
  <c r="U8" i="30"/>
  <c r="H8" i="30"/>
  <c r="G8" i="30"/>
  <c r="F8" i="30"/>
  <c r="D8" i="30"/>
  <c r="C8" i="30"/>
  <c r="B8" i="30"/>
  <c r="V7" i="30"/>
  <c r="U7" i="30"/>
  <c r="H7" i="30"/>
  <c r="G7" i="30"/>
  <c r="F7" i="30"/>
  <c r="B7" i="30"/>
  <c r="C7" i="30" s="1"/>
  <c r="V6" i="30"/>
  <c r="U6" i="30"/>
  <c r="H6" i="30"/>
  <c r="G6" i="30"/>
  <c r="F6" i="30"/>
  <c r="B6" i="30"/>
  <c r="D6" i="30" s="1"/>
  <c r="V5" i="30"/>
  <c r="U5" i="30"/>
  <c r="H5" i="30"/>
  <c r="G5" i="30"/>
  <c r="F5" i="30"/>
  <c r="B5" i="30"/>
  <c r="C5" i="30" s="1"/>
  <c r="V4" i="30"/>
  <c r="U4" i="30"/>
  <c r="H4" i="30"/>
  <c r="G4" i="30"/>
  <c r="F4" i="30"/>
  <c r="D4" i="30"/>
  <c r="C4" i="30"/>
  <c r="B4" i="30"/>
  <c r="V3" i="30"/>
  <c r="U3" i="30"/>
  <c r="H3" i="30"/>
  <c r="G3" i="30"/>
  <c r="F3" i="30"/>
  <c r="B3" i="30"/>
  <c r="C3" i="30" s="1"/>
  <c r="V2" i="30"/>
  <c r="U2" i="30"/>
  <c r="H2" i="30"/>
  <c r="G2" i="30"/>
  <c r="F2" i="30"/>
  <c r="B2" i="30"/>
  <c r="D2" i="30" s="1"/>
  <c r="C10" i="30" l="1"/>
  <c r="C2" i="30"/>
  <c r="C6" i="30"/>
  <c r="M12" i="30"/>
  <c r="C12" i="30"/>
  <c r="N13" i="30"/>
  <c r="N12" i="30"/>
  <c r="O12" i="30" s="1"/>
  <c r="D3" i="30"/>
  <c r="D5" i="30"/>
  <c r="D7" i="30"/>
  <c r="D9" i="30"/>
  <c r="D11" i="30"/>
  <c r="L11" i="30"/>
  <c r="D13" i="30"/>
  <c r="M13" i="30" s="1"/>
  <c r="V2" i="29"/>
  <c r="V3" i="29"/>
  <c r="V4" i="29"/>
  <c r="V5" i="29"/>
  <c r="V6" i="29"/>
  <c r="V7" i="29"/>
  <c r="V8" i="29"/>
  <c r="V9" i="29"/>
  <c r="V10" i="29"/>
  <c r="V11" i="29"/>
  <c r="V12" i="29"/>
  <c r="V13" i="29"/>
  <c r="U3" i="29"/>
  <c r="U4" i="29"/>
  <c r="U5" i="29"/>
  <c r="U6" i="29"/>
  <c r="U7" i="29"/>
  <c r="U8" i="29"/>
  <c r="U9" i="29"/>
  <c r="U10" i="29"/>
  <c r="U11" i="29"/>
  <c r="U12" i="29"/>
  <c r="U13" i="29"/>
  <c r="U2" i="29"/>
  <c r="V2" i="22"/>
  <c r="V3" i="22"/>
  <c r="V4" i="22"/>
  <c r="V5" i="22"/>
  <c r="V6" i="22"/>
  <c r="V7" i="22"/>
  <c r="V8" i="22"/>
  <c r="V9" i="22"/>
  <c r="V10" i="22"/>
  <c r="V11" i="22"/>
  <c r="V12" i="22"/>
  <c r="V13" i="22"/>
  <c r="U3" i="22"/>
  <c r="U4" i="22"/>
  <c r="U5" i="22"/>
  <c r="U6" i="22"/>
  <c r="U7" i="22"/>
  <c r="U8" i="22"/>
  <c r="U9" i="22"/>
  <c r="U10" i="22"/>
  <c r="U11" i="22"/>
  <c r="U12" i="22"/>
  <c r="U13" i="22"/>
  <c r="U2" i="22"/>
  <c r="V2" i="25"/>
  <c r="V3" i="25"/>
  <c r="V4" i="25"/>
  <c r="V5" i="25"/>
  <c r="V6" i="25"/>
  <c r="V7" i="25"/>
  <c r="V8" i="25"/>
  <c r="V9" i="25"/>
  <c r="V10" i="25"/>
  <c r="V11" i="25"/>
  <c r="V12" i="25"/>
  <c r="V13" i="25"/>
  <c r="U3" i="25"/>
  <c r="U4" i="25"/>
  <c r="U5" i="25"/>
  <c r="U6" i="25"/>
  <c r="U7" i="25"/>
  <c r="U8" i="25"/>
  <c r="U9" i="25"/>
  <c r="U10" i="25"/>
  <c r="U11" i="25"/>
  <c r="U12" i="25"/>
  <c r="U13" i="25"/>
  <c r="U2" i="25"/>
  <c r="V2" i="26"/>
  <c r="V3" i="26"/>
  <c r="V4" i="26"/>
  <c r="V5" i="26"/>
  <c r="V6" i="26"/>
  <c r="V7" i="26"/>
  <c r="V8" i="26"/>
  <c r="V9" i="26"/>
  <c r="V10" i="26"/>
  <c r="V11" i="26"/>
  <c r="V12" i="26"/>
  <c r="V13" i="26"/>
  <c r="U3" i="26"/>
  <c r="U4" i="26"/>
  <c r="U5" i="26"/>
  <c r="U6" i="26"/>
  <c r="U7" i="26"/>
  <c r="U8" i="26"/>
  <c r="U9" i="26"/>
  <c r="U10" i="26"/>
  <c r="U11" i="26"/>
  <c r="U12" i="26"/>
  <c r="U13" i="26"/>
  <c r="U2" i="26"/>
  <c r="V2" i="24"/>
  <c r="V3" i="24"/>
  <c r="V4" i="24"/>
  <c r="V5" i="24"/>
  <c r="V6" i="24"/>
  <c r="V7" i="24"/>
  <c r="V8" i="24"/>
  <c r="V9" i="24"/>
  <c r="V10" i="24"/>
  <c r="V11" i="24"/>
  <c r="V12" i="24"/>
  <c r="V13" i="24"/>
  <c r="U3" i="24"/>
  <c r="U4" i="24"/>
  <c r="U5" i="24"/>
  <c r="U6" i="24"/>
  <c r="U7" i="24"/>
  <c r="U8" i="24"/>
  <c r="U9" i="24"/>
  <c r="U10" i="24"/>
  <c r="U11" i="24"/>
  <c r="U12" i="24"/>
  <c r="U13" i="24"/>
  <c r="U2" i="24"/>
  <c r="Q12" i="30" l="1"/>
  <c r="P12" i="30"/>
  <c r="M11" i="30"/>
  <c r="L10" i="30"/>
  <c r="N11" i="30"/>
  <c r="O11" i="30" s="1"/>
  <c r="O13" i="30"/>
  <c r="V2" i="18"/>
  <c r="V3" i="18"/>
  <c r="V4" i="18"/>
  <c r="V5" i="18"/>
  <c r="V6" i="18"/>
  <c r="V7" i="18"/>
  <c r="V8" i="18"/>
  <c r="V9" i="18"/>
  <c r="V10" i="18"/>
  <c r="V11" i="18"/>
  <c r="V12" i="18"/>
  <c r="V13" i="18"/>
  <c r="U3" i="18"/>
  <c r="U4" i="18"/>
  <c r="U5" i="18"/>
  <c r="U6" i="18"/>
  <c r="U7" i="18"/>
  <c r="U8" i="18"/>
  <c r="U9" i="18"/>
  <c r="U10" i="18"/>
  <c r="U11" i="18"/>
  <c r="U12" i="18"/>
  <c r="U13" i="18"/>
  <c r="U2" i="18"/>
  <c r="Q11" i="30" l="1"/>
  <c r="P11" i="30"/>
  <c r="M10" i="30"/>
  <c r="L9" i="30"/>
  <c r="N10" i="30"/>
  <c r="O10" i="30" s="1"/>
  <c r="Q13" i="30"/>
  <c r="P13" i="30"/>
  <c r="L13" i="29"/>
  <c r="L12" i="29" s="1"/>
  <c r="H13" i="29"/>
  <c r="G13" i="29"/>
  <c r="F13" i="29"/>
  <c r="B13" i="29"/>
  <c r="D13" i="29" s="1"/>
  <c r="H12" i="29"/>
  <c r="G12" i="29"/>
  <c r="F12" i="29"/>
  <c r="D12" i="29"/>
  <c r="B12" i="29"/>
  <c r="C12" i="29" s="1"/>
  <c r="H11" i="29"/>
  <c r="G11" i="29"/>
  <c r="F11" i="29"/>
  <c r="B11" i="29"/>
  <c r="D11" i="29" s="1"/>
  <c r="H10" i="29"/>
  <c r="G10" i="29"/>
  <c r="F10" i="29"/>
  <c r="B10" i="29"/>
  <c r="D10" i="29" s="1"/>
  <c r="H9" i="29"/>
  <c r="G9" i="29"/>
  <c r="F9" i="29"/>
  <c r="B9" i="29"/>
  <c r="D9" i="29" s="1"/>
  <c r="H8" i="29"/>
  <c r="G8" i="29"/>
  <c r="F8" i="29"/>
  <c r="D8" i="29"/>
  <c r="C8" i="29"/>
  <c r="B8" i="29"/>
  <c r="H7" i="29"/>
  <c r="G7" i="29"/>
  <c r="F7" i="29"/>
  <c r="B7" i="29"/>
  <c r="D7" i="29" s="1"/>
  <c r="H6" i="29"/>
  <c r="G6" i="29"/>
  <c r="F6" i="29"/>
  <c r="B6" i="29"/>
  <c r="D6" i="29" s="1"/>
  <c r="H5" i="29"/>
  <c r="G5" i="29"/>
  <c r="F5" i="29"/>
  <c r="B5" i="29"/>
  <c r="D5" i="29" s="1"/>
  <c r="H4" i="29"/>
  <c r="G4" i="29"/>
  <c r="F4" i="29"/>
  <c r="B4" i="29"/>
  <c r="C4" i="29" s="1"/>
  <c r="H3" i="29"/>
  <c r="G3" i="29"/>
  <c r="F3" i="29"/>
  <c r="C3" i="29"/>
  <c r="B3" i="29"/>
  <c r="D3" i="29" s="1"/>
  <c r="H2" i="29"/>
  <c r="G2" i="29"/>
  <c r="F2" i="29"/>
  <c r="B2" i="29"/>
  <c r="D2" i="29" s="1"/>
  <c r="M12" i="29" l="1"/>
  <c r="D4" i="29"/>
  <c r="C7" i="29"/>
  <c r="C11" i="29"/>
  <c r="L8" i="30"/>
  <c r="M9" i="30"/>
  <c r="N9" i="30"/>
  <c r="O9" i="30" s="1"/>
  <c r="Q10" i="30"/>
  <c r="P10" i="30"/>
  <c r="M13" i="29"/>
  <c r="N13" i="29"/>
  <c r="N12" i="29"/>
  <c r="O12" i="29" s="1"/>
  <c r="P12" i="29" s="1"/>
  <c r="C2" i="29"/>
  <c r="C6" i="29"/>
  <c r="C10" i="29"/>
  <c r="L11" i="29"/>
  <c r="N11" i="29" s="1"/>
  <c r="O11" i="29" s="1"/>
  <c r="C5" i="29"/>
  <c r="C9" i="29"/>
  <c r="C13" i="29"/>
  <c r="L13" i="26"/>
  <c r="L12" i="26" s="1"/>
  <c r="H13" i="26"/>
  <c r="G13" i="26"/>
  <c r="F13" i="26"/>
  <c r="B13" i="26"/>
  <c r="D13" i="26" s="1"/>
  <c r="H12" i="26"/>
  <c r="G12" i="26"/>
  <c r="F12" i="26"/>
  <c r="B12" i="26"/>
  <c r="D12" i="26" s="1"/>
  <c r="H11" i="26"/>
  <c r="G11" i="26"/>
  <c r="F11" i="26"/>
  <c r="B11" i="26"/>
  <c r="D11" i="26" s="1"/>
  <c r="H10" i="26"/>
  <c r="G10" i="26"/>
  <c r="F10" i="26"/>
  <c r="B10" i="26"/>
  <c r="D10" i="26" s="1"/>
  <c r="H9" i="26"/>
  <c r="G9" i="26"/>
  <c r="F9" i="26"/>
  <c r="B9" i="26"/>
  <c r="D9" i="26" s="1"/>
  <c r="H8" i="26"/>
  <c r="G8" i="26"/>
  <c r="F8" i="26"/>
  <c r="B8" i="26"/>
  <c r="D8" i="26" s="1"/>
  <c r="H7" i="26"/>
  <c r="G7" i="26"/>
  <c r="F7" i="26"/>
  <c r="B7" i="26"/>
  <c r="D7" i="26" s="1"/>
  <c r="H6" i="26"/>
  <c r="G6" i="26"/>
  <c r="F6" i="26"/>
  <c r="B6" i="26"/>
  <c r="D6" i="26" s="1"/>
  <c r="H5" i="26"/>
  <c r="G5" i="26"/>
  <c r="F5" i="26"/>
  <c r="B5" i="26"/>
  <c r="D5" i="26" s="1"/>
  <c r="H4" i="26"/>
  <c r="G4" i="26"/>
  <c r="F4" i="26"/>
  <c r="B4" i="26"/>
  <c r="D4" i="26" s="1"/>
  <c r="H3" i="26"/>
  <c r="G3" i="26"/>
  <c r="F3" i="26"/>
  <c r="B3" i="26"/>
  <c r="D3" i="26" s="1"/>
  <c r="H2" i="26"/>
  <c r="G2" i="26"/>
  <c r="F2" i="26"/>
  <c r="B2" i="26"/>
  <c r="D2" i="26" s="1"/>
  <c r="P9" i="30" l="1"/>
  <c r="Q9" i="30"/>
  <c r="M8" i="30"/>
  <c r="L7" i="30"/>
  <c r="N8" i="30"/>
  <c r="O8" i="30" s="1"/>
  <c r="O13" i="29"/>
  <c r="P13" i="29" s="1"/>
  <c r="M11" i="29"/>
  <c r="P11" i="29" s="1"/>
  <c r="L10" i="29"/>
  <c r="M12" i="26"/>
  <c r="L11" i="26"/>
  <c r="L10" i="26" s="1"/>
  <c r="L9" i="26" s="1"/>
  <c r="L8" i="26" s="1"/>
  <c r="L7" i="26" s="1"/>
  <c r="L6" i="26" s="1"/>
  <c r="L5" i="26" s="1"/>
  <c r="L4" i="26" s="1"/>
  <c r="L3" i="26" s="1"/>
  <c r="L2" i="26" s="1"/>
  <c r="M2" i="26" s="1"/>
  <c r="M11" i="26"/>
  <c r="M8" i="26"/>
  <c r="M13" i="26"/>
  <c r="N9" i="26"/>
  <c r="N12" i="26"/>
  <c r="N13" i="26"/>
  <c r="C2" i="26"/>
  <c r="C3" i="26"/>
  <c r="C4" i="26"/>
  <c r="C5" i="26"/>
  <c r="C6" i="26"/>
  <c r="C7" i="26"/>
  <c r="C8" i="26"/>
  <c r="C9" i="26"/>
  <c r="C10" i="26"/>
  <c r="C11" i="26"/>
  <c r="C12" i="26"/>
  <c r="C13" i="26"/>
  <c r="L13" i="25"/>
  <c r="L12" i="25" s="1"/>
  <c r="L11" i="25" s="1"/>
  <c r="L10" i="25" s="1"/>
  <c r="L9" i="25" s="1"/>
  <c r="L8" i="25" s="1"/>
  <c r="L7" i="25" s="1"/>
  <c r="L6" i="25" s="1"/>
  <c r="L5" i="25" s="1"/>
  <c r="L4" i="25" s="1"/>
  <c r="L3" i="25" s="1"/>
  <c r="L2" i="25" s="1"/>
  <c r="H13" i="25"/>
  <c r="G13" i="25"/>
  <c r="F13" i="25"/>
  <c r="B13" i="25"/>
  <c r="D13" i="25" s="1"/>
  <c r="H12" i="25"/>
  <c r="G12" i="25"/>
  <c r="F12" i="25"/>
  <c r="B12" i="25"/>
  <c r="D12" i="25" s="1"/>
  <c r="H11" i="25"/>
  <c r="G11" i="25"/>
  <c r="F11" i="25"/>
  <c r="B11" i="25"/>
  <c r="D11" i="25" s="1"/>
  <c r="H10" i="25"/>
  <c r="G10" i="25"/>
  <c r="F10" i="25"/>
  <c r="B10" i="25"/>
  <c r="D10" i="25" s="1"/>
  <c r="H9" i="25"/>
  <c r="G9" i="25"/>
  <c r="F9" i="25"/>
  <c r="B9" i="25"/>
  <c r="H8" i="25"/>
  <c r="G8" i="25"/>
  <c r="F8" i="25"/>
  <c r="B8" i="25"/>
  <c r="H7" i="25"/>
  <c r="G7" i="25"/>
  <c r="F7" i="25"/>
  <c r="B7" i="25"/>
  <c r="H6" i="25"/>
  <c r="G6" i="25"/>
  <c r="F6" i="25"/>
  <c r="B6" i="25"/>
  <c r="H5" i="25"/>
  <c r="G5" i="25"/>
  <c r="F5" i="25"/>
  <c r="B5" i="25"/>
  <c r="D5" i="25" s="1"/>
  <c r="H4" i="25"/>
  <c r="G4" i="25"/>
  <c r="F4" i="25"/>
  <c r="B4" i="25"/>
  <c r="H3" i="25"/>
  <c r="G3" i="25"/>
  <c r="F3" i="25"/>
  <c r="B3" i="25"/>
  <c r="D3" i="25" s="1"/>
  <c r="H2" i="25"/>
  <c r="G2" i="25"/>
  <c r="F2" i="25"/>
  <c r="B2" i="25"/>
  <c r="L13" i="24"/>
  <c r="H13" i="24"/>
  <c r="G13" i="24"/>
  <c r="F13" i="24"/>
  <c r="D13" i="24"/>
  <c r="B13" i="24"/>
  <c r="C13" i="24" s="1"/>
  <c r="H12" i="24"/>
  <c r="G12" i="24"/>
  <c r="F12" i="24"/>
  <c r="B12" i="24"/>
  <c r="D12" i="24" s="1"/>
  <c r="H11" i="24"/>
  <c r="G11" i="24"/>
  <c r="F11" i="24"/>
  <c r="B11" i="24"/>
  <c r="C11" i="24" s="1"/>
  <c r="H10" i="24"/>
  <c r="G10" i="24"/>
  <c r="F10" i="24"/>
  <c r="B10" i="24"/>
  <c r="D10" i="24" s="1"/>
  <c r="H9" i="24"/>
  <c r="G9" i="24"/>
  <c r="F9" i="24"/>
  <c r="B9" i="24"/>
  <c r="C9" i="24" s="1"/>
  <c r="H8" i="24"/>
  <c r="G8" i="24"/>
  <c r="F8" i="24"/>
  <c r="D8" i="24"/>
  <c r="B8" i="24"/>
  <c r="C8" i="24" s="1"/>
  <c r="H7" i="24"/>
  <c r="G7" i="24"/>
  <c r="F7" i="24"/>
  <c r="B7" i="24"/>
  <c r="C7" i="24" s="1"/>
  <c r="H6" i="24"/>
  <c r="G6" i="24"/>
  <c r="F6" i="24"/>
  <c r="B6" i="24"/>
  <c r="D6" i="24" s="1"/>
  <c r="H5" i="24"/>
  <c r="G5" i="24"/>
  <c r="F5" i="24"/>
  <c r="B5" i="24"/>
  <c r="D5" i="24" s="1"/>
  <c r="H4" i="24"/>
  <c r="G4" i="24"/>
  <c r="F4" i="24"/>
  <c r="D4" i="24"/>
  <c r="B4" i="24"/>
  <c r="C4" i="24" s="1"/>
  <c r="H3" i="24"/>
  <c r="G3" i="24"/>
  <c r="F3" i="24"/>
  <c r="B3" i="24"/>
  <c r="D3" i="24" s="1"/>
  <c r="H2" i="24"/>
  <c r="G2" i="24"/>
  <c r="F2" i="24"/>
  <c r="B2" i="24"/>
  <c r="D2" i="24" s="1"/>
  <c r="M13" i="24" l="1"/>
  <c r="O13" i="26"/>
  <c r="P13" i="26" s="1"/>
  <c r="C5" i="24"/>
  <c r="D9" i="24"/>
  <c r="C12" i="24"/>
  <c r="Q8" i="30"/>
  <c r="P8" i="30"/>
  <c r="L6" i="30"/>
  <c r="M7" i="30"/>
  <c r="N7" i="30"/>
  <c r="O7" i="30" s="1"/>
  <c r="M10" i="29"/>
  <c r="L9" i="29"/>
  <c r="N10" i="29"/>
  <c r="O10" i="29" s="1"/>
  <c r="N7" i="26"/>
  <c r="O7" i="26" s="1"/>
  <c r="N8" i="26"/>
  <c r="O8" i="26" s="1"/>
  <c r="N11" i="26"/>
  <c r="O11" i="26" s="1"/>
  <c r="N10" i="26"/>
  <c r="O10" i="26" s="1"/>
  <c r="N6" i="26"/>
  <c r="O6" i="26" s="1"/>
  <c r="M6" i="26"/>
  <c r="N4" i="26"/>
  <c r="O4" i="26" s="1"/>
  <c r="N2" i="26"/>
  <c r="O2" i="26" s="1"/>
  <c r="M4" i="26"/>
  <c r="N5" i="26"/>
  <c r="O5" i="26" s="1"/>
  <c r="M9" i="26"/>
  <c r="M3" i="26"/>
  <c r="N3" i="26"/>
  <c r="O3" i="26" s="1"/>
  <c r="M5" i="26"/>
  <c r="M7" i="26"/>
  <c r="M10" i="26"/>
  <c r="O9" i="26"/>
  <c r="O12" i="26"/>
  <c r="Q13" i="26"/>
  <c r="N6" i="25"/>
  <c r="N7" i="25"/>
  <c r="N2" i="25"/>
  <c r="N4" i="25"/>
  <c r="N8" i="25"/>
  <c r="N9" i="25"/>
  <c r="M10" i="25"/>
  <c r="M3" i="25"/>
  <c r="M11" i="25"/>
  <c r="M12" i="25"/>
  <c r="M5" i="25"/>
  <c r="M13" i="25"/>
  <c r="N5" i="25"/>
  <c r="N10" i="25"/>
  <c r="N11" i="25"/>
  <c r="N12" i="25"/>
  <c r="N13" i="25"/>
  <c r="C2" i="25"/>
  <c r="C3" i="25"/>
  <c r="C4" i="25"/>
  <c r="C5" i="25"/>
  <c r="C6" i="25"/>
  <c r="C7" i="25"/>
  <c r="C8" i="25"/>
  <c r="C9" i="25"/>
  <c r="C10" i="25"/>
  <c r="C11" i="25"/>
  <c r="C12" i="25"/>
  <c r="C13" i="25"/>
  <c r="D2" i="25"/>
  <c r="M2" i="25" s="1"/>
  <c r="D4" i="25"/>
  <c r="D6" i="25"/>
  <c r="M6" i="25" s="1"/>
  <c r="D7" i="25"/>
  <c r="D8" i="25"/>
  <c r="D9" i="25"/>
  <c r="M9" i="25" s="1"/>
  <c r="N3" i="25"/>
  <c r="N13" i="24"/>
  <c r="O13" i="24" s="1"/>
  <c r="C3" i="24"/>
  <c r="L12" i="24"/>
  <c r="N12" i="24" s="1"/>
  <c r="O12" i="24" s="1"/>
  <c r="C2" i="24"/>
  <c r="C6" i="24"/>
  <c r="D7" i="24"/>
  <c r="C10" i="24"/>
  <c r="D11" i="24"/>
  <c r="O9" i="25" l="1"/>
  <c r="Q9" i="25" s="1"/>
  <c r="P13" i="24"/>
  <c r="Q13" i="24"/>
  <c r="O3" i="25"/>
  <c r="P10" i="29"/>
  <c r="M6" i="30"/>
  <c r="L5" i="30"/>
  <c r="N6" i="30"/>
  <c r="O6" i="30" s="1"/>
  <c r="Q7" i="30"/>
  <c r="P7" i="30"/>
  <c r="M9" i="29"/>
  <c r="L8" i="29"/>
  <c r="N9" i="29"/>
  <c r="O9" i="29" s="1"/>
  <c r="Q10" i="26"/>
  <c r="P10" i="26"/>
  <c r="Q3" i="26"/>
  <c r="P3" i="26"/>
  <c r="Q11" i="26"/>
  <c r="P11" i="26"/>
  <c r="Q6" i="26"/>
  <c r="P6" i="26"/>
  <c r="Q9" i="26"/>
  <c r="P9" i="26"/>
  <c r="Q5" i="26"/>
  <c r="P5" i="26"/>
  <c r="Q4" i="26"/>
  <c r="P4" i="26"/>
  <c r="Q2" i="26"/>
  <c r="P2" i="26"/>
  <c r="Q8" i="26"/>
  <c r="P8" i="26"/>
  <c r="Q7" i="26"/>
  <c r="P7" i="26"/>
  <c r="Q12" i="26"/>
  <c r="P12" i="26"/>
  <c r="O7" i="25"/>
  <c r="O8" i="25"/>
  <c r="O6" i="25"/>
  <c r="P6" i="25" s="1"/>
  <c r="O4" i="25"/>
  <c r="P9" i="25"/>
  <c r="M8" i="25"/>
  <c r="O13" i="25"/>
  <c r="O5" i="25"/>
  <c r="O10" i="25"/>
  <c r="Q3" i="25"/>
  <c r="P3" i="25"/>
  <c r="O12" i="25"/>
  <c r="O2" i="25"/>
  <c r="M4" i="25"/>
  <c r="M7" i="25"/>
  <c r="O11" i="25"/>
  <c r="M12" i="24"/>
  <c r="P12" i="24" s="1"/>
  <c r="L11" i="24"/>
  <c r="Q12" i="24" l="1"/>
  <c r="L4" i="30"/>
  <c r="M5" i="30"/>
  <c r="N5" i="30"/>
  <c r="O5" i="30" s="1"/>
  <c r="Q6" i="30"/>
  <c r="P6" i="30"/>
  <c r="P9" i="29"/>
  <c r="M8" i="29"/>
  <c r="L7" i="29"/>
  <c r="N8" i="29"/>
  <c r="O8" i="29" s="1"/>
  <c r="Q8" i="25"/>
  <c r="Q7" i="25"/>
  <c r="Q6" i="25"/>
  <c r="Q4" i="25"/>
  <c r="P4" i="25"/>
  <c r="Q10" i="25"/>
  <c r="P10" i="25"/>
  <c r="P8" i="25"/>
  <c r="P7" i="25"/>
  <c r="Q13" i="25"/>
  <c r="P13" i="25"/>
  <c r="Q2" i="25"/>
  <c r="P2" i="25"/>
  <c r="Q11" i="25"/>
  <c r="P11" i="25"/>
  <c r="Q12" i="25"/>
  <c r="P12" i="25"/>
  <c r="Q5" i="25"/>
  <c r="P5" i="25"/>
  <c r="M11" i="24"/>
  <c r="L10" i="24"/>
  <c r="N11" i="24"/>
  <c r="O11" i="24" s="1"/>
  <c r="P11" i="24" l="1"/>
  <c r="Q11" i="24"/>
  <c r="Q5" i="30"/>
  <c r="P5" i="30"/>
  <c r="M4" i="30"/>
  <c r="L3" i="30"/>
  <c r="N4" i="30"/>
  <c r="O4" i="30" s="1"/>
  <c r="P8" i="29"/>
  <c r="M7" i="29"/>
  <c r="L6" i="29"/>
  <c r="N7" i="29"/>
  <c r="O7" i="29" s="1"/>
  <c r="M10" i="24"/>
  <c r="L9" i="24"/>
  <c r="N10" i="24"/>
  <c r="O10" i="24" s="1"/>
  <c r="P10" i="24" l="1"/>
  <c r="Q10" i="24"/>
  <c r="Q4" i="30"/>
  <c r="P4" i="30"/>
  <c r="L2" i="30"/>
  <c r="M3" i="30"/>
  <c r="N3" i="30"/>
  <c r="O3" i="30" s="1"/>
  <c r="P7" i="29"/>
  <c r="M6" i="29"/>
  <c r="L5" i="29"/>
  <c r="N6" i="29"/>
  <c r="O6" i="29" s="1"/>
  <c r="M9" i="24"/>
  <c r="L8" i="24"/>
  <c r="N9" i="24"/>
  <c r="O9" i="24" s="1"/>
  <c r="P9" i="24" l="1"/>
  <c r="Q9" i="24"/>
  <c r="M2" i="30"/>
  <c r="N2" i="30"/>
  <c r="O2" i="30" s="1"/>
  <c r="Q3" i="30"/>
  <c r="P3" i="30"/>
  <c r="P6" i="29"/>
  <c r="M5" i="29"/>
  <c r="L4" i="29"/>
  <c r="N5" i="29"/>
  <c r="O5" i="29" s="1"/>
  <c r="M8" i="24"/>
  <c r="L7" i="24"/>
  <c r="N8" i="24"/>
  <c r="O8" i="24" s="1"/>
  <c r="Q8" i="24" l="1"/>
  <c r="Q2" i="30"/>
  <c r="P2" i="30"/>
  <c r="P5" i="29"/>
  <c r="M4" i="29"/>
  <c r="L3" i="29"/>
  <c r="N4" i="29"/>
  <c r="O4" i="29" s="1"/>
  <c r="P8" i="24"/>
  <c r="M7" i="24"/>
  <c r="L6" i="24"/>
  <c r="N7" i="24"/>
  <c r="O7" i="24" s="1"/>
  <c r="Q7" i="24" l="1"/>
  <c r="P7" i="24"/>
  <c r="P4" i="29"/>
  <c r="M3" i="29"/>
  <c r="L2" i="29"/>
  <c r="N3" i="29"/>
  <c r="O3" i="29" s="1"/>
  <c r="M6" i="24"/>
  <c r="L5" i="24"/>
  <c r="N6" i="24"/>
  <c r="O6" i="24" s="1"/>
  <c r="Q6" i="24" l="1"/>
  <c r="P6" i="24"/>
  <c r="P3" i="29"/>
  <c r="M2" i="29"/>
  <c r="N2" i="29"/>
  <c r="O2" i="29" s="1"/>
  <c r="M5" i="24"/>
  <c r="L4" i="24"/>
  <c r="N5" i="24"/>
  <c r="O5" i="24" s="1"/>
  <c r="Q5" i="24" s="1"/>
  <c r="P2" i="29" l="1"/>
  <c r="P5" i="24"/>
  <c r="M4" i="24"/>
  <c r="L3" i="24"/>
  <c r="N4" i="24"/>
  <c r="O4" i="24" s="1"/>
  <c r="Q4" i="24" l="1"/>
  <c r="P4" i="24"/>
  <c r="M3" i="24"/>
  <c r="L2" i="24"/>
  <c r="N3" i="24"/>
  <c r="O3" i="24" s="1"/>
  <c r="Q3" i="24" l="1"/>
  <c r="P3" i="24"/>
  <c r="M2" i="24"/>
  <c r="N2" i="24"/>
  <c r="O2" i="24" s="1"/>
  <c r="Q2" i="24" s="1"/>
  <c r="P2" i="24" l="1"/>
  <c r="L13" i="22" l="1"/>
  <c r="H13" i="22"/>
  <c r="G13" i="22"/>
  <c r="F13" i="22"/>
  <c r="B13" i="22"/>
  <c r="D13" i="22" s="1"/>
  <c r="H12" i="22"/>
  <c r="G12" i="22"/>
  <c r="F12" i="22"/>
  <c r="B12" i="22"/>
  <c r="D12" i="22" s="1"/>
  <c r="H11" i="22"/>
  <c r="G11" i="22"/>
  <c r="F11" i="22"/>
  <c r="B11" i="22"/>
  <c r="D11" i="22" s="1"/>
  <c r="H10" i="22"/>
  <c r="G10" i="22"/>
  <c r="F10" i="22"/>
  <c r="D10" i="22"/>
  <c r="C10" i="22"/>
  <c r="B10" i="22"/>
  <c r="H9" i="22"/>
  <c r="G9" i="22"/>
  <c r="F9" i="22"/>
  <c r="B9" i="22"/>
  <c r="D9" i="22" s="1"/>
  <c r="H8" i="22"/>
  <c r="G8" i="22"/>
  <c r="F8" i="22"/>
  <c r="B8" i="22"/>
  <c r="C8" i="22" s="1"/>
  <c r="H7" i="22"/>
  <c r="G7" i="22"/>
  <c r="F7" i="22"/>
  <c r="B7" i="22"/>
  <c r="D7" i="22" s="1"/>
  <c r="H6" i="22"/>
  <c r="G6" i="22"/>
  <c r="F6" i="22"/>
  <c r="D6" i="22"/>
  <c r="C6" i="22"/>
  <c r="B6" i="22"/>
  <c r="H5" i="22"/>
  <c r="G5" i="22"/>
  <c r="F5" i="22"/>
  <c r="B5" i="22"/>
  <c r="C5" i="22" s="1"/>
  <c r="H4" i="22"/>
  <c r="G4" i="22"/>
  <c r="F4" i="22"/>
  <c r="B4" i="22"/>
  <c r="D4" i="22" s="1"/>
  <c r="H3" i="22"/>
  <c r="G3" i="22"/>
  <c r="F3" i="22"/>
  <c r="B3" i="22"/>
  <c r="D3" i="22" s="1"/>
  <c r="H2" i="22"/>
  <c r="G2" i="22"/>
  <c r="F2" i="22"/>
  <c r="D2" i="22"/>
  <c r="C2" i="22"/>
  <c r="B2" i="22"/>
  <c r="L13" i="21"/>
  <c r="L12" i="21" s="1"/>
  <c r="L11" i="21" s="1"/>
  <c r="L10" i="21" s="1"/>
  <c r="L9" i="21" s="1"/>
  <c r="L8" i="21" s="1"/>
  <c r="L7" i="21" s="1"/>
  <c r="L6" i="21" s="1"/>
  <c r="L5" i="21" s="1"/>
  <c r="L4" i="21" s="1"/>
  <c r="L3" i="21" s="1"/>
  <c r="L2" i="21" s="1"/>
  <c r="H13" i="21"/>
  <c r="G13" i="21"/>
  <c r="F13" i="21"/>
  <c r="B13" i="21"/>
  <c r="C13" i="21" s="1"/>
  <c r="H12" i="21"/>
  <c r="G12" i="21"/>
  <c r="F12" i="21"/>
  <c r="D12" i="21"/>
  <c r="C12" i="21"/>
  <c r="B12" i="21"/>
  <c r="H11" i="21"/>
  <c r="G11" i="21"/>
  <c r="F11" i="21"/>
  <c r="B11" i="21"/>
  <c r="D11" i="21" s="1"/>
  <c r="H10" i="21"/>
  <c r="G10" i="21"/>
  <c r="F10" i="21"/>
  <c r="B10" i="21"/>
  <c r="D10" i="21" s="1"/>
  <c r="H9" i="21"/>
  <c r="G9" i="21"/>
  <c r="F9" i="21"/>
  <c r="B9" i="21"/>
  <c r="C9" i="21" s="1"/>
  <c r="H8" i="21"/>
  <c r="G8" i="21"/>
  <c r="F8" i="21"/>
  <c r="B8" i="21"/>
  <c r="D8" i="21" s="1"/>
  <c r="H7" i="21"/>
  <c r="G7" i="21"/>
  <c r="F7" i="21"/>
  <c r="B7" i="21"/>
  <c r="D7" i="21" s="1"/>
  <c r="H6" i="21"/>
  <c r="G6" i="21"/>
  <c r="F6" i="21"/>
  <c r="B6" i="21"/>
  <c r="D6" i="21" s="1"/>
  <c r="H5" i="21"/>
  <c r="G5" i="21"/>
  <c r="F5" i="21"/>
  <c r="B5" i="21"/>
  <c r="C5" i="21" s="1"/>
  <c r="H4" i="21"/>
  <c r="G4" i="21"/>
  <c r="F4" i="21"/>
  <c r="B4" i="21"/>
  <c r="D4" i="21" s="1"/>
  <c r="H3" i="21"/>
  <c r="G3" i="21"/>
  <c r="F3" i="21"/>
  <c r="B3" i="21"/>
  <c r="D3" i="21" s="1"/>
  <c r="H2" i="21"/>
  <c r="G2" i="21"/>
  <c r="F2" i="21"/>
  <c r="B2" i="21"/>
  <c r="D2" i="21" s="1"/>
  <c r="D5" i="21" l="1"/>
  <c r="C9" i="22"/>
  <c r="C8" i="21"/>
  <c r="D5" i="22"/>
  <c r="C13" i="22"/>
  <c r="C12" i="22"/>
  <c r="M13" i="22"/>
  <c r="N13" i="22"/>
  <c r="O13" i="22" s="1"/>
  <c r="C4" i="22"/>
  <c r="C3" i="22"/>
  <c r="C7" i="22"/>
  <c r="D8" i="22"/>
  <c r="C11" i="22"/>
  <c r="L12" i="22"/>
  <c r="C4" i="21"/>
  <c r="D9" i="21"/>
  <c r="D13" i="21"/>
  <c r="M13" i="21" s="1"/>
  <c r="N13" i="21"/>
  <c r="C3" i="21"/>
  <c r="C7" i="21"/>
  <c r="C11" i="21"/>
  <c r="C2" i="21"/>
  <c r="C6" i="21"/>
  <c r="C10" i="21"/>
  <c r="P13" i="22" l="1"/>
  <c r="Q13" i="22"/>
  <c r="N12" i="22"/>
  <c r="O12" i="22" s="1"/>
  <c r="M12" i="22"/>
  <c r="L11" i="22"/>
  <c r="O13" i="21"/>
  <c r="P13" i="21" s="1"/>
  <c r="M12" i="21"/>
  <c r="N12" i="21"/>
  <c r="O12" i="21" s="1"/>
  <c r="P12" i="21" s="1"/>
  <c r="Q12" i="22" l="1"/>
  <c r="P12" i="22"/>
  <c r="M11" i="22"/>
  <c r="L10" i="22"/>
  <c r="N11" i="22"/>
  <c r="O11" i="22" s="1"/>
  <c r="M11" i="21"/>
  <c r="N11" i="21"/>
  <c r="O11" i="21" s="1"/>
  <c r="P11" i="21" s="1"/>
  <c r="Q11" i="22" l="1"/>
  <c r="P11" i="22"/>
  <c r="M10" i="22"/>
  <c r="L9" i="22"/>
  <c r="N10" i="22"/>
  <c r="O10" i="22" s="1"/>
  <c r="M10" i="21"/>
  <c r="N10" i="21"/>
  <c r="O10" i="21" s="1"/>
  <c r="P10" i="21" s="1"/>
  <c r="P10" i="22" l="1"/>
  <c r="Q10" i="22"/>
  <c r="M9" i="22"/>
  <c r="L8" i="22"/>
  <c r="N9" i="22"/>
  <c r="O9" i="22" s="1"/>
  <c r="M9" i="21"/>
  <c r="N9" i="21"/>
  <c r="O9" i="21" s="1"/>
  <c r="P9" i="21" s="1"/>
  <c r="P9" i="22" l="1"/>
  <c r="Q9" i="22"/>
  <c r="N8" i="22"/>
  <c r="O8" i="22" s="1"/>
  <c r="M8" i="22"/>
  <c r="L7" i="22"/>
  <c r="M8" i="21"/>
  <c r="N8" i="21"/>
  <c r="O8" i="21" s="1"/>
  <c r="P8" i="21" s="1"/>
  <c r="Q8" i="22" l="1"/>
  <c r="P8" i="22"/>
  <c r="M7" i="22"/>
  <c r="L6" i="22"/>
  <c r="N7" i="22"/>
  <c r="O7" i="22" s="1"/>
  <c r="M7" i="21"/>
  <c r="N7" i="21"/>
  <c r="O7" i="21" s="1"/>
  <c r="P7" i="22" l="1"/>
  <c r="Q7" i="22"/>
  <c r="M6" i="22"/>
  <c r="L5" i="22"/>
  <c r="N6" i="22"/>
  <c r="O6" i="22" s="1"/>
  <c r="P7" i="21"/>
  <c r="M6" i="21"/>
  <c r="N6" i="21"/>
  <c r="O6" i="21" s="1"/>
  <c r="P6" i="21" s="1"/>
  <c r="Q6" i="22" l="1"/>
  <c r="P6" i="22"/>
  <c r="N5" i="22"/>
  <c r="O5" i="22" s="1"/>
  <c r="M5" i="22"/>
  <c r="L4" i="22"/>
  <c r="M5" i="21"/>
  <c r="N5" i="21"/>
  <c r="O5" i="21" s="1"/>
  <c r="P5" i="21" s="1"/>
  <c r="Q5" i="22" l="1"/>
  <c r="P5" i="22"/>
  <c r="N4" i="22"/>
  <c r="O4" i="22" s="1"/>
  <c r="M4" i="22"/>
  <c r="L3" i="22"/>
  <c r="M4" i="21"/>
  <c r="N4" i="21"/>
  <c r="O4" i="21" s="1"/>
  <c r="Q4" i="22" l="1"/>
  <c r="P4" i="22"/>
  <c r="M3" i="22"/>
  <c r="L2" i="22"/>
  <c r="N3" i="22"/>
  <c r="O3" i="22" s="1"/>
  <c r="P4" i="21"/>
  <c r="M3" i="21"/>
  <c r="N3" i="21"/>
  <c r="O3" i="21" s="1"/>
  <c r="P3" i="21" s="1"/>
  <c r="Q3" i="22" l="1"/>
  <c r="P3" i="22"/>
  <c r="M2" i="22"/>
  <c r="N2" i="22"/>
  <c r="O2" i="22" s="1"/>
  <c r="Q2" i="22" s="1"/>
  <c r="M2" i="21"/>
  <c r="N2" i="21"/>
  <c r="O2" i="21" s="1"/>
  <c r="P2" i="21" s="1"/>
  <c r="P2" i="22" l="1"/>
  <c r="L13" i="20"/>
  <c r="H13" i="20"/>
  <c r="G13" i="20"/>
  <c r="F13" i="20"/>
  <c r="B13" i="20"/>
  <c r="C13" i="20" s="1"/>
  <c r="H12" i="20"/>
  <c r="G12" i="20"/>
  <c r="F12" i="20"/>
  <c r="D12" i="20"/>
  <c r="C12" i="20"/>
  <c r="B12" i="20"/>
  <c r="H11" i="20"/>
  <c r="G11" i="20"/>
  <c r="F11" i="20"/>
  <c r="B11" i="20"/>
  <c r="D11" i="20" s="1"/>
  <c r="H10" i="20"/>
  <c r="G10" i="20"/>
  <c r="F10" i="20"/>
  <c r="B10" i="20"/>
  <c r="D10" i="20" s="1"/>
  <c r="H9" i="20"/>
  <c r="G9" i="20"/>
  <c r="F9" i="20"/>
  <c r="B9" i="20"/>
  <c r="C9" i="20" s="1"/>
  <c r="H8" i="20"/>
  <c r="G8" i="20"/>
  <c r="F8" i="20"/>
  <c r="D8" i="20"/>
  <c r="C8" i="20"/>
  <c r="B8" i="20"/>
  <c r="H7" i="20"/>
  <c r="G7" i="20"/>
  <c r="F7" i="20"/>
  <c r="B7" i="20"/>
  <c r="D7" i="20" s="1"/>
  <c r="H6" i="20"/>
  <c r="G6" i="20"/>
  <c r="F6" i="20"/>
  <c r="B6" i="20"/>
  <c r="D6" i="20" s="1"/>
  <c r="H5" i="20"/>
  <c r="G5" i="20"/>
  <c r="F5" i="20"/>
  <c r="D5" i="20"/>
  <c r="B5" i="20"/>
  <c r="C5" i="20" s="1"/>
  <c r="H4" i="20"/>
  <c r="G4" i="20"/>
  <c r="F4" i="20"/>
  <c r="D4" i="20"/>
  <c r="C4" i="20"/>
  <c r="B4" i="20"/>
  <c r="H3" i="20"/>
  <c r="G3" i="20"/>
  <c r="F3" i="20"/>
  <c r="B3" i="20"/>
  <c r="D3" i="20" s="1"/>
  <c r="H2" i="20"/>
  <c r="G2" i="20"/>
  <c r="F2" i="20"/>
  <c r="B2" i="20"/>
  <c r="D2" i="20" s="1"/>
  <c r="D9" i="20" l="1"/>
  <c r="D13" i="20"/>
  <c r="M13" i="20"/>
  <c r="C3" i="20"/>
  <c r="C7" i="20"/>
  <c r="C11" i="20"/>
  <c r="L12" i="20"/>
  <c r="M12" i="20" s="1"/>
  <c r="N13" i="20"/>
  <c r="O13" i="20" s="1"/>
  <c r="P13" i="20" s="1"/>
  <c r="C2" i="20"/>
  <c r="C6" i="20"/>
  <c r="C10" i="20"/>
  <c r="L11" i="20"/>
  <c r="N12" i="20" l="1"/>
  <c r="O12" i="20" s="1"/>
  <c r="P12" i="20" s="1"/>
  <c r="N11" i="20"/>
  <c r="O11" i="20" s="1"/>
  <c r="M11" i="20"/>
  <c r="L10" i="20"/>
  <c r="P11" i="20" l="1"/>
  <c r="M10" i="20"/>
  <c r="L9" i="20"/>
  <c r="N10" i="20"/>
  <c r="O10" i="20" s="1"/>
  <c r="P10" i="20" s="1"/>
  <c r="M9" i="20" l="1"/>
  <c r="L8" i="20"/>
  <c r="N9" i="20"/>
  <c r="O9" i="20" s="1"/>
  <c r="P9" i="20" s="1"/>
  <c r="M8" i="20" l="1"/>
  <c r="L7" i="20"/>
  <c r="N8" i="20"/>
  <c r="O8" i="20" s="1"/>
  <c r="P8" i="20" s="1"/>
  <c r="N7" i="20" l="1"/>
  <c r="O7" i="20" s="1"/>
  <c r="M7" i="20"/>
  <c r="L6" i="20"/>
  <c r="M6" i="20" l="1"/>
  <c r="L5" i="20"/>
  <c r="N6" i="20"/>
  <c r="O6" i="20" s="1"/>
  <c r="P6" i="20" s="1"/>
  <c r="P7" i="20"/>
  <c r="M5" i="20" l="1"/>
  <c r="L4" i="20"/>
  <c r="N5" i="20"/>
  <c r="O5" i="20" s="1"/>
  <c r="P5" i="20" l="1"/>
  <c r="M4" i="20"/>
  <c r="L3" i="20"/>
  <c r="N4" i="20"/>
  <c r="O4" i="20" s="1"/>
  <c r="P4" i="20" s="1"/>
  <c r="N3" i="20" l="1"/>
  <c r="O3" i="20" s="1"/>
  <c r="M3" i="20"/>
  <c r="L2" i="20"/>
  <c r="M2" i="20" l="1"/>
  <c r="N2" i="20"/>
  <c r="O2" i="20" s="1"/>
  <c r="P2" i="20" s="1"/>
  <c r="P3" i="20"/>
  <c r="L13" i="19" l="1"/>
  <c r="H13" i="19"/>
  <c r="G13" i="19"/>
  <c r="F13" i="19"/>
  <c r="B13" i="19"/>
  <c r="D13" i="19" s="1"/>
  <c r="H12" i="19"/>
  <c r="G12" i="19"/>
  <c r="F12" i="19"/>
  <c r="B12" i="19"/>
  <c r="D12" i="19" s="1"/>
  <c r="H11" i="19"/>
  <c r="G11" i="19"/>
  <c r="F11" i="19"/>
  <c r="B11" i="19"/>
  <c r="D11" i="19" s="1"/>
  <c r="H10" i="19"/>
  <c r="G10" i="19"/>
  <c r="F10" i="19"/>
  <c r="D10" i="19"/>
  <c r="B10" i="19"/>
  <c r="C10" i="19" s="1"/>
  <c r="H9" i="19"/>
  <c r="G9" i="19"/>
  <c r="F9" i="19"/>
  <c r="B9" i="19"/>
  <c r="D9" i="19" s="1"/>
  <c r="H8" i="19"/>
  <c r="G8" i="19"/>
  <c r="F8" i="19"/>
  <c r="C8" i="19"/>
  <c r="B8" i="19"/>
  <c r="D8" i="19" s="1"/>
  <c r="H7" i="19"/>
  <c r="G7" i="19"/>
  <c r="F7" i="19"/>
  <c r="B7" i="19"/>
  <c r="D7" i="19" s="1"/>
  <c r="H6" i="19"/>
  <c r="G6" i="19"/>
  <c r="F6" i="19"/>
  <c r="B6" i="19"/>
  <c r="D6" i="19" s="1"/>
  <c r="H5" i="19"/>
  <c r="G5" i="19"/>
  <c r="F5" i="19"/>
  <c r="D5" i="19"/>
  <c r="C5" i="19"/>
  <c r="B5" i="19"/>
  <c r="H4" i="19"/>
  <c r="G4" i="19"/>
  <c r="F4" i="19"/>
  <c r="B4" i="19"/>
  <c r="D4" i="19" s="1"/>
  <c r="H3" i="19"/>
  <c r="G3" i="19"/>
  <c r="F3" i="19"/>
  <c r="B3" i="19"/>
  <c r="D3" i="19" s="1"/>
  <c r="H2" i="19"/>
  <c r="G2" i="19"/>
  <c r="F2" i="19"/>
  <c r="B2" i="19"/>
  <c r="D2" i="19" s="1"/>
  <c r="C2" i="19" l="1"/>
  <c r="C9" i="19"/>
  <c r="C6" i="19"/>
  <c r="C13" i="19"/>
  <c r="C12" i="19"/>
  <c r="C4" i="19"/>
  <c r="N13" i="19"/>
  <c r="O13" i="19" s="1"/>
  <c r="C3" i="19"/>
  <c r="C7" i="19"/>
  <c r="C11" i="19"/>
  <c r="L12" i="19"/>
  <c r="M13" i="19"/>
  <c r="P13" i="19" l="1"/>
  <c r="N12" i="19"/>
  <c r="O12" i="19" s="1"/>
  <c r="M12" i="19"/>
  <c r="L11" i="19"/>
  <c r="P12" i="19" l="1"/>
  <c r="M11" i="19"/>
  <c r="L10" i="19"/>
  <c r="N11" i="19"/>
  <c r="O11" i="19" s="1"/>
  <c r="P11" i="19" l="1"/>
  <c r="L9" i="19"/>
  <c r="M10" i="19"/>
  <c r="N10" i="19"/>
  <c r="O10" i="19" s="1"/>
  <c r="P10" i="19" l="1"/>
  <c r="N9" i="19"/>
  <c r="O9" i="19" s="1"/>
  <c r="M9" i="19"/>
  <c r="L8" i="19"/>
  <c r="P9" i="19" l="1"/>
  <c r="N8" i="19"/>
  <c r="O8" i="19" s="1"/>
  <c r="M8" i="19"/>
  <c r="L7" i="19"/>
  <c r="P8" i="19" l="1"/>
  <c r="M7" i="19"/>
  <c r="L6" i="19"/>
  <c r="N7" i="19"/>
  <c r="O7" i="19" s="1"/>
  <c r="P7" i="19" l="1"/>
  <c r="M6" i="19"/>
  <c r="L5" i="19"/>
  <c r="N6" i="19"/>
  <c r="O6" i="19" s="1"/>
  <c r="P6" i="19" l="1"/>
  <c r="N5" i="19"/>
  <c r="O5" i="19" s="1"/>
  <c r="M5" i="19"/>
  <c r="L4" i="19"/>
  <c r="P5" i="19" l="1"/>
  <c r="N4" i="19"/>
  <c r="O4" i="19" s="1"/>
  <c r="M4" i="19"/>
  <c r="L3" i="19"/>
  <c r="P4" i="19" l="1"/>
  <c r="M3" i="19"/>
  <c r="L2" i="19"/>
  <c r="N3" i="19"/>
  <c r="O3" i="19" s="1"/>
  <c r="P3" i="19" l="1"/>
  <c r="M2" i="19"/>
  <c r="N2" i="19"/>
  <c r="O2" i="19" s="1"/>
  <c r="P2" i="19" s="1"/>
  <c r="L13" i="18" l="1"/>
  <c r="L12" i="18" s="1"/>
  <c r="L11" i="18" s="1"/>
  <c r="L10" i="18" s="1"/>
  <c r="L9" i="18" s="1"/>
  <c r="L8" i="18" s="1"/>
  <c r="L7" i="18" s="1"/>
  <c r="L6" i="18" s="1"/>
  <c r="L5" i="18" s="1"/>
  <c r="L4" i="18" s="1"/>
  <c r="L3" i="18" s="1"/>
  <c r="L2" i="18" s="1"/>
  <c r="H13" i="18" l="1"/>
  <c r="G13" i="18"/>
  <c r="F13" i="18"/>
  <c r="B13" i="18"/>
  <c r="C13" i="18" s="1"/>
  <c r="H12" i="18"/>
  <c r="G12" i="18"/>
  <c r="F12" i="18"/>
  <c r="D12" i="18"/>
  <c r="M12" i="18" s="1"/>
  <c r="B12" i="18"/>
  <c r="C12" i="18" s="1"/>
  <c r="H11" i="18"/>
  <c r="G11" i="18"/>
  <c r="F11" i="18"/>
  <c r="B11" i="18"/>
  <c r="D11" i="18" s="1"/>
  <c r="M11" i="18" s="1"/>
  <c r="H10" i="18"/>
  <c r="G10" i="18"/>
  <c r="F10" i="18"/>
  <c r="B10" i="18"/>
  <c r="D10" i="18" s="1"/>
  <c r="M10" i="18" s="1"/>
  <c r="H9" i="18"/>
  <c r="G9" i="18"/>
  <c r="F9" i="18"/>
  <c r="B9" i="18"/>
  <c r="D9" i="18" s="1"/>
  <c r="M9" i="18" s="1"/>
  <c r="H8" i="18"/>
  <c r="G8" i="18"/>
  <c r="F8" i="18"/>
  <c r="D8" i="18"/>
  <c r="M8" i="18" s="1"/>
  <c r="B8" i="18"/>
  <c r="C8" i="18" s="1"/>
  <c r="H7" i="18"/>
  <c r="G7" i="18"/>
  <c r="F7" i="18"/>
  <c r="B7" i="18"/>
  <c r="D7" i="18" s="1"/>
  <c r="M7" i="18" s="1"/>
  <c r="H6" i="18"/>
  <c r="G6" i="18"/>
  <c r="F6" i="18"/>
  <c r="B6" i="18"/>
  <c r="D6" i="18" s="1"/>
  <c r="M6" i="18" s="1"/>
  <c r="H5" i="18"/>
  <c r="G5" i="18"/>
  <c r="F5" i="18"/>
  <c r="B5" i="18"/>
  <c r="D5" i="18" s="1"/>
  <c r="M5" i="18" s="1"/>
  <c r="H4" i="18"/>
  <c r="G4" i="18"/>
  <c r="F4" i="18"/>
  <c r="C4" i="18"/>
  <c r="B4" i="18"/>
  <c r="D4" i="18" s="1"/>
  <c r="M4" i="18" s="1"/>
  <c r="H3" i="18"/>
  <c r="G3" i="18"/>
  <c r="F3" i="18"/>
  <c r="B3" i="18"/>
  <c r="D3" i="18" s="1"/>
  <c r="M3" i="18" s="1"/>
  <c r="H2" i="18"/>
  <c r="G2" i="18"/>
  <c r="F2" i="18"/>
  <c r="B2" i="18"/>
  <c r="D2" i="18" s="1"/>
  <c r="M2" i="18" s="1"/>
  <c r="C2" i="18" l="1"/>
  <c r="C6" i="18"/>
  <c r="C10" i="18"/>
  <c r="N11" i="18"/>
  <c r="N10" i="18"/>
  <c r="N12" i="18"/>
  <c r="O12" i="18" s="1"/>
  <c r="P12" i="18" s="1"/>
  <c r="N13" i="18"/>
  <c r="N4" i="18"/>
  <c r="O4" i="18" s="1"/>
  <c r="P4" i="18" s="1"/>
  <c r="N8" i="18"/>
  <c r="O8" i="18" s="1"/>
  <c r="P8" i="18" s="1"/>
  <c r="N5" i="18"/>
  <c r="N9" i="18"/>
  <c r="N2" i="18"/>
  <c r="O2" i="18" s="1"/>
  <c r="P2" i="18" s="1"/>
  <c r="N3" i="18"/>
  <c r="N6" i="18"/>
  <c r="O6" i="18" s="1"/>
  <c r="P6" i="18" s="1"/>
  <c r="N7" i="18"/>
  <c r="O7" i="18" s="1"/>
  <c r="P7" i="18" s="1"/>
  <c r="C3" i="18"/>
  <c r="C5" i="18"/>
  <c r="C7" i="18"/>
  <c r="C9" i="18"/>
  <c r="C11" i="18"/>
  <c r="O11" i="18" s="1"/>
  <c r="P11" i="18" s="1"/>
  <c r="D13" i="18"/>
  <c r="M13" i="18" s="1"/>
  <c r="D24" i="16"/>
  <c r="E24" i="16"/>
  <c r="F24" i="16"/>
  <c r="G24" i="16"/>
  <c r="H24" i="16"/>
  <c r="I24" i="16"/>
  <c r="J24" i="16"/>
  <c r="K24" i="16"/>
  <c r="L24" i="16"/>
  <c r="M24" i="16"/>
  <c r="N24" i="16"/>
  <c r="D25" i="16"/>
  <c r="E25" i="16"/>
  <c r="F25" i="16"/>
  <c r="G25" i="16"/>
  <c r="H25" i="16"/>
  <c r="I25" i="16"/>
  <c r="J25" i="16"/>
  <c r="K25" i="16"/>
  <c r="L25" i="16"/>
  <c r="M25" i="16"/>
  <c r="N25" i="16"/>
  <c r="C25" i="16"/>
  <c r="C24" i="16"/>
  <c r="O9" i="18" l="1"/>
  <c r="P9" i="18" s="1"/>
  <c r="O10" i="18"/>
  <c r="P10" i="18" s="1"/>
  <c r="O5" i="18"/>
  <c r="P5" i="18" s="1"/>
  <c r="O3" i="18"/>
  <c r="P3" i="18" s="1"/>
  <c r="O13" i="18"/>
  <c r="P13" i="18" s="1"/>
  <c r="Q25" i="16"/>
  <c r="Q24" i="16"/>
  <c r="H13" i="15" l="1"/>
  <c r="G13" i="15"/>
  <c r="F13" i="15"/>
  <c r="D13" i="15"/>
  <c r="K13" i="15" s="1"/>
  <c r="B13" i="15"/>
  <c r="C13" i="15" s="1"/>
  <c r="H12" i="15"/>
  <c r="G12" i="15"/>
  <c r="F12" i="15"/>
  <c r="L12" i="15" s="1"/>
  <c r="B12" i="15"/>
  <c r="D12" i="15" s="1"/>
  <c r="K12" i="15" s="1"/>
  <c r="H11" i="15"/>
  <c r="G11" i="15"/>
  <c r="F11" i="15"/>
  <c r="L11" i="15" s="1"/>
  <c r="B11" i="15"/>
  <c r="C11" i="15" s="1"/>
  <c r="H10" i="15"/>
  <c r="G10" i="15"/>
  <c r="F10" i="15"/>
  <c r="B10" i="15"/>
  <c r="C10" i="15" s="1"/>
  <c r="H9" i="15"/>
  <c r="G9" i="15"/>
  <c r="F9" i="15"/>
  <c r="B9" i="15"/>
  <c r="C9" i="15" s="1"/>
  <c r="H8" i="15"/>
  <c r="G8" i="15"/>
  <c r="F8" i="15"/>
  <c r="B8" i="15"/>
  <c r="D8" i="15" s="1"/>
  <c r="K8" i="15" s="1"/>
  <c r="H7" i="15"/>
  <c r="G7" i="15"/>
  <c r="F7" i="15"/>
  <c r="B7" i="15"/>
  <c r="C7" i="15" s="1"/>
  <c r="H6" i="15"/>
  <c r="G6" i="15"/>
  <c r="F6" i="15"/>
  <c r="B6" i="15"/>
  <c r="D6" i="15" s="1"/>
  <c r="K6" i="15" s="1"/>
  <c r="H5" i="15"/>
  <c r="G5" i="15"/>
  <c r="F5" i="15"/>
  <c r="L5" i="15" s="1"/>
  <c r="D5" i="15"/>
  <c r="K5" i="15" s="1"/>
  <c r="B5" i="15"/>
  <c r="C5" i="15" s="1"/>
  <c r="H4" i="15"/>
  <c r="G4" i="15"/>
  <c r="F4" i="15"/>
  <c r="L4" i="15" s="1"/>
  <c r="B4" i="15"/>
  <c r="D4" i="15" s="1"/>
  <c r="K4" i="15" s="1"/>
  <c r="H3" i="15"/>
  <c r="G3" i="15"/>
  <c r="F3" i="15"/>
  <c r="L3" i="15" s="1"/>
  <c r="M3" i="15" s="1"/>
  <c r="N3" i="15" s="1"/>
  <c r="G4" i="16" s="1"/>
  <c r="D3" i="15"/>
  <c r="K3" i="15" s="1"/>
  <c r="B3" i="15"/>
  <c r="C3" i="15" s="1"/>
  <c r="H2" i="15"/>
  <c r="G2" i="15"/>
  <c r="F2" i="15"/>
  <c r="B2" i="15"/>
  <c r="D2" i="15" s="1"/>
  <c r="K2" i="15" s="1"/>
  <c r="H13" i="14"/>
  <c r="G13" i="14"/>
  <c r="F13" i="14"/>
  <c r="B13" i="14"/>
  <c r="D13" i="14" s="1"/>
  <c r="K13" i="14" s="1"/>
  <c r="H12" i="14"/>
  <c r="G12" i="14"/>
  <c r="F12" i="14"/>
  <c r="B12" i="14"/>
  <c r="D12" i="14" s="1"/>
  <c r="K12" i="14" s="1"/>
  <c r="H11" i="14"/>
  <c r="G11" i="14"/>
  <c r="F11" i="14"/>
  <c r="D11" i="14"/>
  <c r="K11" i="14" s="1"/>
  <c r="B11" i="14"/>
  <c r="C11" i="14" s="1"/>
  <c r="H10" i="14"/>
  <c r="G10" i="14"/>
  <c r="F10" i="14"/>
  <c r="B10" i="14"/>
  <c r="D10" i="14" s="1"/>
  <c r="K10" i="14" s="1"/>
  <c r="H9" i="14"/>
  <c r="G9" i="14"/>
  <c r="F9" i="14"/>
  <c r="B9" i="14"/>
  <c r="D9" i="14" s="1"/>
  <c r="K9" i="14" s="1"/>
  <c r="H8" i="14"/>
  <c r="G8" i="14"/>
  <c r="F8" i="14"/>
  <c r="B8" i="14"/>
  <c r="D8" i="14" s="1"/>
  <c r="K8" i="14" s="1"/>
  <c r="H7" i="14"/>
  <c r="G7" i="14"/>
  <c r="F7" i="14"/>
  <c r="D7" i="14"/>
  <c r="K7" i="14" s="1"/>
  <c r="B7" i="14"/>
  <c r="C7" i="14" s="1"/>
  <c r="H6" i="14"/>
  <c r="G6" i="14"/>
  <c r="F6" i="14"/>
  <c r="B6" i="14"/>
  <c r="D6" i="14" s="1"/>
  <c r="K6" i="14" s="1"/>
  <c r="H5" i="14"/>
  <c r="G5" i="14"/>
  <c r="F5" i="14"/>
  <c r="B5" i="14"/>
  <c r="D5" i="14" s="1"/>
  <c r="K5" i="14" s="1"/>
  <c r="H4" i="14"/>
  <c r="G4" i="14"/>
  <c r="F4" i="14"/>
  <c r="B4" i="14"/>
  <c r="D4" i="14" s="1"/>
  <c r="K4" i="14" s="1"/>
  <c r="H3" i="14"/>
  <c r="G3" i="14"/>
  <c r="F3" i="14"/>
  <c r="D3" i="14"/>
  <c r="K3" i="14" s="1"/>
  <c r="B3" i="14"/>
  <c r="C3" i="14" s="1"/>
  <c r="H2" i="14"/>
  <c r="G2" i="14"/>
  <c r="F2" i="14"/>
  <c r="B2" i="14"/>
  <c r="D2" i="14" s="1"/>
  <c r="K2" i="14" s="1"/>
  <c r="H13" i="13"/>
  <c r="G13" i="13"/>
  <c r="F13" i="13"/>
  <c r="B13" i="13"/>
  <c r="D13" i="13" s="1"/>
  <c r="K13" i="13" s="1"/>
  <c r="H12" i="13"/>
  <c r="G12" i="13"/>
  <c r="F12" i="13"/>
  <c r="B12" i="13"/>
  <c r="C12" i="13" s="1"/>
  <c r="H11" i="13"/>
  <c r="G11" i="13"/>
  <c r="F11" i="13"/>
  <c r="B11" i="13"/>
  <c r="D11" i="13" s="1"/>
  <c r="K11" i="13" s="1"/>
  <c r="H10" i="13"/>
  <c r="G10" i="13"/>
  <c r="F10" i="13"/>
  <c r="B10" i="13"/>
  <c r="C10" i="13" s="1"/>
  <c r="H9" i="13"/>
  <c r="G9" i="13"/>
  <c r="F9" i="13"/>
  <c r="B9" i="13"/>
  <c r="D9" i="13" s="1"/>
  <c r="K9" i="13" s="1"/>
  <c r="H8" i="13"/>
  <c r="G8" i="13"/>
  <c r="F8" i="13"/>
  <c r="D8" i="13"/>
  <c r="K8" i="13" s="1"/>
  <c r="B8" i="13"/>
  <c r="C8" i="13" s="1"/>
  <c r="H7" i="13"/>
  <c r="G7" i="13"/>
  <c r="F7" i="13"/>
  <c r="B7" i="13"/>
  <c r="D7" i="13" s="1"/>
  <c r="K7" i="13" s="1"/>
  <c r="H6" i="13"/>
  <c r="G6" i="13"/>
  <c r="F6" i="13"/>
  <c r="B6" i="13"/>
  <c r="C6" i="13" s="1"/>
  <c r="H5" i="13"/>
  <c r="G5" i="13"/>
  <c r="F5" i="13"/>
  <c r="B5" i="13"/>
  <c r="D5" i="13" s="1"/>
  <c r="K5" i="13" s="1"/>
  <c r="H4" i="13"/>
  <c r="G4" i="13"/>
  <c r="F4" i="13"/>
  <c r="B4" i="13"/>
  <c r="C4" i="13" s="1"/>
  <c r="H3" i="13"/>
  <c r="G3" i="13"/>
  <c r="F3" i="13"/>
  <c r="B3" i="13"/>
  <c r="D3" i="13" s="1"/>
  <c r="K3" i="13" s="1"/>
  <c r="H2" i="13"/>
  <c r="G2" i="13"/>
  <c r="F2" i="13"/>
  <c r="B2" i="13"/>
  <c r="C2" i="13" s="1"/>
  <c r="H13" i="12"/>
  <c r="G13" i="12"/>
  <c r="F13" i="12"/>
  <c r="D13" i="12"/>
  <c r="K13" i="12" s="1"/>
  <c r="B13" i="12"/>
  <c r="C13" i="12" s="1"/>
  <c r="H12" i="12"/>
  <c r="G12" i="12"/>
  <c r="F12" i="12"/>
  <c r="C12" i="12"/>
  <c r="B12" i="12"/>
  <c r="D12" i="12" s="1"/>
  <c r="K12" i="12" s="1"/>
  <c r="H11" i="12"/>
  <c r="G11" i="12"/>
  <c r="F11" i="12"/>
  <c r="D11" i="12"/>
  <c r="K11" i="12" s="1"/>
  <c r="C11" i="12"/>
  <c r="B11" i="12"/>
  <c r="H10" i="12"/>
  <c r="G10" i="12"/>
  <c r="F10" i="12"/>
  <c r="L10" i="12" s="1"/>
  <c r="B10" i="12"/>
  <c r="D10" i="12" s="1"/>
  <c r="K10" i="12" s="1"/>
  <c r="H9" i="12"/>
  <c r="G9" i="12"/>
  <c r="F9" i="12"/>
  <c r="B9" i="12"/>
  <c r="D9" i="12" s="1"/>
  <c r="K9" i="12" s="1"/>
  <c r="H8" i="12"/>
  <c r="G8" i="12"/>
  <c r="F8" i="12"/>
  <c r="C8" i="12"/>
  <c r="B8" i="12"/>
  <c r="D8" i="12" s="1"/>
  <c r="K8" i="12" s="1"/>
  <c r="H7" i="12"/>
  <c r="G7" i="12"/>
  <c r="F7" i="12"/>
  <c r="L7" i="12" s="1"/>
  <c r="B7" i="12"/>
  <c r="D7" i="12" s="1"/>
  <c r="K7" i="12" s="1"/>
  <c r="H6" i="12"/>
  <c r="G6" i="12"/>
  <c r="F6" i="12"/>
  <c r="B6" i="12"/>
  <c r="D6" i="12" s="1"/>
  <c r="K6" i="12" s="1"/>
  <c r="H5" i="12"/>
  <c r="G5" i="12"/>
  <c r="F5" i="12"/>
  <c r="D5" i="12"/>
  <c r="K5" i="12" s="1"/>
  <c r="C5" i="12"/>
  <c r="B5" i="12"/>
  <c r="H4" i="12"/>
  <c r="G4" i="12"/>
  <c r="F4" i="12"/>
  <c r="L4" i="12" s="1"/>
  <c r="B4" i="12"/>
  <c r="D4" i="12" s="1"/>
  <c r="K4" i="12" s="1"/>
  <c r="H3" i="12"/>
  <c r="G3" i="12"/>
  <c r="F3" i="12"/>
  <c r="L3" i="12" s="1"/>
  <c r="B3" i="12"/>
  <c r="D3" i="12" s="1"/>
  <c r="K3" i="12" s="1"/>
  <c r="H2" i="12"/>
  <c r="G2" i="12"/>
  <c r="F2" i="12"/>
  <c r="B2" i="12"/>
  <c r="C2" i="12" s="1"/>
  <c r="H13" i="11"/>
  <c r="G13" i="11"/>
  <c r="F13" i="11"/>
  <c r="B13" i="11"/>
  <c r="D13" i="11" s="1"/>
  <c r="K13" i="11" s="1"/>
  <c r="H12" i="11"/>
  <c r="G12" i="11"/>
  <c r="F12" i="11"/>
  <c r="D12" i="11"/>
  <c r="K12" i="11" s="1"/>
  <c r="C12" i="11"/>
  <c r="B12" i="11"/>
  <c r="H11" i="11"/>
  <c r="G11" i="11"/>
  <c r="F11" i="11"/>
  <c r="B11" i="11"/>
  <c r="D11" i="11" s="1"/>
  <c r="K11" i="11" s="1"/>
  <c r="H10" i="11"/>
  <c r="G10" i="11"/>
  <c r="F10" i="11"/>
  <c r="B10" i="11"/>
  <c r="D10" i="11" s="1"/>
  <c r="K10" i="11" s="1"/>
  <c r="H9" i="11"/>
  <c r="G9" i="11"/>
  <c r="F9" i="11"/>
  <c r="B9" i="11"/>
  <c r="D9" i="11" s="1"/>
  <c r="K9" i="11" s="1"/>
  <c r="H8" i="11"/>
  <c r="G8" i="11"/>
  <c r="F8" i="11"/>
  <c r="D8" i="11"/>
  <c r="K8" i="11" s="1"/>
  <c r="C8" i="11"/>
  <c r="B8" i="11"/>
  <c r="H7" i="11"/>
  <c r="G7" i="11"/>
  <c r="F7" i="11"/>
  <c r="B7" i="11"/>
  <c r="C7" i="11" s="1"/>
  <c r="H6" i="11"/>
  <c r="G6" i="11"/>
  <c r="F6" i="11"/>
  <c r="B6" i="11"/>
  <c r="D6" i="11" s="1"/>
  <c r="K6" i="11" s="1"/>
  <c r="H5" i="11"/>
  <c r="G5" i="11"/>
  <c r="F5" i="11"/>
  <c r="B5" i="11"/>
  <c r="C5" i="11" s="1"/>
  <c r="H4" i="11"/>
  <c r="G4" i="11"/>
  <c r="F4" i="11"/>
  <c r="D4" i="11"/>
  <c r="K4" i="11" s="1"/>
  <c r="C4" i="11"/>
  <c r="B4" i="11"/>
  <c r="H3" i="11"/>
  <c r="G3" i="11"/>
  <c r="F3" i="11"/>
  <c r="B3" i="11"/>
  <c r="C3" i="11" s="1"/>
  <c r="H2" i="11"/>
  <c r="G2" i="11"/>
  <c r="F2" i="11"/>
  <c r="B2" i="11"/>
  <c r="D2" i="11" s="1"/>
  <c r="K2" i="11" s="1"/>
  <c r="C9" i="12" l="1"/>
  <c r="D2" i="13"/>
  <c r="K2" i="13" s="1"/>
  <c r="D10" i="13"/>
  <c r="K10" i="13" s="1"/>
  <c r="C5" i="14"/>
  <c r="C9" i="14"/>
  <c r="C13" i="14"/>
  <c r="M5" i="15"/>
  <c r="D7" i="15"/>
  <c r="K7" i="15" s="1"/>
  <c r="C2" i="11"/>
  <c r="C6" i="11"/>
  <c r="C10" i="11"/>
  <c r="C3" i="12"/>
  <c r="C7" i="12"/>
  <c r="L2" i="13"/>
  <c r="M2" i="13" s="1"/>
  <c r="L3" i="13"/>
  <c r="D4" i="13"/>
  <c r="K4" i="13" s="1"/>
  <c r="L10" i="13"/>
  <c r="L11" i="13"/>
  <c r="D12" i="13"/>
  <c r="K12" i="13" s="1"/>
  <c r="D9" i="15"/>
  <c r="K9" i="15" s="1"/>
  <c r="M3" i="12"/>
  <c r="N3" i="12" s="1"/>
  <c r="D4" i="16" s="1"/>
  <c r="M7" i="12"/>
  <c r="N7" i="12" s="1"/>
  <c r="D8" i="16" s="1"/>
  <c r="C10" i="12"/>
  <c r="M10" i="12" s="1"/>
  <c r="N10" i="12" s="1"/>
  <c r="D11" i="16" s="1"/>
  <c r="L4" i="13"/>
  <c r="M4" i="13" s="1"/>
  <c r="L5" i="13"/>
  <c r="D6" i="13"/>
  <c r="K6" i="13" s="1"/>
  <c r="L5" i="14"/>
  <c r="M5" i="14" s="1"/>
  <c r="L6" i="14"/>
  <c r="L9" i="14"/>
  <c r="M9" i="14" s="1"/>
  <c r="N9" i="14" s="1"/>
  <c r="F10" i="16" s="1"/>
  <c r="D11" i="15"/>
  <c r="K11" i="15" s="1"/>
  <c r="L6" i="15"/>
  <c r="L13" i="15"/>
  <c r="M13" i="15" s="1"/>
  <c r="N13" i="15" s="1"/>
  <c r="G14" i="16" s="1"/>
  <c r="L7" i="15"/>
  <c r="M7" i="15" s="1"/>
  <c r="N7" i="15" s="1"/>
  <c r="G8" i="16" s="1"/>
  <c r="L8" i="15"/>
  <c r="L2" i="15"/>
  <c r="L9" i="15"/>
  <c r="M9" i="15" s="1"/>
  <c r="N9" i="15" s="1"/>
  <c r="G10" i="16" s="1"/>
  <c r="L10" i="15"/>
  <c r="N5" i="15"/>
  <c r="G6" i="16" s="1"/>
  <c r="C2" i="15"/>
  <c r="C6" i="15"/>
  <c r="M6" i="15" s="1"/>
  <c r="N6" i="15" s="1"/>
  <c r="G7" i="16" s="1"/>
  <c r="C12" i="15"/>
  <c r="M12" i="15" s="1"/>
  <c r="N12" i="15" s="1"/>
  <c r="G13" i="16" s="1"/>
  <c r="D10" i="15"/>
  <c r="K10" i="15" s="1"/>
  <c r="C4" i="15"/>
  <c r="M4" i="15" s="1"/>
  <c r="N4" i="15" s="1"/>
  <c r="G5" i="16" s="1"/>
  <c r="C8" i="15"/>
  <c r="L13" i="14"/>
  <c r="M13" i="14" s="1"/>
  <c r="N13" i="14" s="1"/>
  <c r="F14" i="16" s="1"/>
  <c r="L10" i="14"/>
  <c r="L2" i="14"/>
  <c r="L3" i="14"/>
  <c r="M3" i="14" s="1"/>
  <c r="N3" i="14" s="1"/>
  <c r="F4" i="16" s="1"/>
  <c r="L4" i="14"/>
  <c r="L7" i="14"/>
  <c r="M7" i="14" s="1"/>
  <c r="N7" i="14" s="1"/>
  <c r="F8" i="16" s="1"/>
  <c r="L8" i="14"/>
  <c r="M8" i="14" s="1"/>
  <c r="N8" i="14" s="1"/>
  <c r="F9" i="16" s="1"/>
  <c r="L11" i="14"/>
  <c r="M11" i="14" s="1"/>
  <c r="N11" i="14" s="1"/>
  <c r="F12" i="16" s="1"/>
  <c r="L12" i="14"/>
  <c r="N5" i="14"/>
  <c r="F6" i="16" s="1"/>
  <c r="C2" i="14"/>
  <c r="M2" i="14" s="1"/>
  <c r="N2" i="14" s="1"/>
  <c r="F3" i="16" s="1"/>
  <c r="C4" i="14"/>
  <c r="C6" i="14"/>
  <c r="C8" i="14"/>
  <c r="C10" i="14"/>
  <c r="M10" i="14" s="1"/>
  <c r="N10" i="14" s="1"/>
  <c r="F11" i="16" s="1"/>
  <c r="C12" i="14"/>
  <c r="L12" i="13"/>
  <c r="L13" i="13"/>
  <c r="N2" i="13"/>
  <c r="E3" i="16" s="1"/>
  <c r="L6" i="13"/>
  <c r="M6" i="13" s="1"/>
  <c r="N6" i="13" s="1"/>
  <c r="E7" i="16" s="1"/>
  <c r="L7" i="13"/>
  <c r="L8" i="13"/>
  <c r="M8" i="13" s="1"/>
  <c r="N8" i="13" s="1"/>
  <c r="E9" i="16" s="1"/>
  <c r="L9" i="13"/>
  <c r="N4" i="13"/>
  <c r="E5" i="16" s="1"/>
  <c r="C3" i="13"/>
  <c r="C5" i="13"/>
  <c r="C7" i="13"/>
  <c r="C9" i="13"/>
  <c r="C11" i="13"/>
  <c r="C13" i="13"/>
  <c r="L8" i="12"/>
  <c r="M8" i="12" s="1"/>
  <c r="N8" i="12" s="1"/>
  <c r="D9" i="16" s="1"/>
  <c r="L13" i="12"/>
  <c r="M13" i="12" s="1"/>
  <c r="N13" i="12" s="1"/>
  <c r="D14" i="16" s="1"/>
  <c r="L2" i="12"/>
  <c r="L5" i="12"/>
  <c r="M5" i="12" s="1"/>
  <c r="N5" i="12" s="1"/>
  <c r="D6" i="16" s="1"/>
  <c r="L6" i="12"/>
  <c r="L11" i="12"/>
  <c r="M11" i="12" s="1"/>
  <c r="N11" i="12" s="1"/>
  <c r="D12" i="16" s="1"/>
  <c r="L9" i="12"/>
  <c r="M9" i="12" s="1"/>
  <c r="N9" i="12" s="1"/>
  <c r="D10" i="16" s="1"/>
  <c r="L12" i="12"/>
  <c r="M12" i="12" s="1"/>
  <c r="N12" i="12" s="1"/>
  <c r="D13" i="16" s="1"/>
  <c r="C4" i="12"/>
  <c r="M4" i="12" s="1"/>
  <c r="N4" i="12" s="1"/>
  <c r="D5" i="16" s="1"/>
  <c r="C6" i="12"/>
  <c r="D2" i="12"/>
  <c r="K2" i="12" s="1"/>
  <c r="L4" i="11"/>
  <c r="M4" i="11" s="1"/>
  <c r="N4" i="11" s="1"/>
  <c r="C5" i="16" s="1"/>
  <c r="L5" i="11"/>
  <c r="L8" i="11"/>
  <c r="M8" i="11" s="1"/>
  <c r="N8" i="11" s="1"/>
  <c r="C9" i="16" s="1"/>
  <c r="L9" i="11"/>
  <c r="L12" i="11"/>
  <c r="M12" i="11" s="1"/>
  <c r="N12" i="11" s="1"/>
  <c r="C13" i="16" s="1"/>
  <c r="L13" i="11"/>
  <c r="L2" i="11"/>
  <c r="M2" i="11" s="1"/>
  <c r="N2" i="11" s="1"/>
  <c r="C3" i="16" s="1"/>
  <c r="L3" i="11"/>
  <c r="L6" i="11"/>
  <c r="L7" i="11"/>
  <c r="L10" i="11"/>
  <c r="M10" i="11" s="1"/>
  <c r="N10" i="11" s="1"/>
  <c r="C11" i="16" s="1"/>
  <c r="L11" i="11"/>
  <c r="C9" i="11"/>
  <c r="C11" i="11"/>
  <c r="C13" i="11"/>
  <c r="D3" i="11"/>
  <c r="K3" i="11" s="1"/>
  <c r="D5" i="11"/>
  <c r="K5" i="11" s="1"/>
  <c r="D7" i="11"/>
  <c r="K7" i="11" s="1"/>
  <c r="F3" i="7"/>
  <c r="F4" i="7"/>
  <c r="F5" i="7"/>
  <c r="F6" i="7"/>
  <c r="F7" i="7"/>
  <c r="F8" i="7"/>
  <c r="F9" i="7"/>
  <c r="F10" i="7"/>
  <c r="F11" i="7"/>
  <c r="F12" i="7"/>
  <c r="F13" i="7"/>
  <c r="F2" i="7"/>
  <c r="H3" i="7"/>
  <c r="H4" i="7"/>
  <c r="H5" i="7"/>
  <c r="H6" i="7"/>
  <c r="H7" i="7"/>
  <c r="H8" i="7"/>
  <c r="H9" i="7"/>
  <c r="H10" i="7"/>
  <c r="H11" i="7"/>
  <c r="H12" i="7"/>
  <c r="H13" i="7"/>
  <c r="H2" i="7"/>
  <c r="G3" i="7"/>
  <c r="G4" i="7"/>
  <c r="G5" i="7"/>
  <c r="G6" i="7"/>
  <c r="G7" i="7"/>
  <c r="G8" i="7"/>
  <c r="G9" i="7"/>
  <c r="G10" i="7"/>
  <c r="G11" i="7"/>
  <c r="G12" i="7"/>
  <c r="G13" i="7"/>
  <c r="G2" i="7"/>
  <c r="M10" i="13" l="1"/>
  <c r="N10" i="13" s="1"/>
  <c r="E11" i="16" s="1"/>
  <c r="M11" i="15"/>
  <c r="N11" i="15" s="1"/>
  <c r="G12" i="16" s="1"/>
  <c r="M7" i="11"/>
  <c r="M6" i="11"/>
  <c r="N6" i="11" s="1"/>
  <c r="C7" i="16" s="1"/>
  <c r="M5" i="13"/>
  <c r="N5" i="13" s="1"/>
  <c r="E6" i="16" s="1"/>
  <c r="M9" i="11"/>
  <c r="N9" i="11" s="1"/>
  <c r="C10" i="16" s="1"/>
  <c r="M11" i="13"/>
  <c r="N11" i="13" s="1"/>
  <c r="E12" i="16" s="1"/>
  <c r="M3" i="13"/>
  <c r="N3" i="13" s="1"/>
  <c r="E4" i="16" s="1"/>
  <c r="M12" i="13"/>
  <c r="N12" i="13" s="1"/>
  <c r="E13" i="16" s="1"/>
  <c r="M6" i="14"/>
  <c r="N6" i="14" s="1"/>
  <c r="F7" i="16" s="1"/>
  <c r="M2" i="15"/>
  <c r="N2" i="15" s="1"/>
  <c r="G3" i="16" s="1"/>
  <c r="M8" i="15"/>
  <c r="N8" i="15" s="1"/>
  <c r="G9" i="16" s="1"/>
  <c r="M10" i="15"/>
  <c r="N10" i="15" s="1"/>
  <c r="G11" i="16" s="1"/>
  <c r="M4" i="14"/>
  <c r="N4" i="14" s="1"/>
  <c r="F5" i="16" s="1"/>
  <c r="M12" i="14"/>
  <c r="N12" i="14" s="1"/>
  <c r="F13" i="16" s="1"/>
  <c r="M13" i="13"/>
  <c r="N13" i="13" s="1"/>
  <c r="E14" i="16" s="1"/>
  <c r="M7" i="13"/>
  <c r="N7" i="13" s="1"/>
  <c r="E8" i="16" s="1"/>
  <c r="M9" i="13"/>
  <c r="N9" i="13" s="1"/>
  <c r="E10" i="16" s="1"/>
  <c r="M6" i="12"/>
  <c r="N6" i="12" s="1"/>
  <c r="D7" i="16" s="1"/>
  <c r="M2" i="12"/>
  <c r="N2" i="12" s="1"/>
  <c r="D3" i="16" s="1"/>
  <c r="M13" i="11"/>
  <c r="N13" i="11" s="1"/>
  <c r="C14" i="16" s="1"/>
  <c r="M11" i="11"/>
  <c r="N11" i="11" s="1"/>
  <c r="C12" i="16" s="1"/>
  <c r="N7" i="11"/>
  <c r="C8" i="16" s="1"/>
  <c r="M5" i="11"/>
  <c r="N5" i="11" s="1"/>
  <c r="C6" i="16" s="1"/>
  <c r="M3" i="11"/>
  <c r="N3" i="11" s="1"/>
  <c r="C4" i="16" s="1"/>
  <c r="B13" i="7" l="1"/>
  <c r="L13" i="7" s="1"/>
  <c r="B12" i="7"/>
  <c r="L12" i="7" s="1"/>
  <c r="B11" i="7"/>
  <c r="L11" i="7" s="1"/>
  <c r="B10" i="7"/>
  <c r="L10" i="7" s="1"/>
  <c r="B9" i="7"/>
  <c r="L9" i="7" s="1"/>
  <c r="D8" i="7"/>
  <c r="K8" i="7" s="1"/>
  <c r="B8" i="7"/>
  <c r="L8" i="7" s="1"/>
  <c r="D7" i="7"/>
  <c r="K7" i="7" s="1"/>
  <c r="C7" i="7"/>
  <c r="B7" i="7"/>
  <c r="L7" i="7" s="1"/>
  <c r="B6" i="7"/>
  <c r="L6" i="7" s="1"/>
  <c r="B5" i="7"/>
  <c r="L5" i="7" s="1"/>
  <c r="D4" i="7"/>
  <c r="K4" i="7" s="1"/>
  <c r="B4" i="7"/>
  <c r="L4" i="7" s="1"/>
  <c r="D3" i="7"/>
  <c r="K3" i="7" s="1"/>
  <c r="C3" i="7"/>
  <c r="B3" i="7"/>
  <c r="L3" i="7" s="1"/>
  <c r="B2" i="7"/>
  <c r="L2" i="7" s="1"/>
  <c r="C12" i="7" l="1"/>
  <c r="M12" i="7"/>
  <c r="N12" i="7" s="1"/>
  <c r="B13" i="16" s="1"/>
  <c r="H13" i="16" s="1"/>
  <c r="C2" i="7"/>
  <c r="C6" i="7"/>
  <c r="C10" i="7"/>
  <c r="D2" i="7"/>
  <c r="K2" i="7" s="1"/>
  <c r="C9" i="7"/>
  <c r="M13" i="7"/>
  <c r="N13" i="7" s="1"/>
  <c r="B14" i="16" s="1"/>
  <c r="H14" i="16" s="1"/>
  <c r="M4" i="7"/>
  <c r="N4" i="7" s="1"/>
  <c r="B5" i="16" s="1"/>
  <c r="H5" i="16" s="1"/>
  <c r="C5" i="7"/>
  <c r="D6" i="7"/>
  <c r="K6" i="7" s="1"/>
  <c r="M3" i="7"/>
  <c r="N3" i="7" s="1"/>
  <c r="B4" i="16" s="1"/>
  <c r="H4" i="16" s="1"/>
  <c r="C4" i="7"/>
  <c r="D5" i="7"/>
  <c r="K5" i="7" s="1"/>
  <c r="M7" i="7"/>
  <c r="N7" i="7" s="1"/>
  <c r="B8" i="16" s="1"/>
  <c r="H8" i="16" s="1"/>
  <c r="C8" i="7"/>
  <c r="M8" i="7" s="1"/>
  <c r="N8" i="7" s="1"/>
  <c r="B9" i="16" s="1"/>
  <c r="H9" i="16" s="1"/>
  <c r="D9" i="7"/>
  <c r="K9" i="7" s="1"/>
  <c r="C11" i="7"/>
  <c r="C13" i="7"/>
  <c r="D10" i="7"/>
  <c r="K10" i="7" s="1"/>
  <c r="D11" i="7"/>
  <c r="K11" i="7" s="1"/>
  <c r="D12" i="7"/>
  <c r="K12" i="7" s="1"/>
  <c r="D13" i="7"/>
  <c r="K13" i="7" s="1"/>
  <c r="M10" i="7" l="1"/>
  <c r="N10" i="7" s="1"/>
  <c r="B11" i="16" s="1"/>
  <c r="H11" i="16" s="1"/>
  <c r="M9" i="7"/>
  <c r="N9" i="7" s="1"/>
  <c r="B10" i="16" s="1"/>
  <c r="H10" i="16" s="1"/>
  <c r="M11" i="7"/>
  <c r="N11" i="7" s="1"/>
  <c r="B12" i="16" s="1"/>
  <c r="H12" i="16" s="1"/>
  <c r="M6" i="7"/>
  <c r="N6" i="7" s="1"/>
  <c r="B7" i="16" s="1"/>
  <c r="H7" i="16" s="1"/>
  <c r="M5" i="7"/>
  <c r="N5" i="7" s="1"/>
  <c r="B6" i="16" s="1"/>
  <c r="H6" i="16" s="1"/>
  <c r="M2" i="7"/>
  <c r="N2" i="7" s="1"/>
  <c r="B3" i="16" s="1"/>
  <c r="H3" i="16" s="1"/>
</calcChain>
</file>

<file path=xl/sharedStrings.xml><?xml version="1.0" encoding="utf-8"?>
<sst xmlns="http://schemas.openxmlformats.org/spreadsheetml/2006/main" count="467" uniqueCount="50">
  <si>
    <t>SDP</t>
  </si>
  <si>
    <t>D_h</t>
  </si>
  <si>
    <t>m_dot</t>
  </si>
  <si>
    <t>L</t>
  </si>
  <si>
    <t>Simulink</t>
  </si>
  <si>
    <t>CFD</t>
  </si>
  <si>
    <t>T [C]</t>
  </si>
  <si>
    <t>Auslass</t>
  </si>
  <si>
    <t>µ</t>
  </si>
  <si>
    <t>A</t>
  </si>
  <si>
    <t>Re</t>
  </si>
  <si>
    <t>f_Darcy</t>
  </si>
  <si>
    <t>eps_rough</t>
  </si>
  <si>
    <t>ρ_I</t>
  </si>
  <si>
    <t>ρ_ein</t>
  </si>
  <si>
    <t>ρ_aus</t>
  </si>
  <si>
    <t>ρ [kg/m3]</t>
  </si>
  <si>
    <t>delta_p_friction</t>
  </si>
  <si>
    <t>p_ein-p_aus</t>
  </si>
  <si>
    <t>p [Pa]</t>
  </si>
  <si>
    <t>p_stat  [Pa]</t>
  </si>
  <si>
    <t>p_gesamt  [Pa]</t>
  </si>
  <si>
    <t>SDP/DP</t>
  </si>
  <si>
    <t>MW</t>
  </si>
  <si>
    <t>DP0</t>
  </si>
  <si>
    <t>T</t>
  </si>
  <si>
    <t>p</t>
  </si>
  <si>
    <t>DP0 (MW)</t>
  </si>
  <si>
    <t>RMSE</t>
  </si>
  <si>
    <t>Fehler</t>
  </si>
  <si>
    <t>m_dot_leakage_h</t>
  </si>
  <si>
    <t>m_dot_leakage_v</t>
  </si>
  <si>
    <t>V_dot_leakage_h</t>
  </si>
  <si>
    <t>V_dot_leakage_v</t>
  </si>
  <si>
    <t>m_dot_aus</t>
  </si>
  <si>
    <t>Einstrahlung [W/m2]</t>
  </si>
  <si>
    <t>Umgebungstemperatur [C]</t>
  </si>
  <si>
    <t>Windgeschwindigkeit [m/s]</t>
  </si>
  <si>
    <t>Volumemstrom [m3/h]</t>
  </si>
  <si>
    <t>lam_f_constant</t>
  </si>
  <si>
    <t>5_1_dp0</t>
  </si>
  <si>
    <t>5_1_dp1</t>
  </si>
  <si>
    <t>5_1_dp2</t>
  </si>
  <si>
    <t>5_1_dp3</t>
  </si>
  <si>
    <t>5_1_dp4</t>
  </si>
  <si>
    <t>5_1_dp5</t>
  </si>
  <si>
    <t>5_1_dp6</t>
  </si>
  <si>
    <t>5_1_dp7</t>
  </si>
  <si>
    <t>5_1_dp8</t>
  </si>
  <si>
    <t>5_1_dp9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</si>
</sst>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000"/>
    <numFmt numFmtId="166" formatCode="0.0000E+00"/>
    <numFmt numFmtId="167" formatCode="0.000000000"/>
  </numFmts>
  <fonts count="6" x14ac:knownFonts="1">
    <font>
      <sz val="11"/>
      <color theme="1"/>
      <name val="Calibri"/>
      <family val="2"/>
      <scheme val="minor"/>
    </font>
    <font>
      <i/>
      <sz val="9"/>
      <color rgb="FF1A1A1A"/>
      <name val="Times New Roman"/>
      <family val="1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0" fillId="3" borderId="0" xfId="0" applyFill="1"/>
    <xf numFmtId="0" fontId="2" fillId="3" borderId="0" xfId="0" applyFont="1" applyFill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0" xfId="0" applyNumberFormat="1"/>
    <xf numFmtId="165" fontId="0" fillId="0" borderId="0" xfId="0" applyNumberFormat="1"/>
    <xf numFmtId="166" fontId="0" fillId="3" borderId="0" xfId="0" applyNumberFormat="1" applyFill="1"/>
    <xf numFmtId="0" fontId="2" fillId="0" borderId="0" xfId="0" applyFont="1"/>
    <xf numFmtId="0" fontId="4" fillId="4" borderId="0" xfId="0" applyFont="1" applyFill="1"/>
    <xf numFmtId="0" fontId="0" fillId="4" borderId="0" xfId="0" applyFill="1"/>
    <xf numFmtId="164" fontId="3" fillId="4" borderId="0" xfId="0" applyNumberFormat="1" applyFont="1" applyFill="1"/>
    <xf numFmtId="164" fontId="0" fillId="4" borderId="0" xfId="0" applyNumberFormat="1" applyFill="1"/>
    <xf numFmtId="0" fontId="0" fillId="2" borderId="0" xfId="0" applyFill="1"/>
    <xf numFmtId="164" fontId="0" fillId="0" borderId="3" xfId="0" applyNumberFormat="1" applyBorder="1"/>
    <xf numFmtId="164" fontId="0" fillId="0" borderId="0" xfId="0" applyNumberFormat="1" applyBorder="1"/>
    <xf numFmtId="164" fontId="0" fillId="0" borderId="4" xfId="0" applyNumberFormat="1" applyBorder="1"/>
    <xf numFmtId="0" fontId="0" fillId="5" borderId="0" xfId="0" applyFill="1"/>
    <xf numFmtId="0" fontId="2" fillId="5" borderId="0" xfId="0" applyFont="1" applyFill="1"/>
    <xf numFmtId="0" fontId="2" fillId="0" borderId="0" xfId="0" applyFont="1" applyFill="1" applyBorder="1"/>
    <xf numFmtId="165" fontId="0" fillId="5" borderId="0" xfId="0" applyNumberFormat="1" applyFill="1"/>
    <xf numFmtId="0" fontId="0" fillId="0" borderId="9" xfId="0" applyBorder="1"/>
    <xf numFmtId="0" fontId="0" fillId="0" borderId="10" xfId="0" applyFill="1" applyBorder="1"/>
    <xf numFmtId="0" fontId="0" fillId="0" borderId="9" xfId="0" applyFill="1" applyBorder="1"/>
    <xf numFmtId="0" fontId="0" fillId="0" borderId="10" xfId="0" applyBorder="1"/>
    <xf numFmtId="11" fontId="0" fillId="0" borderId="0" xfId="0" applyNumberFormat="1"/>
    <xf numFmtId="11" fontId="0" fillId="0" borderId="0" xfId="0" applyNumberFormat="1" applyBorder="1"/>
    <xf numFmtId="164" fontId="0" fillId="2" borderId="0" xfId="0" applyNumberFormat="1" applyFill="1"/>
    <xf numFmtId="167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38500</xdr:colOff>
      <xdr:row>22</xdr:row>
      <xdr:rowOff>101915</xdr:rowOff>
    </xdr:from>
    <xdr:ext cx="2954767" cy="4809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5613132" y="4160568"/>
              <a:ext cx="2954767" cy="480966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−1,8</m:t>
                            </m:r>
                            <m:func>
                              <m:func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de-DE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6,9</m:t>
                                        </m:r>
                                      </m:num>
                                      <m:den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𝑅𝑒</m:t>
                                        </m:r>
                                      </m:den>
                                    </m:f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 </m:t>
                                    </m:r>
                                    <m:sSup>
                                      <m:sSup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de-DE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f>
                                              <m:fPr>
                                                <m:ctrlP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fPr>
                                              <m:num>
                                                <m:sSub>
                                                  <m:sSubPr>
                                                    <m:ctrlP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𝜀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𝑟𝑜𝑢𝑔h</m:t>
                                                    </m:r>
                                                  </m:sub>
                                                </m:sSub>
                                              </m:num>
                                              <m:den>
                                                <m: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3,7</m:t>
                                                </m:r>
                                                <m:sSub>
                                                  <m:sSubPr>
                                                    <m:ctrlPr>
                                                      <a:rPr lang="de-DE" sz="110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𝐷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h</m:t>
                                                    </m:r>
                                                  </m:sub>
                                                </m:sSub>
                                              </m:den>
                                            </m:f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1,11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</m:func>
                          </m:e>
                        </m:d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5613132" y="4160568"/>
              <a:ext cx="2954767" cy="480966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𝑓_𝐷𝑟𝑎𝑐𝑦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−1,8 log⁡(6,9/𝑅𝑒+ (𝜀_𝑟𝑜𝑢𝑔ℎ/(3,7𝐷_ℎ ))^1,11 ) ]^(</a:t>
              </a:r>
              <a:r>
                <a:rPr lang="de-DE" sz="1100" b="0" i="0">
                  <a:latin typeface="Cambria Math" panose="02040503050406030204" pitchFamily="18" charset="0"/>
                </a:rPr>
                <a:t>−2)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56148</xdr:colOff>
      <xdr:row>20</xdr:row>
      <xdr:rowOff>16044</xdr:rowOff>
    </xdr:from>
    <xdr:ext cx="1564106" cy="345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feld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5630780" y="3705728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𝑅𝑒</m:t>
                    </m:r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̇"/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7" name="Textfeld 6"/>
            <xdr:cNvSpPr txBox="1"/>
          </xdr:nvSpPr>
          <xdr:spPr>
            <a:xfrm>
              <a:off x="5630780" y="3705728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𝜌_𝐼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𝑉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𝜇</a:t>
              </a:r>
              <a:r>
                <a:rPr lang="de-DE" sz="1100" i="0">
                  <a:latin typeface="Cambria Math" panose="02040503050406030204" pitchFamily="18" charset="0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̇𝐷_ℎ)/</a:t>
              </a:r>
              <a:r>
                <a:rPr lang="de-DE" sz="1100" b="0" i="0">
                  <a:latin typeface="Cambria Math" panose="02040503050406030204" pitchFamily="18" charset="0"/>
                </a:rPr>
                <a:t>𝐴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𝜇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104273</xdr:colOff>
      <xdr:row>17</xdr:row>
      <xdr:rowOff>120315</xdr:rowOff>
    </xdr:from>
    <xdr:ext cx="2954767" cy="368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feld 15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 txBox="1"/>
          </xdr:nvSpPr>
          <xdr:spPr>
            <a:xfrm>
              <a:off x="5678905" y="3256547"/>
              <a:ext cx="2954767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num>
                      <m:den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̇"/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</m:acc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𝐿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𝐴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16" name="Textfeld 15"/>
            <xdr:cNvSpPr txBox="1"/>
          </xdr:nvSpPr>
          <xdr:spPr>
            <a:xfrm>
              <a:off x="5678905" y="3256547"/>
              <a:ext cx="2954767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〗_𝑓𝑟𝑖𝑐𝑡𝑖𝑜𝑛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𝑓_𝐷𝑟𝑎𝑐𝑦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𝐿/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𝜌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_𝐼 𝑉^2)/2</a:t>
              </a:r>
              <a:r>
                <a:rPr lang="de-DE" sz="1100" b="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𝑓_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𝐷𝑟𝑎𝑐𝑦  (𝑚 ̇^2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∙𝐿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𝜌_𝐼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∙𝐴^2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7</xdr:col>
      <xdr:colOff>152398</xdr:colOff>
      <xdr:row>26</xdr:row>
      <xdr:rowOff>2</xdr:rowOff>
    </xdr:from>
    <xdr:to>
      <xdr:col>11</xdr:col>
      <xdr:colOff>561472</xdr:colOff>
      <xdr:row>29</xdr:row>
      <xdr:rowOff>1</xdr:rowOff>
    </xdr:to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5727030" y="4796591"/>
          <a:ext cx="3400926" cy="5534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Cengel, Y. A.,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Heat and Mass Transfer – A Practical Approach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3rd Ed, Section 8.5. McGraw-Hill, 2007.</a:t>
          </a:r>
          <a:endParaRPr lang="de-DE" sz="1100"/>
        </a:p>
      </xdr:txBody>
    </xdr:sp>
    <xdr:clientData/>
  </xdr:twoCellAnchor>
  <xdr:oneCellAnchor>
    <xdr:from>
      <xdr:col>7</xdr:col>
      <xdr:colOff>112295</xdr:colOff>
      <xdr:row>15</xdr:row>
      <xdr:rowOff>128338</xdr:rowOff>
    </xdr:from>
    <xdr:ext cx="1042737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feld 19"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 txBox="1"/>
          </xdr:nvSpPr>
          <xdr:spPr>
            <a:xfrm>
              <a:off x="5686927" y="2895601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0" name="Textfeld 19"/>
            <xdr:cNvSpPr txBox="1"/>
          </xdr:nvSpPr>
          <xdr:spPr>
            <a:xfrm>
              <a:off x="5686927" y="2895601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=4𝐴/𝑃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0</xdr:col>
      <xdr:colOff>240631</xdr:colOff>
      <xdr:row>21</xdr:row>
      <xdr:rowOff>24064</xdr:rowOff>
    </xdr:from>
    <xdr:to>
      <xdr:col>4</xdr:col>
      <xdr:colOff>112294</xdr:colOff>
      <xdr:row>23</xdr:row>
      <xdr:rowOff>176463</xdr:rowOff>
    </xdr:to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240631" y="3898232"/>
          <a:ext cx="2871537" cy="52136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White, F. M.,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Fluid Mechanics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7th Ed, Section 6.8. McGraw-Hill, 2011.</a:t>
          </a:r>
          <a:endParaRPr lang="de-DE" sz="1100"/>
        </a:p>
      </xdr:txBody>
    </xdr:sp>
    <xdr:clientData/>
  </xdr:twoCellAnchor>
  <xdr:oneCellAnchor>
    <xdr:from>
      <xdr:col>0</xdr:col>
      <xdr:colOff>112295</xdr:colOff>
      <xdr:row>17</xdr:row>
      <xdr:rowOff>84221</xdr:rowOff>
    </xdr:from>
    <xdr:ext cx="5171416" cy="586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feld 22">
              <a:extLs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SpPr txBox="1"/>
          </xdr:nvSpPr>
          <xdr:spPr>
            <a:xfrm>
              <a:off x="112295" y="3220453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𝑎𝑢𝑠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𝑒𝑖𝑛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de-DE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̇"/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𝑎𝑢𝑠</m:t>
                                </m:r>
                              </m:sub>
                            </m:sSub>
                          </m:den>
                        </m:f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𝑒𝑖𝑛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m:rPr>
                        <m:nor/>
                      </m:rPr>
                      <a:rPr lang="de-DE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DE">
                <a:effectLst/>
              </a:endParaRPr>
            </a:p>
            <a:p>
              <a:endParaRPr lang="de-DE" sz="1100"/>
            </a:p>
          </xdr:txBody>
        </xdr:sp>
      </mc:Choice>
      <mc:Fallback xmlns="">
        <xdr:sp macro="" textlink="">
          <xdr:nvSpPr>
            <xdr:cNvPr id="23" name="Textfeld 22"/>
            <xdr:cNvSpPr txBox="1"/>
          </xdr:nvSpPr>
          <xdr:spPr>
            <a:xfrm>
              <a:off x="112295" y="3220453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𝑝_𝑒𝑖𝑛−𝑝_𝑎𝑢𝑠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𝜌_𝑎𝑢𝑠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〖𝑉_𝑎𝑢𝑠〗^2−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𝜌_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𝑒𝑖𝑛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〖𝑉_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𝑒𝑖𝑛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〗^2+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/𝐴)^2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∙(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1/𝜌_𝑎𝑢𝑠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1/𝜌_𝑒𝑖𝑛 )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𝑝〗_𝑓𝑟𝑖𝑐𝑡𝑖𝑜𝑛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DE">
                <a:effectLst/>
              </a:endParaRPr>
            </a:p>
            <a:p>
              <a:endParaRPr lang="de-DE" sz="1100"/>
            </a:p>
          </xdr:txBody>
        </xdr:sp>
      </mc:Fallback>
    </mc:AlternateContent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38500</xdr:colOff>
      <xdr:row>22</xdr:row>
      <xdr:rowOff>101915</xdr:rowOff>
    </xdr:from>
    <xdr:ext cx="3811605" cy="4762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00000000-0008-0000-0B00-000002000000}"/>
                </a:ext>
              </a:extLst>
            </xdr:cNvPr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−1,8</m:t>
                            </m:r>
                            <m:func>
                              <m:func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de-DE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6,9</m:t>
                                        </m:r>
                                      </m:num>
                                      <m:den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𝑅𝑒</m:t>
                                        </m:r>
                                      </m:den>
                                    </m:f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 </m:t>
                                    </m:r>
                                    <m:sSup>
                                      <m:sSup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de-DE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f>
                                              <m:fPr>
                                                <m:ctrlP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fPr>
                                              <m:num>
                                                <m:sSub>
                                                  <m:sSubPr>
                                                    <m:ctrlP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𝜀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𝑟𝑜𝑢𝑔h</m:t>
                                                    </m:r>
                                                  </m:sub>
                                                </m:sSub>
                                              </m:num>
                                              <m:den>
                                                <m: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3,7</m:t>
                                                </m:r>
                                                <m:sSub>
                                                  <m:sSubPr>
                                                    <m:ctrlPr>
                                                      <a:rPr lang="de-DE" sz="110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𝐷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h</m:t>
                                                    </m:r>
                                                  </m:sub>
                                                </m:sSub>
                                              </m:den>
                                            </m:f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1,11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</m:func>
                          </m:e>
                        </m:d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feld 1"/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−1,8 log⁡(6,9/𝑅𝑒+ (𝜀_𝑟𝑜𝑢𝑔ℎ/(3,7𝐷_ℎ ))^1,11 ) ]^(</a:t>
              </a:r>
              <a:r>
                <a:rPr lang="de-DE" sz="1100" b="0" i="0">
                  <a:latin typeface="Cambria Math" panose="02040503050406030204" pitchFamily="18" charset="0"/>
                </a:rPr>
                <a:t>−2)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56148</xdr:colOff>
      <xdr:row>20</xdr:row>
      <xdr:rowOff>16044</xdr:rowOff>
    </xdr:from>
    <xdr:ext cx="1564106" cy="345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00000000-0008-0000-0B00-000003000000}"/>
                </a:ext>
              </a:extLst>
            </xdr:cNvPr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𝑅𝑒</m:t>
                    </m:r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̇"/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𝑅𝑒=(𝜌_𝐼 𝑉𝐷_ℎ)/𝜇</a:t>
              </a:r>
              <a:r>
                <a:rPr lang="de-DE" sz="1100" i="0">
                  <a:latin typeface="Cambria Math" panose="02040503050406030204" pitchFamily="18" charset="0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̇𝐷_ℎ)/</a:t>
              </a:r>
              <a:r>
                <a:rPr lang="de-DE" sz="1100" b="0" i="0">
                  <a:latin typeface="Cambria Math" panose="02040503050406030204" pitchFamily="18" charset="0"/>
                </a:rPr>
                <a:t>𝐴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104273</xdr:colOff>
      <xdr:row>17</xdr:row>
      <xdr:rowOff>120315</xdr:rowOff>
    </xdr:from>
    <xdr:ext cx="3689684" cy="368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0000000-0008-0000-0B00-000004000000}"/>
                </a:ext>
              </a:extLst>
            </xdr:cNvPr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𝑡𝑢𝑟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num>
                      <m:den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̇"/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</m:acc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𝐿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𝐴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𝑝〗_(𝑓𝑟𝑖𝑐𝑡𝑖𝑜𝑛,𝑡𝑢𝑟)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𝐿/𝐷_ℎ   (𝜌_𝐼 𝑉^2)/2</a:t>
              </a:r>
              <a:r>
                <a:rPr lang="de-DE" sz="1100" b="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(𝑚 ̇^2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∙𝐿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)/(2𝜌_𝐼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∙𝐴^2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6</xdr:col>
      <xdr:colOff>986588</xdr:colOff>
      <xdr:row>36</xdr:row>
      <xdr:rowOff>8023</xdr:rowOff>
    </xdr:from>
    <xdr:to>
      <xdr:col>11</xdr:col>
      <xdr:colOff>368967</xdr:colOff>
      <xdr:row>39</xdr:row>
      <xdr:rowOff>8023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 txBox="1"/>
      </xdr:nvSpPr>
      <xdr:spPr>
        <a:xfrm>
          <a:off x="5535728" y="6591703"/>
          <a:ext cx="4365859" cy="548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Cengel, Y. A.,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Heat and Mass Transfer – A Practical Approach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3rd Ed, Section 8.5. McGraw-Hill, 2007.</a:t>
          </a:r>
          <a:endParaRPr lang="de-DE" sz="1100"/>
        </a:p>
      </xdr:txBody>
    </xdr:sp>
    <xdr:clientData/>
  </xdr:twoCellAnchor>
  <xdr:oneCellAnchor>
    <xdr:from>
      <xdr:col>7</xdr:col>
      <xdr:colOff>112295</xdr:colOff>
      <xdr:row>15</xdr:row>
      <xdr:rowOff>128338</xdr:rowOff>
    </xdr:from>
    <xdr:ext cx="1042737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00000000-0008-0000-0B00-000006000000}"/>
                </a:ext>
              </a:extLst>
            </xdr:cNvPr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𝐷_ℎ=4𝐴/𝑃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0</xdr:col>
      <xdr:colOff>240631</xdr:colOff>
      <xdr:row>21</xdr:row>
      <xdr:rowOff>24064</xdr:rowOff>
    </xdr:from>
    <xdr:to>
      <xdr:col>4</xdr:col>
      <xdr:colOff>112294</xdr:colOff>
      <xdr:row>23</xdr:row>
      <xdr:rowOff>176463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SpPr txBox="1"/>
      </xdr:nvSpPr>
      <xdr:spPr>
        <a:xfrm>
          <a:off x="240631" y="3864544"/>
          <a:ext cx="2881563" cy="518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White, F. M.,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Fluid Mechanics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7th Ed, Section 6.8. McGraw-Hill, 2011.</a:t>
          </a:r>
          <a:endParaRPr lang="de-DE" sz="1100"/>
        </a:p>
      </xdr:txBody>
    </xdr:sp>
    <xdr:clientData/>
  </xdr:twoCellAnchor>
  <xdr:oneCellAnchor>
    <xdr:from>
      <xdr:col>0</xdr:col>
      <xdr:colOff>112295</xdr:colOff>
      <xdr:row>17</xdr:row>
      <xdr:rowOff>84221</xdr:rowOff>
    </xdr:from>
    <xdr:ext cx="5171416" cy="586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00000000-0008-0000-0B00-000008000000}"/>
                </a:ext>
              </a:extLst>
            </xdr:cNvPr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𝑎𝑢𝑠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𝑒𝑖𝑛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de-DE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̇"/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𝑎𝑢𝑠</m:t>
                                </m:r>
                              </m:sub>
                            </m:sSub>
                          </m:den>
                        </m:f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𝑒𝑖𝑛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m:rPr>
                        <m:nor/>
                      </m:rPr>
                      <a:rPr lang="de-DE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DE">
                <a:effectLst/>
              </a:endParaRPr>
            </a:p>
            <a:p>
              <a:endParaRPr lang="de-DE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𝑝_𝑒𝑖𝑛−𝑝_𝑎𝑢𝑠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𝜌_𝑎𝑢𝑠 〖𝑉_𝑎𝑢𝑠〗^2−𝜌_𝑒𝑖𝑛 〖𝑉_𝑒𝑖𝑛〗^2+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̇/𝐴)^2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1/𝜌_𝑎𝑢𝑠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1/𝜌_𝑒𝑖𝑛 )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DE">
                <a:effectLst/>
              </a:endParaRPr>
            </a:p>
            <a:p>
              <a:endParaRPr lang="de-DE" sz="1100"/>
            </a:p>
          </xdr:txBody>
        </xdr:sp>
      </mc:Fallback>
    </mc:AlternateContent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38500</xdr:colOff>
      <xdr:row>22</xdr:row>
      <xdr:rowOff>101915</xdr:rowOff>
    </xdr:from>
    <xdr:ext cx="3811605" cy="4762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00000000-0008-0000-0C00-000002000000}"/>
                </a:ext>
              </a:extLst>
            </xdr:cNvPr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−1,8</m:t>
                            </m:r>
                            <m:func>
                              <m:func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de-DE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6,9</m:t>
                                        </m:r>
                                      </m:num>
                                      <m:den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𝑅𝑒</m:t>
                                        </m:r>
                                      </m:den>
                                    </m:f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 </m:t>
                                    </m:r>
                                    <m:sSup>
                                      <m:sSup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de-DE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f>
                                              <m:fPr>
                                                <m:ctrlP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fPr>
                                              <m:num>
                                                <m:sSub>
                                                  <m:sSubPr>
                                                    <m:ctrlP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𝜀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𝑟𝑜𝑢𝑔h</m:t>
                                                    </m:r>
                                                  </m:sub>
                                                </m:sSub>
                                              </m:num>
                                              <m:den>
                                                <m: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3,7</m:t>
                                                </m:r>
                                                <m:sSub>
                                                  <m:sSubPr>
                                                    <m:ctrlPr>
                                                      <a:rPr lang="de-DE" sz="110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𝐷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h</m:t>
                                                    </m:r>
                                                  </m:sub>
                                                </m:sSub>
                                              </m:den>
                                            </m:f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1,11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</m:func>
                          </m:e>
                        </m:d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feld 1"/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−1,8 log⁡(6,9/𝑅𝑒+ (𝜀_𝑟𝑜𝑢𝑔ℎ/(3,7𝐷_ℎ ))^1,11 ) ]^(</a:t>
              </a:r>
              <a:r>
                <a:rPr lang="de-DE" sz="1100" b="0" i="0">
                  <a:latin typeface="Cambria Math" panose="02040503050406030204" pitchFamily="18" charset="0"/>
                </a:rPr>
                <a:t>−2)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56148</xdr:colOff>
      <xdr:row>20</xdr:row>
      <xdr:rowOff>16044</xdr:rowOff>
    </xdr:from>
    <xdr:ext cx="1564106" cy="345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00000000-0008-0000-0C00-000003000000}"/>
                </a:ext>
              </a:extLst>
            </xdr:cNvPr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𝑅𝑒</m:t>
                    </m:r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̇"/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𝑅𝑒=(𝜌_𝐼 𝑉𝐷_ℎ)/𝜇</a:t>
              </a:r>
              <a:r>
                <a:rPr lang="de-DE" sz="1100" i="0">
                  <a:latin typeface="Cambria Math" panose="02040503050406030204" pitchFamily="18" charset="0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̇𝐷_ℎ)/</a:t>
              </a:r>
              <a:r>
                <a:rPr lang="de-DE" sz="1100" b="0" i="0">
                  <a:latin typeface="Cambria Math" panose="02040503050406030204" pitchFamily="18" charset="0"/>
                </a:rPr>
                <a:t>𝐴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104273</xdr:colOff>
      <xdr:row>17</xdr:row>
      <xdr:rowOff>120315</xdr:rowOff>
    </xdr:from>
    <xdr:ext cx="3689684" cy="368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0000000-0008-0000-0C00-000004000000}"/>
                </a:ext>
              </a:extLst>
            </xdr:cNvPr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𝑡𝑢𝑟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num>
                      <m:den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̇"/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</m:acc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𝐿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𝐴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𝑝〗_(𝑓𝑟𝑖𝑐𝑡𝑖𝑜𝑛,𝑡𝑢𝑟)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𝐿/𝐷_ℎ   (𝜌_𝐼 𝑉^2)/2</a:t>
              </a:r>
              <a:r>
                <a:rPr lang="de-DE" sz="1100" b="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(𝑚 ̇^2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∙𝐿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)/(2𝜌_𝐼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∙𝐴^2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6</xdr:col>
      <xdr:colOff>986588</xdr:colOff>
      <xdr:row>36</xdr:row>
      <xdr:rowOff>8023</xdr:rowOff>
    </xdr:from>
    <xdr:to>
      <xdr:col>11</xdr:col>
      <xdr:colOff>368967</xdr:colOff>
      <xdr:row>39</xdr:row>
      <xdr:rowOff>8023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 txBox="1"/>
      </xdr:nvSpPr>
      <xdr:spPr>
        <a:xfrm>
          <a:off x="5535728" y="6591703"/>
          <a:ext cx="4365859" cy="548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Cengel, Y. A.,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Heat and Mass Transfer – A Practical Approach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3rd Ed, Section 8.5. McGraw-Hill, 2007.</a:t>
          </a:r>
          <a:endParaRPr lang="de-DE" sz="1100"/>
        </a:p>
      </xdr:txBody>
    </xdr:sp>
    <xdr:clientData/>
  </xdr:twoCellAnchor>
  <xdr:oneCellAnchor>
    <xdr:from>
      <xdr:col>7</xdr:col>
      <xdr:colOff>112295</xdr:colOff>
      <xdr:row>15</xdr:row>
      <xdr:rowOff>128338</xdr:rowOff>
    </xdr:from>
    <xdr:ext cx="1042737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00000000-0008-0000-0C00-000006000000}"/>
                </a:ext>
              </a:extLst>
            </xdr:cNvPr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𝐷_ℎ=4𝐴/𝑃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0</xdr:col>
      <xdr:colOff>240631</xdr:colOff>
      <xdr:row>21</xdr:row>
      <xdr:rowOff>24064</xdr:rowOff>
    </xdr:from>
    <xdr:to>
      <xdr:col>4</xdr:col>
      <xdr:colOff>112294</xdr:colOff>
      <xdr:row>23</xdr:row>
      <xdr:rowOff>176463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 txBox="1"/>
      </xdr:nvSpPr>
      <xdr:spPr>
        <a:xfrm>
          <a:off x="240631" y="3864544"/>
          <a:ext cx="2881563" cy="518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White, F. M.,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Fluid Mechanics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7th Ed, Section 6.8. McGraw-Hill, 2011.</a:t>
          </a:r>
          <a:endParaRPr lang="de-DE" sz="1100"/>
        </a:p>
      </xdr:txBody>
    </xdr:sp>
    <xdr:clientData/>
  </xdr:twoCellAnchor>
  <xdr:oneCellAnchor>
    <xdr:from>
      <xdr:col>0</xdr:col>
      <xdr:colOff>112295</xdr:colOff>
      <xdr:row>17</xdr:row>
      <xdr:rowOff>84221</xdr:rowOff>
    </xdr:from>
    <xdr:ext cx="5171416" cy="586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00000000-0008-0000-0C00-000008000000}"/>
                </a:ext>
              </a:extLst>
            </xdr:cNvPr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𝑎𝑢𝑠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𝑒𝑖𝑛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de-DE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̇"/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𝑎𝑢𝑠</m:t>
                                </m:r>
                              </m:sub>
                            </m:sSub>
                          </m:den>
                        </m:f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𝑒𝑖𝑛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m:rPr>
                        <m:nor/>
                      </m:rPr>
                      <a:rPr lang="de-DE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DE">
                <a:effectLst/>
              </a:endParaRPr>
            </a:p>
            <a:p>
              <a:endParaRPr lang="de-DE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𝑝_𝑒𝑖𝑛−𝑝_𝑎𝑢𝑠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𝜌_𝑎𝑢𝑠 〖𝑉_𝑎𝑢𝑠〗^2−𝜌_𝑒𝑖𝑛 〖𝑉_𝑒𝑖𝑛〗^2+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̇/𝐴)^2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1/𝜌_𝑎𝑢𝑠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1/𝜌_𝑒𝑖𝑛 )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DE">
                <a:effectLst/>
              </a:endParaRPr>
            </a:p>
            <a:p>
              <a:endParaRPr lang="de-DE" sz="1100"/>
            </a:p>
          </xdr:txBody>
        </xdr:sp>
      </mc:Fallback>
    </mc:AlternateContent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38500</xdr:colOff>
      <xdr:row>22</xdr:row>
      <xdr:rowOff>101915</xdr:rowOff>
    </xdr:from>
    <xdr:ext cx="3811605" cy="4762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00000000-0008-0000-0D00-000002000000}"/>
                </a:ext>
              </a:extLst>
            </xdr:cNvPr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−1,8</m:t>
                            </m:r>
                            <m:func>
                              <m:func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de-DE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6,9</m:t>
                                        </m:r>
                                      </m:num>
                                      <m:den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𝑅𝑒</m:t>
                                        </m:r>
                                      </m:den>
                                    </m:f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 </m:t>
                                    </m:r>
                                    <m:sSup>
                                      <m:sSup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de-DE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f>
                                              <m:fPr>
                                                <m:ctrlP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fPr>
                                              <m:num>
                                                <m:sSub>
                                                  <m:sSubPr>
                                                    <m:ctrlP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𝜀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𝑟𝑜𝑢𝑔h</m:t>
                                                    </m:r>
                                                  </m:sub>
                                                </m:sSub>
                                              </m:num>
                                              <m:den>
                                                <m: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3,7</m:t>
                                                </m:r>
                                                <m:sSub>
                                                  <m:sSubPr>
                                                    <m:ctrlPr>
                                                      <a:rPr lang="de-DE" sz="110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𝐷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h</m:t>
                                                    </m:r>
                                                  </m:sub>
                                                </m:sSub>
                                              </m:den>
                                            </m:f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1,11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</m:func>
                          </m:e>
                        </m:d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feld 1"/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−1,8 log⁡(6,9/𝑅𝑒+ (𝜀_𝑟𝑜𝑢𝑔ℎ/(3,7𝐷_ℎ ))^1,11 ) ]^(</a:t>
              </a:r>
              <a:r>
                <a:rPr lang="de-DE" sz="1100" b="0" i="0">
                  <a:latin typeface="Cambria Math" panose="02040503050406030204" pitchFamily="18" charset="0"/>
                </a:rPr>
                <a:t>−2)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56148</xdr:colOff>
      <xdr:row>20</xdr:row>
      <xdr:rowOff>16044</xdr:rowOff>
    </xdr:from>
    <xdr:ext cx="1564106" cy="345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00000000-0008-0000-0D00-000003000000}"/>
                </a:ext>
              </a:extLst>
            </xdr:cNvPr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𝑅𝑒</m:t>
                    </m:r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̇"/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𝑅𝑒=(𝜌_𝐼 𝑉𝐷_ℎ)/𝜇</a:t>
              </a:r>
              <a:r>
                <a:rPr lang="de-DE" sz="1100" i="0">
                  <a:latin typeface="Cambria Math" panose="02040503050406030204" pitchFamily="18" charset="0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̇𝐷_ℎ)/</a:t>
              </a:r>
              <a:r>
                <a:rPr lang="de-DE" sz="1100" b="0" i="0">
                  <a:latin typeface="Cambria Math" panose="02040503050406030204" pitchFamily="18" charset="0"/>
                </a:rPr>
                <a:t>𝐴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104273</xdr:colOff>
      <xdr:row>17</xdr:row>
      <xdr:rowOff>120315</xdr:rowOff>
    </xdr:from>
    <xdr:ext cx="3689684" cy="368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0000000-0008-0000-0D00-000004000000}"/>
                </a:ext>
              </a:extLst>
            </xdr:cNvPr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𝑡𝑢𝑟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num>
                      <m:den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̇"/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</m:acc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𝐿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𝐴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𝑝〗_(𝑓𝑟𝑖𝑐𝑡𝑖𝑜𝑛,𝑡𝑢𝑟)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𝐿/𝐷_ℎ   (𝜌_𝐼 𝑉^2)/2</a:t>
              </a:r>
              <a:r>
                <a:rPr lang="de-DE" sz="1100" b="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(𝑚 ̇^2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∙𝐿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)/(2𝜌_𝐼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∙𝐴^2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6</xdr:col>
      <xdr:colOff>986588</xdr:colOff>
      <xdr:row>36</xdr:row>
      <xdr:rowOff>8023</xdr:rowOff>
    </xdr:from>
    <xdr:to>
      <xdr:col>11</xdr:col>
      <xdr:colOff>368967</xdr:colOff>
      <xdr:row>39</xdr:row>
      <xdr:rowOff>8023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 txBox="1"/>
      </xdr:nvSpPr>
      <xdr:spPr>
        <a:xfrm>
          <a:off x="5535728" y="6591703"/>
          <a:ext cx="4365859" cy="548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Cengel, Y. A.,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Heat and Mass Transfer – A Practical Approach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3rd Ed, Section 8.5. McGraw-Hill, 2007.</a:t>
          </a:r>
          <a:endParaRPr lang="de-DE" sz="1100"/>
        </a:p>
      </xdr:txBody>
    </xdr:sp>
    <xdr:clientData/>
  </xdr:twoCellAnchor>
  <xdr:oneCellAnchor>
    <xdr:from>
      <xdr:col>7</xdr:col>
      <xdr:colOff>112295</xdr:colOff>
      <xdr:row>15</xdr:row>
      <xdr:rowOff>128338</xdr:rowOff>
    </xdr:from>
    <xdr:ext cx="1042737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00000000-0008-0000-0D00-000006000000}"/>
                </a:ext>
              </a:extLst>
            </xdr:cNvPr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𝐷_ℎ=4𝐴/𝑃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0</xdr:col>
      <xdr:colOff>240631</xdr:colOff>
      <xdr:row>21</xdr:row>
      <xdr:rowOff>24064</xdr:rowOff>
    </xdr:from>
    <xdr:to>
      <xdr:col>4</xdr:col>
      <xdr:colOff>112294</xdr:colOff>
      <xdr:row>23</xdr:row>
      <xdr:rowOff>176463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SpPr txBox="1"/>
      </xdr:nvSpPr>
      <xdr:spPr>
        <a:xfrm>
          <a:off x="240631" y="3864544"/>
          <a:ext cx="2881563" cy="518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White, F. M.,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Fluid Mechanics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7th Ed, Section 6.8. McGraw-Hill, 2011.</a:t>
          </a:r>
          <a:endParaRPr lang="de-DE" sz="1100"/>
        </a:p>
      </xdr:txBody>
    </xdr:sp>
    <xdr:clientData/>
  </xdr:twoCellAnchor>
  <xdr:oneCellAnchor>
    <xdr:from>
      <xdr:col>0</xdr:col>
      <xdr:colOff>112295</xdr:colOff>
      <xdr:row>17</xdr:row>
      <xdr:rowOff>84221</xdr:rowOff>
    </xdr:from>
    <xdr:ext cx="5171416" cy="586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00000000-0008-0000-0D00-000008000000}"/>
                </a:ext>
              </a:extLst>
            </xdr:cNvPr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𝑎𝑢𝑠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𝑒𝑖𝑛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de-DE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̇"/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𝑎𝑢𝑠</m:t>
                                </m:r>
                              </m:sub>
                            </m:sSub>
                          </m:den>
                        </m:f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𝑒𝑖𝑛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m:rPr>
                        <m:nor/>
                      </m:rPr>
                      <a:rPr lang="de-DE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DE">
                <a:effectLst/>
              </a:endParaRPr>
            </a:p>
            <a:p>
              <a:endParaRPr lang="de-DE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𝑝_𝑒𝑖𝑛−𝑝_𝑎𝑢𝑠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𝜌_𝑎𝑢𝑠 〖𝑉_𝑎𝑢𝑠〗^2−𝜌_𝑒𝑖𝑛 〖𝑉_𝑒𝑖𝑛〗^2+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̇/𝐴)^2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1/𝜌_𝑎𝑢𝑠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1/𝜌_𝑒𝑖𝑛 )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DE">
                <a:effectLst/>
              </a:endParaRPr>
            </a:p>
            <a:p>
              <a:endParaRPr lang="de-DE" sz="1100"/>
            </a:p>
          </xdr:txBody>
        </xdr:sp>
      </mc:Fallback>
    </mc:AlternateContent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38500</xdr:colOff>
      <xdr:row>22</xdr:row>
      <xdr:rowOff>101915</xdr:rowOff>
    </xdr:from>
    <xdr:ext cx="3811605" cy="4762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00000000-0008-0000-0E00-000002000000}"/>
                </a:ext>
              </a:extLst>
            </xdr:cNvPr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−1,8</m:t>
                            </m:r>
                            <m:func>
                              <m:func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de-DE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6,9</m:t>
                                        </m:r>
                                      </m:num>
                                      <m:den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𝑅𝑒</m:t>
                                        </m:r>
                                      </m:den>
                                    </m:f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 </m:t>
                                    </m:r>
                                    <m:sSup>
                                      <m:sSup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de-DE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f>
                                              <m:fPr>
                                                <m:ctrlP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fPr>
                                              <m:num>
                                                <m:sSub>
                                                  <m:sSubPr>
                                                    <m:ctrlP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𝜀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𝑟𝑜𝑢𝑔h</m:t>
                                                    </m:r>
                                                  </m:sub>
                                                </m:sSub>
                                              </m:num>
                                              <m:den>
                                                <m: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3,7</m:t>
                                                </m:r>
                                                <m:sSub>
                                                  <m:sSubPr>
                                                    <m:ctrlPr>
                                                      <a:rPr lang="de-DE" sz="110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𝐷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h</m:t>
                                                    </m:r>
                                                  </m:sub>
                                                </m:sSub>
                                              </m:den>
                                            </m:f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1,11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</m:func>
                          </m:e>
                        </m:d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feld 1"/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−1,8 log⁡(6,9/𝑅𝑒+ (𝜀_𝑟𝑜𝑢𝑔ℎ/(3,7𝐷_ℎ ))^1,11 ) ]^(</a:t>
              </a:r>
              <a:r>
                <a:rPr lang="de-DE" sz="1100" b="0" i="0">
                  <a:latin typeface="Cambria Math" panose="02040503050406030204" pitchFamily="18" charset="0"/>
                </a:rPr>
                <a:t>−2)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56148</xdr:colOff>
      <xdr:row>20</xdr:row>
      <xdr:rowOff>16044</xdr:rowOff>
    </xdr:from>
    <xdr:ext cx="1564106" cy="345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00000000-0008-0000-0E00-000003000000}"/>
                </a:ext>
              </a:extLst>
            </xdr:cNvPr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𝑅𝑒</m:t>
                    </m:r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̇"/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𝑅𝑒=(𝜌_𝐼 𝑉𝐷_ℎ)/𝜇</a:t>
              </a:r>
              <a:r>
                <a:rPr lang="de-DE" sz="1100" i="0">
                  <a:latin typeface="Cambria Math" panose="02040503050406030204" pitchFamily="18" charset="0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̇𝐷_ℎ)/</a:t>
              </a:r>
              <a:r>
                <a:rPr lang="de-DE" sz="1100" b="0" i="0">
                  <a:latin typeface="Cambria Math" panose="02040503050406030204" pitchFamily="18" charset="0"/>
                </a:rPr>
                <a:t>𝐴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104273</xdr:colOff>
      <xdr:row>17</xdr:row>
      <xdr:rowOff>120315</xdr:rowOff>
    </xdr:from>
    <xdr:ext cx="3689684" cy="368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0000000-0008-0000-0E00-000004000000}"/>
                </a:ext>
              </a:extLst>
            </xdr:cNvPr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𝑡𝑢𝑟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num>
                      <m:den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̇"/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</m:acc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𝐿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𝐴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𝑝〗_(𝑓𝑟𝑖𝑐𝑡𝑖𝑜𝑛,𝑡𝑢𝑟)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𝐿/𝐷_ℎ   (𝜌_𝐼 𝑉^2)/2</a:t>
              </a:r>
              <a:r>
                <a:rPr lang="de-DE" sz="1100" b="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(𝑚 ̇^2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∙𝐿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)/(2𝜌_𝐼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∙𝐴^2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6</xdr:col>
      <xdr:colOff>986588</xdr:colOff>
      <xdr:row>36</xdr:row>
      <xdr:rowOff>8023</xdr:rowOff>
    </xdr:from>
    <xdr:to>
      <xdr:col>11</xdr:col>
      <xdr:colOff>368967</xdr:colOff>
      <xdr:row>39</xdr:row>
      <xdr:rowOff>8023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SpPr txBox="1"/>
      </xdr:nvSpPr>
      <xdr:spPr>
        <a:xfrm>
          <a:off x="5535728" y="6591703"/>
          <a:ext cx="4365859" cy="548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Cengel, Y. A.,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Heat and Mass Transfer – A Practical Approach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3rd Ed, Section 8.5. McGraw-Hill, 2007.</a:t>
          </a:r>
          <a:endParaRPr lang="de-DE" sz="1100"/>
        </a:p>
      </xdr:txBody>
    </xdr:sp>
    <xdr:clientData/>
  </xdr:twoCellAnchor>
  <xdr:oneCellAnchor>
    <xdr:from>
      <xdr:col>7</xdr:col>
      <xdr:colOff>112295</xdr:colOff>
      <xdr:row>15</xdr:row>
      <xdr:rowOff>128338</xdr:rowOff>
    </xdr:from>
    <xdr:ext cx="1042737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00000000-0008-0000-0E00-000006000000}"/>
                </a:ext>
              </a:extLst>
            </xdr:cNvPr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𝐷_ℎ=4𝐴/𝑃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0</xdr:col>
      <xdr:colOff>240631</xdr:colOff>
      <xdr:row>21</xdr:row>
      <xdr:rowOff>24064</xdr:rowOff>
    </xdr:from>
    <xdr:to>
      <xdr:col>4</xdr:col>
      <xdr:colOff>112294</xdr:colOff>
      <xdr:row>23</xdr:row>
      <xdr:rowOff>176463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SpPr txBox="1"/>
      </xdr:nvSpPr>
      <xdr:spPr>
        <a:xfrm>
          <a:off x="240631" y="3864544"/>
          <a:ext cx="2881563" cy="518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White, F. M.,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Fluid Mechanics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7th Ed, Section 6.8. McGraw-Hill, 2011.</a:t>
          </a:r>
          <a:endParaRPr lang="de-DE" sz="1100"/>
        </a:p>
      </xdr:txBody>
    </xdr:sp>
    <xdr:clientData/>
  </xdr:twoCellAnchor>
  <xdr:oneCellAnchor>
    <xdr:from>
      <xdr:col>0</xdr:col>
      <xdr:colOff>112295</xdr:colOff>
      <xdr:row>17</xdr:row>
      <xdr:rowOff>84221</xdr:rowOff>
    </xdr:from>
    <xdr:ext cx="5171416" cy="586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00000000-0008-0000-0E00-000008000000}"/>
                </a:ext>
              </a:extLst>
            </xdr:cNvPr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𝑎𝑢𝑠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𝑒𝑖𝑛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de-DE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̇"/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𝑎𝑢𝑠</m:t>
                                </m:r>
                              </m:sub>
                            </m:sSub>
                          </m:den>
                        </m:f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𝑒𝑖𝑛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m:rPr>
                        <m:nor/>
                      </m:rPr>
                      <a:rPr lang="de-DE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DE">
                <a:effectLst/>
              </a:endParaRPr>
            </a:p>
            <a:p>
              <a:endParaRPr lang="de-DE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𝑝_𝑒𝑖𝑛−𝑝_𝑎𝑢𝑠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𝜌_𝑎𝑢𝑠 〖𝑉_𝑎𝑢𝑠〗^2−𝜌_𝑒𝑖𝑛 〖𝑉_𝑒𝑖𝑛〗^2+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̇/𝐴)^2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1/𝜌_𝑎𝑢𝑠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1/𝜌_𝑒𝑖𝑛 )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DE">
                <a:effectLst/>
              </a:endParaRPr>
            </a:p>
            <a:p>
              <a:endParaRPr lang="de-DE" sz="1100"/>
            </a:p>
          </xdr:txBody>
        </xdr:sp>
      </mc:Fallback>
    </mc:AlternateContent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38500</xdr:colOff>
      <xdr:row>22</xdr:row>
      <xdr:rowOff>101915</xdr:rowOff>
    </xdr:from>
    <xdr:ext cx="3811605" cy="4762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00000000-0008-0000-0F00-000002000000}"/>
                </a:ext>
              </a:extLst>
            </xdr:cNvPr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−1,8</m:t>
                            </m:r>
                            <m:func>
                              <m:func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de-DE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6,9</m:t>
                                        </m:r>
                                      </m:num>
                                      <m:den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𝑅𝑒</m:t>
                                        </m:r>
                                      </m:den>
                                    </m:f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 </m:t>
                                    </m:r>
                                    <m:sSup>
                                      <m:sSup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de-DE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f>
                                              <m:fPr>
                                                <m:ctrlP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fPr>
                                              <m:num>
                                                <m:sSub>
                                                  <m:sSubPr>
                                                    <m:ctrlP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𝜀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𝑟𝑜𝑢𝑔h</m:t>
                                                    </m:r>
                                                  </m:sub>
                                                </m:sSub>
                                              </m:num>
                                              <m:den>
                                                <m: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3,7</m:t>
                                                </m:r>
                                                <m:sSub>
                                                  <m:sSubPr>
                                                    <m:ctrlPr>
                                                      <a:rPr lang="de-DE" sz="110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𝐷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h</m:t>
                                                    </m:r>
                                                  </m:sub>
                                                </m:sSub>
                                              </m:den>
                                            </m:f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1,11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</m:func>
                          </m:e>
                        </m:d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feld 1"/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−1,8 log⁡(6,9/𝑅𝑒+ (𝜀_𝑟𝑜𝑢𝑔ℎ/(3,7𝐷_ℎ ))^1,11 ) ]^(</a:t>
              </a:r>
              <a:r>
                <a:rPr lang="de-DE" sz="1100" b="0" i="0">
                  <a:latin typeface="Cambria Math" panose="02040503050406030204" pitchFamily="18" charset="0"/>
                </a:rPr>
                <a:t>−2)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56148</xdr:colOff>
      <xdr:row>20</xdr:row>
      <xdr:rowOff>16044</xdr:rowOff>
    </xdr:from>
    <xdr:ext cx="1564106" cy="345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00000000-0008-0000-0F00-000003000000}"/>
                </a:ext>
              </a:extLst>
            </xdr:cNvPr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𝑅𝑒</m:t>
                    </m:r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̇"/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𝑅𝑒=(𝜌_𝐼 𝑉𝐷_ℎ)/𝜇</a:t>
              </a:r>
              <a:r>
                <a:rPr lang="de-DE" sz="1100" i="0">
                  <a:latin typeface="Cambria Math" panose="02040503050406030204" pitchFamily="18" charset="0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̇𝐷_ℎ)/</a:t>
              </a:r>
              <a:r>
                <a:rPr lang="de-DE" sz="1100" b="0" i="0">
                  <a:latin typeface="Cambria Math" panose="02040503050406030204" pitchFamily="18" charset="0"/>
                </a:rPr>
                <a:t>𝐴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104273</xdr:colOff>
      <xdr:row>17</xdr:row>
      <xdr:rowOff>120315</xdr:rowOff>
    </xdr:from>
    <xdr:ext cx="3689684" cy="368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0000000-0008-0000-0F00-000004000000}"/>
                </a:ext>
              </a:extLst>
            </xdr:cNvPr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𝑡𝑢𝑟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num>
                      <m:den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̇"/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</m:acc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𝐿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𝐴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𝑝〗_(𝑓𝑟𝑖𝑐𝑡𝑖𝑜𝑛,𝑡𝑢𝑟)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𝐿/𝐷_ℎ   (𝜌_𝐼 𝑉^2)/2</a:t>
              </a:r>
              <a:r>
                <a:rPr lang="de-DE" sz="1100" b="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(𝑚 ̇^2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∙𝐿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)/(2𝜌_𝐼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∙𝐴^2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6</xdr:col>
      <xdr:colOff>986588</xdr:colOff>
      <xdr:row>36</xdr:row>
      <xdr:rowOff>8023</xdr:rowOff>
    </xdr:from>
    <xdr:to>
      <xdr:col>11</xdr:col>
      <xdr:colOff>368967</xdr:colOff>
      <xdr:row>39</xdr:row>
      <xdr:rowOff>8023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SpPr txBox="1"/>
      </xdr:nvSpPr>
      <xdr:spPr>
        <a:xfrm>
          <a:off x="5535728" y="6591703"/>
          <a:ext cx="4365859" cy="548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Cengel, Y. A.,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Heat and Mass Transfer – A Practical Approach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3rd Ed, Section 8.5. McGraw-Hill, 2007.</a:t>
          </a:r>
          <a:endParaRPr lang="de-DE" sz="1100"/>
        </a:p>
      </xdr:txBody>
    </xdr:sp>
    <xdr:clientData/>
  </xdr:twoCellAnchor>
  <xdr:oneCellAnchor>
    <xdr:from>
      <xdr:col>7</xdr:col>
      <xdr:colOff>112295</xdr:colOff>
      <xdr:row>15</xdr:row>
      <xdr:rowOff>128338</xdr:rowOff>
    </xdr:from>
    <xdr:ext cx="1042737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00000000-0008-0000-0F00-000006000000}"/>
                </a:ext>
              </a:extLst>
            </xdr:cNvPr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𝐷_ℎ=4𝐴/𝑃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0</xdr:col>
      <xdr:colOff>240631</xdr:colOff>
      <xdr:row>21</xdr:row>
      <xdr:rowOff>24064</xdr:rowOff>
    </xdr:from>
    <xdr:to>
      <xdr:col>4</xdr:col>
      <xdr:colOff>112294</xdr:colOff>
      <xdr:row>23</xdr:row>
      <xdr:rowOff>176463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 txBox="1"/>
      </xdr:nvSpPr>
      <xdr:spPr>
        <a:xfrm>
          <a:off x="240631" y="3864544"/>
          <a:ext cx="2881563" cy="518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White, F. M.,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Fluid Mechanics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7th Ed, Section 6.8. McGraw-Hill, 2011.</a:t>
          </a:r>
          <a:endParaRPr lang="de-DE" sz="1100"/>
        </a:p>
      </xdr:txBody>
    </xdr:sp>
    <xdr:clientData/>
  </xdr:twoCellAnchor>
  <xdr:oneCellAnchor>
    <xdr:from>
      <xdr:col>0</xdr:col>
      <xdr:colOff>112295</xdr:colOff>
      <xdr:row>17</xdr:row>
      <xdr:rowOff>84221</xdr:rowOff>
    </xdr:from>
    <xdr:ext cx="5171416" cy="586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00000000-0008-0000-0F00-000008000000}"/>
                </a:ext>
              </a:extLst>
            </xdr:cNvPr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𝑎𝑢𝑠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𝑒𝑖𝑛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de-DE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̇"/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𝑎𝑢𝑠</m:t>
                                </m:r>
                              </m:sub>
                            </m:sSub>
                          </m:den>
                        </m:f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𝑒𝑖𝑛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m:rPr>
                        <m:nor/>
                      </m:rPr>
                      <a:rPr lang="de-DE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DE">
                <a:effectLst/>
              </a:endParaRPr>
            </a:p>
            <a:p>
              <a:endParaRPr lang="de-DE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𝑝_𝑒𝑖𝑛−𝑝_𝑎𝑢𝑠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𝜌_𝑎𝑢𝑠 〖𝑉_𝑎𝑢𝑠〗^2−𝜌_𝑒𝑖𝑛 〖𝑉_𝑒𝑖𝑛〗^2+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̇/𝐴)^2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1/𝜌_𝑎𝑢𝑠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1/𝜌_𝑒𝑖𝑛 )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DE">
                <a:effectLst/>
              </a:endParaRPr>
            </a:p>
            <a:p>
              <a:endParaRPr lang="de-DE" sz="1100"/>
            </a:p>
          </xdr:txBody>
        </xdr:sp>
      </mc:Fallback>
    </mc:AlternateContent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38500</xdr:colOff>
      <xdr:row>22</xdr:row>
      <xdr:rowOff>101915</xdr:rowOff>
    </xdr:from>
    <xdr:ext cx="3811605" cy="4762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00000000-0008-0000-1000-000002000000}"/>
                </a:ext>
              </a:extLst>
            </xdr:cNvPr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−1,8</m:t>
                            </m:r>
                            <m:func>
                              <m:func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de-DE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6,9</m:t>
                                        </m:r>
                                      </m:num>
                                      <m:den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𝑅𝑒</m:t>
                                        </m:r>
                                      </m:den>
                                    </m:f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 </m:t>
                                    </m:r>
                                    <m:sSup>
                                      <m:sSup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de-DE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f>
                                              <m:fPr>
                                                <m:ctrlP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fPr>
                                              <m:num>
                                                <m:sSub>
                                                  <m:sSubPr>
                                                    <m:ctrlP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𝜀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𝑟𝑜𝑢𝑔h</m:t>
                                                    </m:r>
                                                  </m:sub>
                                                </m:sSub>
                                              </m:num>
                                              <m:den>
                                                <m: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3,7</m:t>
                                                </m:r>
                                                <m:sSub>
                                                  <m:sSubPr>
                                                    <m:ctrlPr>
                                                      <a:rPr lang="de-DE" sz="110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𝐷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h</m:t>
                                                    </m:r>
                                                  </m:sub>
                                                </m:sSub>
                                              </m:den>
                                            </m:f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1,11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</m:func>
                          </m:e>
                        </m:d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feld 1"/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−1,8 log⁡(6,9/𝑅𝑒+ (𝜀_𝑟𝑜𝑢𝑔ℎ/(3,7𝐷_ℎ ))^1,11 ) ]^(</a:t>
              </a:r>
              <a:r>
                <a:rPr lang="de-DE" sz="1100" b="0" i="0">
                  <a:latin typeface="Cambria Math" panose="02040503050406030204" pitchFamily="18" charset="0"/>
                </a:rPr>
                <a:t>−2)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56148</xdr:colOff>
      <xdr:row>20</xdr:row>
      <xdr:rowOff>16044</xdr:rowOff>
    </xdr:from>
    <xdr:ext cx="1564106" cy="345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00000000-0008-0000-1000-000003000000}"/>
                </a:ext>
              </a:extLst>
            </xdr:cNvPr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𝑅𝑒</m:t>
                    </m:r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̇"/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𝑅𝑒=(𝜌_𝐼 𝑉𝐷_ℎ)/𝜇</a:t>
              </a:r>
              <a:r>
                <a:rPr lang="de-DE" sz="1100" i="0">
                  <a:latin typeface="Cambria Math" panose="02040503050406030204" pitchFamily="18" charset="0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̇𝐷_ℎ)/</a:t>
              </a:r>
              <a:r>
                <a:rPr lang="de-DE" sz="1100" b="0" i="0">
                  <a:latin typeface="Cambria Math" panose="02040503050406030204" pitchFamily="18" charset="0"/>
                </a:rPr>
                <a:t>𝐴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104273</xdr:colOff>
      <xdr:row>17</xdr:row>
      <xdr:rowOff>120315</xdr:rowOff>
    </xdr:from>
    <xdr:ext cx="3689684" cy="368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0000000-0008-0000-1000-000004000000}"/>
                </a:ext>
              </a:extLst>
            </xdr:cNvPr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𝑡𝑢𝑟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num>
                      <m:den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̇"/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</m:acc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𝐿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𝐴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𝑝〗_(𝑓𝑟𝑖𝑐𝑡𝑖𝑜𝑛,𝑡𝑢𝑟)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𝐿/𝐷_ℎ   (𝜌_𝐼 𝑉^2)/2</a:t>
              </a:r>
              <a:r>
                <a:rPr lang="de-DE" sz="1100" b="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(𝑚 ̇^2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∙𝐿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)/(2𝜌_𝐼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∙𝐴^2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6</xdr:col>
      <xdr:colOff>986588</xdr:colOff>
      <xdr:row>36</xdr:row>
      <xdr:rowOff>8023</xdr:rowOff>
    </xdr:from>
    <xdr:to>
      <xdr:col>11</xdr:col>
      <xdr:colOff>368967</xdr:colOff>
      <xdr:row>39</xdr:row>
      <xdr:rowOff>8023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SpPr txBox="1"/>
      </xdr:nvSpPr>
      <xdr:spPr>
        <a:xfrm>
          <a:off x="5535728" y="6591703"/>
          <a:ext cx="4365859" cy="548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Cengel, Y. A.,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Heat and Mass Transfer – A Practical Approach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3rd Ed, Section 8.5. McGraw-Hill, 2007.</a:t>
          </a:r>
          <a:endParaRPr lang="de-DE" sz="1100"/>
        </a:p>
      </xdr:txBody>
    </xdr:sp>
    <xdr:clientData/>
  </xdr:twoCellAnchor>
  <xdr:oneCellAnchor>
    <xdr:from>
      <xdr:col>7</xdr:col>
      <xdr:colOff>112295</xdr:colOff>
      <xdr:row>15</xdr:row>
      <xdr:rowOff>128338</xdr:rowOff>
    </xdr:from>
    <xdr:ext cx="1042737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00000000-0008-0000-1000-000006000000}"/>
                </a:ext>
              </a:extLst>
            </xdr:cNvPr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𝐷_ℎ=4𝐴/𝑃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0</xdr:col>
      <xdr:colOff>240631</xdr:colOff>
      <xdr:row>21</xdr:row>
      <xdr:rowOff>24064</xdr:rowOff>
    </xdr:from>
    <xdr:to>
      <xdr:col>4</xdr:col>
      <xdr:colOff>112294</xdr:colOff>
      <xdr:row>23</xdr:row>
      <xdr:rowOff>176463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SpPr txBox="1"/>
      </xdr:nvSpPr>
      <xdr:spPr>
        <a:xfrm>
          <a:off x="240631" y="3864544"/>
          <a:ext cx="2881563" cy="518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White, F. M.,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Fluid Mechanics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7th Ed, Section 6.8. McGraw-Hill, 2011.</a:t>
          </a:r>
          <a:endParaRPr lang="de-DE" sz="1100"/>
        </a:p>
      </xdr:txBody>
    </xdr:sp>
    <xdr:clientData/>
  </xdr:twoCellAnchor>
  <xdr:oneCellAnchor>
    <xdr:from>
      <xdr:col>0</xdr:col>
      <xdr:colOff>112295</xdr:colOff>
      <xdr:row>17</xdr:row>
      <xdr:rowOff>84221</xdr:rowOff>
    </xdr:from>
    <xdr:ext cx="5171416" cy="586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00000000-0008-0000-1000-000008000000}"/>
                </a:ext>
              </a:extLst>
            </xdr:cNvPr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𝑎𝑢𝑠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𝑒𝑖𝑛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de-DE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̇"/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𝑎𝑢𝑠</m:t>
                                </m:r>
                              </m:sub>
                            </m:sSub>
                          </m:den>
                        </m:f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𝑒𝑖𝑛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m:rPr>
                        <m:nor/>
                      </m:rPr>
                      <a:rPr lang="de-DE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DE">
                <a:effectLst/>
              </a:endParaRPr>
            </a:p>
            <a:p>
              <a:endParaRPr lang="de-DE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𝑝_𝑒𝑖𝑛−𝑝_𝑎𝑢𝑠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𝜌_𝑎𝑢𝑠 〖𝑉_𝑎𝑢𝑠〗^2−𝜌_𝑒𝑖𝑛 〖𝑉_𝑒𝑖𝑛〗^2+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̇/𝐴)^2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1/𝜌_𝑎𝑢𝑠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1/𝜌_𝑒𝑖𝑛 )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DE">
                <a:effectLst/>
              </a:endParaRPr>
            </a:p>
            <a:p>
              <a:endParaRPr lang="de-DE" sz="1100"/>
            </a:p>
          </xdr:txBody>
        </xdr:sp>
      </mc:Fallback>
    </mc:AlternateContent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38500</xdr:colOff>
      <xdr:row>22</xdr:row>
      <xdr:rowOff>101915</xdr:rowOff>
    </xdr:from>
    <xdr:ext cx="3811605" cy="4762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00000000-0008-0000-1100-000002000000}"/>
                </a:ext>
              </a:extLst>
            </xdr:cNvPr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−1,8</m:t>
                            </m:r>
                            <m:func>
                              <m:func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de-DE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6,9</m:t>
                                        </m:r>
                                      </m:num>
                                      <m:den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𝑅𝑒</m:t>
                                        </m:r>
                                      </m:den>
                                    </m:f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 </m:t>
                                    </m:r>
                                    <m:sSup>
                                      <m:sSup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de-DE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f>
                                              <m:fPr>
                                                <m:ctrlP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fPr>
                                              <m:num>
                                                <m:sSub>
                                                  <m:sSubPr>
                                                    <m:ctrlP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𝜀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𝑟𝑜𝑢𝑔h</m:t>
                                                    </m:r>
                                                  </m:sub>
                                                </m:sSub>
                                              </m:num>
                                              <m:den>
                                                <m: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3,7</m:t>
                                                </m:r>
                                                <m:sSub>
                                                  <m:sSubPr>
                                                    <m:ctrlPr>
                                                      <a:rPr lang="de-DE" sz="110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𝐷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h</m:t>
                                                    </m:r>
                                                  </m:sub>
                                                </m:sSub>
                                              </m:den>
                                            </m:f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1,11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</m:func>
                          </m:e>
                        </m:d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feld 1"/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−1,8 log⁡(6,9/𝑅𝑒+ (𝜀_𝑟𝑜𝑢𝑔ℎ/(3,7𝐷_ℎ ))^1,11 ) ]^(</a:t>
              </a:r>
              <a:r>
                <a:rPr lang="de-DE" sz="1100" b="0" i="0">
                  <a:latin typeface="Cambria Math" panose="02040503050406030204" pitchFamily="18" charset="0"/>
                </a:rPr>
                <a:t>−2)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56148</xdr:colOff>
      <xdr:row>20</xdr:row>
      <xdr:rowOff>16044</xdr:rowOff>
    </xdr:from>
    <xdr:ext cx="1564106" cy="345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00000000-0008-0000-1100-000003000000}"/>
                </a:ext>
              </a:extLst>
            </xdr:cNvPr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𝑅𝑒</m:t>
                    </m:r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̇"/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𝑅𝑒=(𝜌_𝐼 𝑉𝐷_ℎ)/𝜇</a:t>
              </a:r>
              <a:r>
                <a:rPr lang="de-DE" sz="1100" i="0">
                  <a:latin typeface="Cambria Math" panose="02040503050406030204" pitchFamily="18" charset="0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̇𝐷_ℎ)/</a:t>
              </a:r>
              <a:r>
                <a:rPr lang="de-DE" sz="1100" b="0" i="0">
                  <a:latin typeface="Cambria Math" panose="02040503050406030204" pitchFamily="18" charset="0"/>
                </a:rPr>
                <a:t>𝐴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104273</xdr:colOff>
      <xdr:row>17</xdr:row>
      <xdr:rowOff>120315</xdr:rowOff>
    </xdr:from>
    <xdr:ext cx="3689684" cy="368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0000000-0008-0000-1100-000004000000}"/>
                </a:ext>
              </a:extLst>
            </xdr:cNvPr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𝑡𝑢𝑟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num>
                      <m:den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̇"/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</m:acc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𝐿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𝐴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𝑝〗_(𝑓𝑟𝑖𝑐𝑡𝑖𝑜𝑛,𝑡𝑢𝑟)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𝐿/𝐷_ℎ   (𝜌_𝐼 𝑉^2)/2</a:t>
              </a:r>
              <a:r>
                <a:rPr lang="de-DE" sz="1100" b="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(𝑚 ̇^2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∙𝐿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)/(2𝜌_𝐼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∙𝐴^2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6</xdr:col>
      <xdr:colOff>986588</xdr:colOff>
      <xdr:row>36</xdr:row>
      <xdr:rowOff>8023</xdr:rowOff>
    </xdr:from>
    <xdr:to>
      <xdr:col>11</xdr:col>
      <xdr:colOff>368967</xdr:colOff>
      <xdr:row>39</xdr:row>
      <xdr:rowOff>8023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SpPr txBox="1"/>
      </xdr:nvSpPr>
      <xdr:spPr>
        <a:xfrm>
          <a:off x="5535728" y="6591703"/>
          <a:ext cx="4365859" cy="548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Cengel, Y. A.,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Heat and Mass Transfer – A Practical Approach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3rd Ed, Section 8.5. McGraw-Hill, 2007.</a:t>
          </a:r>
          <a:endParaRPr lang="de-DE" sz="1100"/>
        </a:p>
      </xdr:txBody>
    </xdr:sp>
    <xdr:clientData/>
  </xdr:twoCellAnchor>
  <xdr:oneCellAnchor>
    <xdr:from>
      <xdr:col>7</xdr:col>
      <xdr:colOff>112295</xdr:colOff>
      <xdr:row>15</xdr:row>
      <xdr:rowOff>128338</xdr:rowOff>
    </xdr:from>
    <xdr:ext cx="1042737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00000000-0008-0000-1100-000006000000}"/>
                </a:ext>
              </a:extLst>
            </xdr:cNvPr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𝐷_ℎ=4𝐴/𝑃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0</xdr:col>
      <xdr:colOff>240631</xdr:colOff>
      <xdr:row>21</xdr:row>
      <xdr:rowOff>24064</xdr:rowOff>
    </xdr:from>
    <xdr:to>
      <xdr:col>4</xdr:col>
      <xdr:colOff>112294</xdr:colOff>
      <xdr:row>23</xdr:row>
      <xdr:rowOff>176463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SpPr txBox="1"/>
      </xdr:nvSpPr>
      <xdr:spPr>
        <a:xfrm>
          <a:off x="240631" y="3864544"/>
          <a:ext cx="2881563" cy="518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White, F. M.,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Fluid Mechanics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7th Ed, Section 6.8. McGraw-Hill, 2011.</a:t>
          </a:r>
          <a:endParaRPr lang="de-DE" sz="1100"/>
        </a:p>
      </xdr:txBody>
    </xdr:sp>
    <xdr:clientData/>
  </xdr:twoCellAnchor>
  <xdr:oneCellAnchor>
    <xdr:from>
      <xdr:col>0</xdr:col>
      <xdr:colOff>112295</xdr:colOff>
      <xdr:row>17</xdr:row>
      <xdr:rowOff>84221</xdr:rowOff>
    </xdr:from>
    <xdr:ext cx="5171416" cy="586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00000000-0008-0000-1100-000008000000}"/>
                </a:ext>
              </a:extLst>
            </xdr:cNvPr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𝑎𝑢𝑠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𝑒𝑖𝑛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de-DE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̇"/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𝑎𝑢𝑠</m:t>
                                </m:r>
                              </m:sub>
                            </m:sSub>
                          </m:den>
                        </m:f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𝑒𝑖𝑛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m:rPr>
                        <m:nor/>
                      </m:rPr>
                      <a:rPr lang="de-DE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DE">
                <a:effectLst/>
              </a:endParaRPr>
            </a:p>
            <a:p>
              <a:endParaRPr lang="de-DE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𝑝_𝑒𝑖𝑛−𝑝_𝑎𝑢𝑠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𝜌_𝑎𝑢𝑠 〖𝑉_𝑎𝑢𝑠〗^2−𝜌_𝑒𝑖𝑛 〖𝑉_𝑒𝑖𝑛〗^2+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̇/𝐴)^2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1/𝜌_𝑎𝑢𝑠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1/𝜌_𝑒𝑖𝑛 )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DE">
                <a:effectLst/>
              </a:endParaRPr>
            </a:p>
            <a:p>
              <a:endParaRPr lang="de-DE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38500</xdr:colOff>
      <xdr:row>22</xdr:row>
      <xdr:rowOff>101915</xdr:rowOff>
    </xdr:from>
    <xdr:ext cx="2954767" cy="4809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5616340" y="4125275"/>
              <a:ext cx="2954767" cy="480966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−1,8</m:t>
                            </m:r>
                            <m:func>
                              <m:func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de-DE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6,9</m:t>
                                        </m:r>
                                      </m:num>
                                      <m:den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𝑅𝑒</m:t>
                                        </m:r>
                                      </m:den>
                                    </m:f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 </m:t>
                                    </m:r>
                                    <m:sSup>
                                      <m:sSup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de-DE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f>
                                              <m:fPr>
                                                <m:ctrlP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fPr>
                                              <m:num>
                                                <m:sSub>
                                                  <m:sSubPr>
                                                    <m:ctrlP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𝜀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𝑟𝑜𝑢𝑔h</m:t>
                                                    </m:r>
                                                  </m:sub>
                                                </m:sSub>
                                              </m:num>
                                              <m:den>
                                                <m: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3,7</m:t>
                                                </m:r>
                                                <m:sSub>
                                                  <m:sSubPr>
                                                    <m:ctrlPr>
                                                      <a:rPr lang="de-DE" sz="110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𝐷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h</m:t>
                                                    </m:r>
                                                  </m:sub>
                                                </m:sSub>
                                              </m:den>
                                            </m:f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1,11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</m:func>
                          </m:e>
                        </m:d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feld 1"/>
            <xdr:cNvSpPr txBox="1"/>
          </xdr:nvSpPr>
          <xdr:spPr>
            <a:xfrm>
              <a:off x="5616340" y="4125275"/>
              <a:ext cx="2954767" cy="480966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−1,8 log⁡(6,9/𝑅𝑒+ (𝜀_𝑟𝑜𝑢𝑔ℎ/(3,7𝐷_ℎ ))^1,11 ) ]^(</a:t>
              </a:r>
              <a:r>
                <a:rPr lang="de-DE" sz="1100" b="0" i="0">
                  <a:latin typeface="Cambria Math" panose="02040503050406030204" pitchFamily="18" charset="0"/>
                </a:rPr>
                <a:t>−2)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56148</xdr:colOff>
      <xdr:row>20</xdr:row>
      <xdr:rowOff>16044</xdr:rowOff>
    </xdr:from>
    <xdr:ext cx="1564106" cy="345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𝑅𝑒</m:t>
                    </m:r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̇"/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𝑅𝑒=(𝜌_𝐼 𝑉𝐷_ℎ)/𝜇</a:t>
              </a:r>
              <a:r>
                <a:rPr lang="de-DE" sz="1100" i="0">
                  <a:latin typeface="Cambria Math" panose="02040503050406030204" pitchFamily="18" charset="0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̇𝐷_ℎ)/</a:t>
              </a:r>
              <a:r>
                <a:rPr lang="de-DE" sz="1100" b="0" i="0">
                  <a:latin typeface="Cambria Math" panose="02040503050406030204" pitchFamily="18" charset="0"/>
                </a:rPr>
                <a:t>𝐴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104273</xdr:colOff>
      <xdr:row>17</xdr:row>
      <xdr:rowOff>120315</xdr:rowOff>
    </xdr:from>
    <xdr:ext cx="2954767" cy="368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 txBox="1"/>
          </xdr:nvSpPr>
          <xdr:spPr>
            <a:xfrm>
              <a:off x="5682113" y="3229275"/>
              <a:ext cx="2954767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num>
                      <m:den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̇"/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</m:acc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𝐿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𝐴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5682113" y="3229275"/>
              <a:ext cx="2954767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𝐿/𝐷_ℎ   (𝜌_𝐼 𝑉^2)/2</a:t>
              </a:r>
              <a:r>
                <a:rPr lang="de-DE" sz="1100" b="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(𝑚 ̇^2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∙𝐿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)/(2𝜌_𝐼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∙𝐴^2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7</xdr:col>
      <xdr:colOff>152398</xdr:colOff>
      <xdr:row>26</xdr:row>
      <xdr:rowOff>2</xdr:rowOff>
    </xdr:from>
    <xdr:to>
      <xdr:col>11</xdr:col>
      <xdr:colOff>561472</xdr:colOff>
      <xdr:row>29</xdr:row>
      <xdr:rowOff>1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5730238" y="4754882"/>
          <a:ext cx="3746634" cy="5486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Cengel, Y. A.,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Heat and Mass Transfer – A Practical Approach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3rd Ed, Section 8.5. McGraw-Hill, 2007.</a:t>
          </a:r>
          <a:endParaRPr lang="de-DE" sz="1100"/>
        </a:p>
      </xdr:txBody>
    </xdr:sp>
    <xdr:clientData/>
  </xdr:twoCellAnchor>
  <xdr:oneCellAnchor>
    <xdr:from>
      <xdr:col>7</xdr:col>
      <xdr:colOff>112295</xdr:colOff>
      <xdr:row>15</xdr:row>
      <xdr:rowOff>128338</xdr:rowOff>
    </xdr:from>
    <xdr:ext cx="1042737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𝐷_ℎ=4𝐴/𝑃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0</xdr:col>
      <xdr:colOff>240631</xdr:colOff>
      <xdr:row>21</xdr:row>
      <xdr:rowOff>24064</xdr:rowOff>
    </xdr:from>
    <xdr:to>
      <xdr:col>4</xdr:col>
      <xdr:colOff>112294</xdr:colOff>
      <xdr:row>23</xdr:row>
      <xdr:rowOff>176463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240631" y="3864544"/>
          <a:ext cx="2881563" cy="518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White, F. M.,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Fluid Mechanics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7th Ed, Section 6.8. McGraw-Hill, 2011.</a:t>
          </a:r>
          <a:endParaRPr lang="de-DE" sz="1100"/>
        </a:p>
      </xdr:txBody>
    </xdr:sp>
    <xdr:clientData/>
  </xdr:twoCellAnchor>
  <xdr:oneCellAnchor>
    <xdr:from>
      <xdr:col>0</xdr:col>
      <xdr:colOff>112295</xdr:colOff>
      <xdr:row>17</xdr:row>
      <xdr:rowOff>84221</xdr:rowOff>
    </xdr:from>
    <xdr:ext cx="5171416" cy="586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𝑎𝑢𝑠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𝑒𝑖𝑛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de-DE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̇"/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𝑎𝑢𝑠</m:t>
                                </m:r>
                              </m:sub>
                            </m:sSub>
                          </m:den>
                        </m:f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𝑒𝑖𝑛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m:rPr>
                        <m:nor/>
                      </m:rPr>
                      <a:rPr lang="de-DE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DE">
                <a:effectLst/>
              </a:endParaRPr>
            </a:p>
            <a:p>
              <a:endParaRPr lang="de-DE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𝑝_𝑒𝑖𝑛−𝑝_𝑎𝑢𝑠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𝜌_𝑎𝑢𝑠 〖𝑉_𝑎𝑢𝑠〗^2−𝜌_𝑒𝑖𝑛 〖𝑉_𝑒𝑖𝑛〗^2+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̇/𝐴)^2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1/𝜌_𝑎𝑢𝑠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1/𝜌_𝑒𝑖𝑛 )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DE">
                <a:effectLst/>
              </a:endParaRPr>
            </a:p>
            <a:p>
              <a:endParaRPr lang="de-DE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38500</xdr:colOff>
      <xdr:row>22</xdr:row>
      <xdr:rowOff>101915</xdr:rowOff>
    </xdr:from>
    <xdr:ext cx="2954767" cy="4809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5616340" y="4125275"/>
              <a:ext cx="2954767" cy="480966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−1,8</m:t>
                            </m:r>
                            <m:func>
                              <m:func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de-DE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6,9</m:t>
                                        </m:r>
                                      </m:num>
                                      <m:den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𝑅𝑒</m:t>
                                        </m:r>
                                      </m:den>
                                    </m:f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 </m:t>
                                    </m:r>
                                    <m:sSup>
                                      <m:sSup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de-DE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f>
                                              <m:fPr>
                                                <m:ctrlP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fPr>
                                              <m:num>
                                                <m:sSub>
                                                  <m:sSubPr>
                                                    <m:ctrlP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𝜀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𝑟𝑜𝑢𝑔h</m:t>
                                                    </m:r>
                                                  </m:sub>
                                                </m:sSub>
                                              </m:num>
                                              <m:den>
                                                <m: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3,7</m:t>
                                                </m:r>
                                                <m:sSub>
                                                  <m:sSubPr>
                                                    <m:ctrlPr>
                                                      <a:rPr lang="de-DE" sz="110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𝐷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h</m:t>
                                                    </m:r>
                                                  </m:sub>
                                                </m:sSub>
                                              </m:den>
                                            </m:f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1,11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</m:func>
                          </m:e>
                        </m:d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feld 1"/>
            <xdr:cNvSpPr txBox="1"/>
          </xdr:nvSpPr>
          <xdr:spPr>
            <a:xfrm>
              <a:off x="5616340" y="4125275"/>
              <a:ext cx="2954767" cy="480966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−1,8 log⁡(6,9/𝑅𝑒+ (𝜀_𝑟𝑜𝑢𝑔ℎ/(3,7𝐷_ℎ ))^1,11 ) ]^(</a:t>
              </a:r>
              <a:r>
                <a:rPr lang="de-DE" sz="1100" b="0" i="0">
                  <a:latin typeface="Cambria Math" panose="02040503050406030204" pitchFamily="18" charset="0"/>
                </a:rPr>
                <a:t>−2)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56148</xdr:colOff>
      <xdr:row>20</xdr:row>
      <xdr:rowOff>16044</xdr:rowOff>
    </xdr:from>
    <xdr:ext cx="1564106" cy="345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𝑅𝑒</m:t>
                    </m:r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̇"/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𝑅𝑒=(𝜌_𝐼 𝑉𝐷_ℎ)/𝜇</a:t>
              </a:r>
              <a:r>
                <a:rPr lang="de-DE" sz="1100" i="0">
                  <a:latin typeface="Cambria Math" panose="02040503050406030204" pitchFamily="18" charset="0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̇𝐷_ℎ)/</a:t>
              </a:r>
              <a:r>
                <a:rPr lang="de-DE" sz="1100" b="0" i="0">
                  <a:latin typeface="Cambria Math" panose="02040503050406030204" pitchFamily="18" charset="0"/>
                </a:rPr>
                <a:t>𝐴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104273</xdr:colOff>
      <xdr:row>17</xdr:row>
      <xdr:rowOff>120315</xdr:rowOff>
    </xdr:from>
    <xdr:ext cx="2954767" cy="368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SpPr txBox="1"/>
          </xdr:nvSpPr>
          <xdr:spPr>
            <a:xfrm>
              <a:off x="5682113" y="3229275"/>
              <a:ext cx="2954767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num>
                      <m:den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̇"/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</m:acc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𝐿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𝐴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5682113" y="3229275"/>
              <a:ext cx="2954767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𝐿/𝐷_ℎ   (𝜌_𝐼 𝑉^2)/2</a:t>
              </a:r>
              <a:r>
                <a:rPr lang="de-DE" sz="1100" b="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(𝑚 ̇^2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∙𝐿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)/(2𝜌_𝐼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∙𝐴^2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7</xdr:col>
      <xdr:colOff>152398</xdr:colOff>
      <xdr:row>26</xdr:row>
      <xdr:rowOff>2</xdr:rowOff>
    </xdr:from>
    <xdr:to>
      <xdr:col>11</xdr:col>
      <xdr:colOff>561472</xdr:colOff>
      <xdr:row>29</xdr:row>
      <xdr:rowOff>1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5730238" y="4754882"/>
          <a:ext cx="3746634" cy="5486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Cengel, Y. A.,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Heat and Mass Transfer – A Practical Approach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3rd Ed, Section 8.5. McGraw-Hill, 2007.</a:t>
          </a:r>
          <a:endParaRPr lang="de-DE" sz="1100"/>
        </a:p>
      </xdr:txBody>
    </xdr:sp>
    <xdr:clientData/>
  </xdr:twoCellAnchor>
  <xdr:oneCellAnchor>
    <xdr:from>
      <xdr:col>7</xdr:col>
      <xdr:colOff>112295</xdr:colOff>
      <xdr:row>15</xdr:row>
      <xdr:rowOff>128338</xdr:rowOff>
    </xdr:from>
    <xdr:ext cx="1042737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𝐷_ℎ=4𝐴/𝑃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0</xdr:col>
      <xdr:colOff>240631</xdr:colOff>
      <xdr:row>21</xdr:row>
      <xdr:rowOff>24064</xdr:rowOff>
    </xdr:from>
    <xdr:to>
      <xdr:col>4</xdr:col>
      <xdr:colOff>112294</xdr:colOff>
      <xdr:row>23</xdr:row>
      <xdr:rowOff>176463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240631" y="3864544"/>
          <a:ext cx="2881563" cy="518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White, F. M.,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Fluid Mechanics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7th Ed, Section 6.8. McGraw-Hill, 2011.</a:t>
          </a:r>
          <a:endParaRPr lang="de-DE" sz="1100"/>
        </a:p>
      </xdr:txBody>
    </xdr:sp>
    <xdr:clientData/>
  </xdr:twoCellAnchor>
  <xdr:oneCellAnchor>
    <xdr:from>
      <xdr:col>0</xdr:col>
      <xdr:colOff>112295</xdr:colOff>
      <xdr:row>17</xdr:row>
      <xdr:rowOff>84221</xdr:rowOff>
    </xdr:from>
    <xdr:ext cx="5171416" cy="586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00000000-0008-0000-0200-000008000000}"/>
                </a:ext>
              </a:extLst>
            </xdr:cNvPr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𝑎𝑢𝑠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𝑒𝑖𝑛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de-DE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̇"/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𝑎𝑢𝑠</m:t>
                                </m:r>
                              </m:sub>
                            </m:sSub>
                          </m:den>
                        </m:f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𝑒𝑖𝑛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m:rPr>
                        <m:nor/>
                      </m:rPr>
                      <a:rPr lang="de-DE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DE">
                <a:effectLst/>
              </a:endParaRPr>
            </a:p>
            <a:p>
              <a:endParaRPr lang="de-DE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𝑝_𝑒𝑖𝑛−𝑝_𝑎𝑢𝑠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𝜌_𝑎𝑢𝑠 〖𝑉_𝑎𝑢𝑠〗^2−𝜌_𝑒𝑖𝑛 〖𝑉_𝑒𝑖𝑛〗^2+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̇/𝐴)^2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1/𝜌_𝑎𝑢𝑠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1/𝜌_𝑒𝑖𝑛 )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DE">
                <a:effectLst/>
              </a:endParaRPr>
            </a:p>
            <a:p>
              <a:endParaRPr lang="de-DE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38500</xdr:colOff>
      <xdr:row>22</xdr:row>
      <xdr:rowOff>101915</xdr:rowOff>
    </xdr:from>
    <xdr:ext cx="2954767" cy="4809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SpPr txBox="1"/>
          </xdr:nvSpPr>
          <xdr:spPr>
            <a:xfrm>
              <a:off x="5616340" y="4125275"/>
              <a:ext cx="2954767" cy="480966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−1,8</m:t>
                            </m:r>
                            <m:func>
                              <m:func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de-DE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6,9</m:t>
                                        </m:r>
                                      </m:num>
                                      <m:den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𝑅𝑒</m:t>
                                        </m:r>
                                      </m:den>
                                    </m:f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 </m:t>
                                    </m:r>
                                    <m:sSup>
                                      <m:sSup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de-DE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f>
                                              <m:fPr>
                                                <m:ctrlP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fPr>
                                              <m:num>
                                                <m:sSub>
                                                  <m:sSubPr>
                                                    <m:ctrlP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𝜀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𝑟𝑜𝑢𝑔h</m:t>
                                                    </m:r>
                                                  </m:sub>
                                                </m:sSub>
                                              </m:num>
                                              <m:den>
                                                <m: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3,7</m:t>
                                                </m:r>
                                                <m:sSub>
                                                  <m:sSubPr>
                                                    <m:ctrlPr>
                                                      <a:rPr lang="de-DE" sz="110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𝐷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h</m:t>
                                                    </m:r>
                                                  </m:sub>
                                                </m:sSub>
                                              </m:den>
                                            </m:f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1,11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</m:func>
                          </m:e>
                        </m:d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feld 1"/>
            <xdr:cNvSpPr txBox="1"/>
          </xdr:nvSpPr>
          <xdr:spPr>
            <a:xfrm>
              <a:off x="5616340" y="4125275"/>
              <a:ext cx="2954767" cy="480966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−1,8 log⁡(6,9/𝑅𝑒+ (𝜀_𝑟𝑜𝑢𝑔ℎ/(3,7𝐷_ℎ ))^1,11 ) ]^(</a:t>
              </a:r>
              <a:r>
                <a:rPr lang="de-DE" sz="1100" b="0" i="0">
                  <a:latin typeface="Cambria Math" panose="02040503050406030204" pitchFamily="18" charset="0"/>
                </a:rPr>
                <a:t>−2)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56148</xdr:colOff>
      <xdr:row>20</xdr:row>
      <xdr:rowOff>16044</xdr:rowOff>
    </xdr:from>
    <xdr:ext cx="1564106" cy="345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𝑅𝑒</m:t>
                    </m:r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̇"/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𝑅𝑒=(𝜌_𝐼 𝑉𝐷_ℎ)/𝜇</a:t>
              </a:r>
              <a:r>
                <a:rPr lang="de-DE" sz="1100" i="0">
                  <a:latin typeface="Cambria Math" panose="02040503050406030204" pitchFamily="18" charset="0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̇𝐷_ℎ)/</a:t>
              </a:r>
              <a:r>
                <a:rPr lang="de-DE" sz="1100" b="0" i="0">
                  <a:latin typeface="Cambria Math" panose="02040503050406030204" pitchFamily="18" charset="0"/>
                </a:rPr>
                <a:t>𝐴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104273</xdr:colOff>
      <xdr:row>17</xdr:row>
      <xdr:rowOff>120315</xdr:rowOff>
    </xdr:from>
    <xdr:ext cx="2954767" cy="368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 txBox="1"/>
          </xdr:nvSpPr>
          <xdr:spPr>
            <a:xfrm>
              <a:off x="5682113" y="3229275"/>
              <a:ext cx="2954767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num>
                      <m:den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̇"/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</m:acc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𝐿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𝐴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5682113" y="3229275"/>
              <a:ext cx="2954767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𝐿/𝐷_ℎ   (𝜌_𝐼 𝑉^2)/2</a:t>
              </a:r>
              <a:r>
                <a:rPr lang="de-DE" sz="1100" b="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(𝑚 ̇^2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∙𝐿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)/(2𝜌_𝐼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∙𝐴^2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7</xdr:col>
      <xdr:colOff>152398</xdr:colOff>
      <xdr:row>26</xdr:row>
      <xdr:rowOff>2</xdr:rowOff>
    </xdr:from>
    <xdr:to>
      <xdr:col>11</xdr:col>
      <xdr:colOff>561472</xdr:colOff>
      <xdr:row>29</xdr:row>
      <xdr:rowOff>1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730238" y="4754882"/>
          <a:ext cx="3746634" cy="5486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Cengel, Y. A.,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Heat and Mass Transfer – A Practical Approach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3rd Ed, Section 8.5. McGraw-Hill, 2007.</a:t>
          </a:r>
          <a:endParaRPr lang="de-DE" sz="1100"/>
        </a:p>
      </xdr:txBody>
    </xdr:sp>
    <xdr:clientData/>
  </xdr:twoCellAnchor>
  <xdr:oneCellAnchor>
    <xdr:from>
      <xdr:col>7</xdr:col>
      <xdr:colOff>112295</xdr:colOff>
      <xdr:row>15</xdr:row>
      <xdr:rowOff>128338</xdr:rowOff>
    </xdr:from>
    <xdr:ext cx="1042737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00000000-0008-0000-0300-000006000000}"/>
                </a:ext>
              </a:extLst>
            </xdr:cNvPr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𝐷_ℎ=4𝐴/𝑃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0</xdr:col>
      <xdr:colOff>240631</xdr:colOff>
      <xdr:row>21</xdr:row>
      <xdr:rowOff>24064</xdr:rowOff>
    </xdr:from>
    <xdr:to>
      <xdr:col>4</xdr:col>
      <xdr:colOff>112294</xdr:colOff>
      <xdr:row>23</xdr:row>
      <xdr:rowOff>176463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240631" y="3864544"/>
          <a:ext cx="2881563" cy="518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White, F. M.,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Fluid Mechanics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7th Ed, Section 6.8. McGraw-Hill, 2011.</a:t>
          </a:r>
          <a:endParaRPr lang="de-DE" sz="1100"/>
        </a:p>
      </xdr:txBody>
    </xdr:sp>
    <xdr:clientData/>
  </xdr:twoCellAnchor>
  <xdr:oneCellAnchor>
    <xdr:from>
      <xdr:col>0</xdr:col>
      <xdr:colOff>112295</xdr:colOff>
      <xdr:row>17</xdr:row>
      <xdr:rowOff>84221</xdr:rowOff>
    </xdr:from>
    <xdr:ext cx="5171416" cy="586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00000000-0008-0000-0300-000008000000}"/>
                </a:ext>
              </a:extLst>
            </xdr:cNvPr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𝑎𝑢𝑠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𝑒𝑖𝑛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de-DE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̇"/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𝑎𝑢𝑠</m:t>
                                </m:r>
                              </m:sub>
                            </m:sSub>
                          </m:den>
                        </m:f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𝑒𝑖𝑛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m:rPr>
                        <m:nor/>
                      </m:rPr>
                      <a:rPr lang="de-DE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DE">
                <a:effectLst/>
              </a:endParaRPr>
            </a:p>
            <a:p>
              <a:endParaRPr lang="de-DE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𝑝_𝑒𝑖𝑛−𝑝_𝑎𝑢𝑠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𝜌_𝑎𝑢𝑠 〖𝑉_𝑎𝑢𝑠〗^2−𝜌_𝑒𝑖𝑛 〖𝑉_𝑒𝑖𝑛〗^2+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̇/𝐴)^2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1/𝜌_𝑎𝑢𝑠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1/𝜌_𝑒𝑖𝑛 )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DE">
                <a:effectLst/>
              </a:endParaRPr>
            </a:p>
            <a:p>
              <a:endParaRPr lang="de-DE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38500</xdr:colOff>
      <xdr:row>22</xdr:row>
      <xdr:rowOff>101915</xdr:rowOff>
    </xdr:from>
    <xdr:ext cx="2954767" cy="4809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SpPr txBox="1"/>
          </xdr:nvSpPr>
          <xdr:spPr>
            <a:xfrm>
              <a:off x="5616340" y="4125275"/>
              <a:ext cx="2954767" cy="480966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−1,8</m:t>
                            </m:r>
                            <m:func>
                              <m:func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de-DE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6,9</m:t>
                                        </m:r>
                                      </m:num>
                                      <m:den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𝑅𝑒</m:t>
                                        </m:r>
                                      </m:den>
                                    </m:f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 </m:t>
                                    </m:r>
                                    <m:sSup>
                                      <m:sSup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de-DE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f>
                                              <m:fPr>
                                                <m:ctrlP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fPr>
                                              <m:num>
                                                <m:sSub>
                                                  <m:sSubPr>
                                                    <m:ctrlP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𝜀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𝑟𝑜𝑢𝑔h</m:t>
                                                    </m:r>
                                                  </m:sub>
                                                </m:sSub>
                                              </m:num>
                                              <m:den>
                                                <m: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3,7</m:t>
                                                </m:r>
                                                <m:sSub>
                                                  <m:sSubPr>
                                                    <m:ctrlPr>
                                                      <a:rPr lang="de-DE" sz="110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𝐷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h</m:t>
                                                    </m:r>
                                                  </m:sub>
                                                </m:sSub>
                                              </m:den>
                                            </m:f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1,11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</m:func>
                          </m:e>
                        </m:d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feld 1"/>
            <xdr:cNvSpPr txBox="1"/>
          </xdr:nvSpPr>
          <xdr:spPr>
            <a:xfrm>
              <a:off x="5616340" y="4125275"/>
              <a:ext cx="2954767" cy="480966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−1,8 log⁡(6,9/𝑅𝑒+ (𝜀_𝑟𝑜𝑢𝑔ℎ/(3,7𝐷_ℎ ))^1,11 ) ]^(</a:t>
              </a:r>
              <a:r>
                <a:rPr lang="de-DE" sz="1100" b="0" i="0">
                  <a:latin typeface="Cambria Math" panose="02040503050406030204" pitchFamily="18" charset="0"/>
                </a:rPr>
                <a:t>−2)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56148</xdr:colOff>
      <xdr:row>20</xdr:row>
      <xdr:rowOff>16044</xdr:rowOff>
    </xdr:from>
    <xdr:ext cx="1564106" cy="345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𝑅𝑒</m:t>
                    </m:r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̇"/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𝑅𝑒=(𝜌_𝐼 𝑉𝐷_ℎ)/𝜇</a:t>
              </a:r>
              <a:r>
                <a:rPr lang="de-DE" sz="1100" i="0">
                  <a:latin typeface="Cambria Math" panose="02040503050406030204" pitchFamily="18" charset="0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̇𝐷_ℎ)/</a:t>
              </a:r>
              <a:r>
                <a:rPr lang="de-DE" sz="1100" b="0" i="0">
                  <a:latin typeface="Cambria Math" panose="02040503050406030204" pitchFamily="18" charset="0"/>
                </a:rPr>
                <a:t>𝐴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104273</xdr:colOff>
      <xdr:row>17</xdr:row>
      <xdr:rowOff>120315</xdr:rowOff>
    </xdr:from>
    <xdr:ext cx="2954767" cy="368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 txBox="1"/>
          </xdr:nvSpPr>
          <xdr:spPr>
            <a:xfrm>
              <a:off x="5682113" y="3229275"/>
              <a:ext cx="2954767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num>
                      <m:den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̇"/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</m:acc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𝐿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𝐴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5682113" y="3229275"/>
              <a:ext cx="2954767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𝐿/𝐷_ℎ   (𝜌_𝐼 𝑉^2)/2</a:t>
              </a:r>
              <a:r>
                <a:rPr lang="de-DE" sz="1100" b="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(𝑚 ̇^2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∙𝐿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)/(2𝜌_𝐼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∙𝐴^2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7</xdr:col>
      <xdr:colOff>152398</xdr:colOff>
      <xdr:row>26</xdr:row>
      <xdr:rowOff>2</xdr:rowOff>
    </xdr:from>
    <xdr:to>
      <xdr:col>11</xdr:col>
      <xdr:colOff>561472</xdr:colOff>
      <xdr:row>29</xdr:row>
      <xdr:rowOff>1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/>
      </xdr:nvSpPr>
      <xdr:spPr>
        <a:xfrm>
          <a:off x="5730238" y="4754882"/>
          <a:ext cx="3746634" cy="5486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Cengel, Y. A.,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Heat and Mass Transfer – A Practical Approach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3rd Ed, Section 8.5. McGraw-Hill, 2007.</a:t>
          </a:r>
          <a:endParaRPr lang="de-DE" sz="1100"/>
        </a:p>
      </xdr:txBody>
    </xdr:sp>
    <xdr:clientData/>
  </xdr:twoCellAnchor>
  <xdr:oneCellAnchor>
    <xdr:from>
      <xdr:col>7</xdr:col>
      <xdr:colOff>112295</xdr:colOff>
      <xdr:row>15</xdr:row>
      <xdr:rowOff>128338</xdr:rowOff>
    </xdr:from>
    <xdr:ext cx="1042737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00000000-0008-0000-0400-000006000000}"/>
                </a:ext>
              </a:extLst>
            </xdr:cNvPr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𝐷_ℎ=4𝐴/𝑃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0</xdr:col>
      <xdr:colOff>240631</xdr:colOff>
      <xdr:row>21</xdr:row>
      <xdr:rowOff>24064</xdr:rowOff>
    </xdr:from>
    <xdr:to>
      <xdr:col>4</xdr:col>
      <xdr:colOff>112294</xdr:colOff>
      <xdr:row>23</xdr:row>
      <xdr:rowOff>176463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240631" y="3864544"/>
          <a:ext cx="2881563" cy="518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White, F. M.,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Fluid Mechanics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7th Ed, Section 6.8. McGraw-Hill, 2011.</a:t>
          </a:r>
          <a:endParaRPr lang="de-DE" sz="1100"/>
        </a:p>
      </xdr:txBody>
    </xdr:sp>
    <xdr:clientData/>
  </xdr:twoCellAnchor>
  <xdr:oneCellAnchor>
    <xdr:from>
      <xdr:col>0</xdr:col>
      <xdr:colOff>112295</xdr:colOff>
      <xdr:row>17</xdr:row>
      <xdr:rowOff>84221</xdr:rowOff>
    </xdr:from>
    <xdr:ext cx="5171416" cy="586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00000000-0008-0000-0400-000008000000}"/>
                </a:ext>
              </a:extLst>
            </xdr:cNvPr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𝑎𝑢𝑠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𝑒𝑖𝑛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de-DE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̇"/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𝑎𝑢𝑠</m:t>
                                </m:r>
                              </m:sub>
                            </m:sSub>
                          </m:den>
                        </m:f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𝑒𝑖𝑛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m:rPr>
                        <m:nor/>
                      </m:rPr>
                      <a:rPr lang="de-DE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DE">
                <a:effectLst/>
              </a:endParaRPr>
            </a:p>
            <a:p>
              <a:endParaRPr lang="de-DE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𝑝_𝑒𝑖𝑛−𝑝_𝑎𝑢𝑠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𝜌_𝑎𝑢𝑠 〖𝑉_𝑎𝑢𝑠〗^2−𝜌_𝑒𝑖𝑛 〖𝑉_𝑒𝑖𝑛〗^2+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̇/𝐴)^2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1/𝜌_𝑎𝑢𝑠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1/𝜌_𝑒𝑖𝑛 )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DE">
                <a:effectLst/>
              </a:endParaRPr>
            </a:p>
            <a:p>
              <a:endParaRPr lang="de-DE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38500</xdr:colOff>
      <xdr:row>22</xdr:row>
      <xdr:rowOff>101915</xdr:rowOff>
    </xdr:from>
    <xdr:ext cx="2954767" cy="4809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00000000-0008-0000-0500-000002000000}"/>
                </a:ext>
              </a:extLst>
            </xdr:cNvPr>
            <xdr:cNvSpPr txBox="1"/>
          </xdr:nvSpPr>
          <xdr:spPr>
            <a:xfrm>
              <a:off x="5616340" y="4125275"/>
              <a:ext cx="2954767" cy="480966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−1,8</m:t>
                            </m:r>
                            <m:func>
                              <m:func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de-DE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6,9</m:t>
                                        </m:r>
                                      </m:num>
                                      <m:den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𝑅𝑒</m:t>
                                        </m:r>
                                      </m:den>
                                    </m:f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 </m:t>
                                    </m:r>
                                    <m:sSup>
                                      <m:sSup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de-DE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f>
                                              <m:fPr>
                                                <m:ctrlP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fPr>
                                              <m:num>
                                                <m:sSub>
                                                  <m:sSubPr>
                                                    <m:ctrlP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𝜀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𝑟𝑜𝑢𝑔h</m:t>
                                                    </m:r>
                                                  </m:sub>
                                                </m:sSub>
                                              </m:num>
                                              <m:den>
                                                <m: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3,7</m:t>
                                                </m:r>
                                                <m:sSub>
                                                  <m:sSubPr>
                                                    <m:ctrlPr>
                                                      <a:rPr lang="de-DE" sz="110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𝐷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h</m:t>
                                                    </m:r>
                                                  </m:sub>
                                                </m:sSub>
                                              </m:den>
                                            </m:f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1,11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</m:func>
                          </m:e>
                        </m:d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feld 1"/>
            <xdr:cNvSpPr txBox="1"/>
          </xdr:nvSpPr>
          <xdr:spPr>
            <a:xfrm>
              <a:off x="5616340" y="4125275"/>
              <a:ext cx="2954767" cy="480966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−1,8 log⁡(6,9/𝑅𝑒+ (𝜀_𝑟𝑜𝑢𝑔ℎ/(3,7𝐷_ℎ ))^1,11 ) ]^(</a:t>
              </a:r>
              <a:r>
                <a:rPr lang="de-DE" sz="1100" b="0" i="0">
                  <a:latin typeface="Cambria Math" panose="02040503050406030204" pitchFamily="18" charset="0"/>
                </a:rPr>
                <a:t>−2)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56148</xdr:colOff>
      <xdr:row>20</xdr:row>
      <xdr:rowOff>16044</xdr:rowOff>
    </xdr:from>
    <xdr:ext cx="1564106" cy="345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00000000-0008-0000-0500-000003000000}"/>
                </a:ext>
              </a:extLst>
            </xdr:cNvPr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𝑅𝑒</m:t>
                    </m:r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̇"/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𝑅𝑒=(𝜌_𝐼 𝑉𝐷_ℎ)/𝜇</a:t>
              </a:r>
              <a:r>
                <a:rPr lang="de-DE" sz="1100" i="0">
                  <a:latin typeface="Cambria Math" panose="02040503050406030204" pitchFamily="18" charset="0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̇𝐷_ℎ)/</a:t>
              </a:r>
              <a:r>
                <a:rPr lang="de-DE" sz="1100" b="0" i="0">
                  <a:latin typeface="Cambria Math" panose="02040503050406030204" pitchFamily="18" charset="0"/>
                </a:rPr>
                <a:t>𝐴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104273</xdr:colOff>
      <xdr:row>17</xdr:row>
      <xdr:rowOff>120315</xdr:rowOff>
    </xdr:from>
    <xdr:ext cx="2954767" cy="368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0000000-0008-0000-0500-000004000000}"/>
                </a:ext>
              </a:extLst>
            </xdr:cNvPr>
            <xdr:cNvSpPr txBox="1"/>
          </xdr:nvSpPr>
          <xdr:spPr>
            <a:xfrm>
              <a:off x="5682113" y="3229275"/>
              <a:ext cx="2954767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num>
                      <m:den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̇"/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</m:acc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𝐿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𝐴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5682113" y="3229275"/>
              <a:ext cx="2954767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𝐿/𝐷_ℎ   (𝜌_𝐼 𝑉^2)/2</a:t>
              </a:r>
              <a:r>
                <a:rPr lang="de-DE" sz="1100" b="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(𝑚 ̇^2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∙𝐿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)/(2𝜌_𝐼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∙𝐴^2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7</xdr:col>
      <xdr:colOff>152398</xdr:colOff>
      <xdr:row>26</xdr:row>
      <xdr:rowOff>2</xdr:rowOff>
    </xdr:from>
    <xdr:to>
      <xdr:col>11</xdr:col>
      <xdr:colOff>561472</xdr:colOff>
      <xdr:row>29</xdr:row>
      <xdr:rowOff>1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5730238" y="4754882"/>
          <a:ext cx="3746634" cy="5486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Cengel, Y. A.,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Heat and Mass Transfer – A Practical Approach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3rd Ed, Section 8.5. McGraw-Hill, 2007.</a:t>
          </a:r>
          <a:endParaRPr lang="de-DE" sz="1100"/>
        </a:p>
      </xdr:txBody>
    </xdr:sp>
    <xdr:clientData/>
  </xdr:twoCellAnchor>
  <xdr:oneCellAnchor>
    <xdr:from>
      <xdr:col>7</xdr:col>
      <xdr:colOff>112295</xdr:colOff>
      <xdr:row>15</xdr:row>
      <xdr:rowOff>128338</xdr:rowOff>
    </xdr:from>
    <xdr:ext cx="1042737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00000000-0008-0000-0500-000006000000}"/>
                </a:ext>
              </a:extLst>
            </xdr:cNvPr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𝐷_ℎ=4𝐴/𝑃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0</xdr:col>
      <xdr:colOff>240631</xdr:colOff>
      <xdr:row>21</xdr:row>
      <xdr:rowOff>24064</xdr:rowOff>
    </xdr:from>
    <xdr:to>
      <xdr:col>4</xdr:col>
      <xdr:colOff>112294</xdr:colOff>
      <xdr:row>23</xdr:row>
      <xdr:rowOff>176463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/>
      </xdr:nvSpPr>
      <xdr:spPr>
        <a:xfrm>
          <a:off x="240631" y="3864544"/>
          <a:ext cx="2881563" cy="518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White, F. M.,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Fluid Mechanics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7th Ed, Section 6.8. McGraw-Hill, 2011.</a:t>
          </a:r>
          <a:endParaRPr lang="de-DE" sz="1100"/>
        </a:p>
      </xdr:txBody>
    </xdr:sp>
    <xdr:clientData/>
  </xdr:twoCellAnchor>
  <xdr:oneCellAnchor>
    <xdr:from>
      <xdr:col>0</xdr:col>
      <xdr:colOff>112295</xdr:colOff>
      <xdr:row>17</xdr:row>
      <xdr:rowOff>84221</xdr:rowOff>
    </xdr:from>
    <xdr:ext cx="5171416" cy="586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00000000-0008-0000-0500-000008000000}"/>
                </a:ext>
              </a:extLst>
            </xdr:cNvPr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𝑎𝑢𝑠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𝑒𝑖𝑛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de-DE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̇"/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𝑎𝑢𝑠</m:t>
                                </m:r>
                              </m:sub>
                            </m:sSub>
                          </m:den>
                        </m:f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𝑒𝑖𝑛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m:rPr>
                        <m:nor/>
                      </m:rPr>
                      <a:rPr lang="de-DE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DE">
                <a:effectLst/>
              </a:endParaRPr>
            </a:p>
            <a:p>
              <a:endParaRPr lang="de-DE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𝑝_𝑒𝑖𝑛−𝑝_𝑎𝑢𝑠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𝜌_𝑎𝑢𝑠 〖𝑉_𝑎𝑢𝑠〗^2−𝜌_𝑒𝑖𝑛 〖𝑉_𝑒𝑖𝑛〗^2+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̇/𝐴)^2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1/𝜌_𝑎𝑢𝑠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1/𝜌_𝑒𝑖𝑛 )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DE">
                <a:effectLst/>
              </a:endParaRPr>
            </a:p>
            <a:p>
              <a:endParaRPr lang="de-DE" sz="1100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38500</xdr:colOff>
      <xdr:row>22</xdr:row>
      <xdr:rowOff>101915</xdr:rowOff>
    </xdr:from>
    <xdr:ext cx="3811605" cy="4762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00000000-0008-0000-0800-000002000000}"/>
                </a:ext>
              </a:extLst>
            </xdr:cNvPr>
            <xdr:cNvSpPr txBox="1"/>
          </xdr:nvSpPr>
          <xdr:spPr>
            <a:xfrm>
              <a:off x="5605111" y="4160568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−1,8</m:t>
                            </m:r>
                            <m:func>
                              <m:func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de-DE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6,9</m:t>
                                        </m:r>
                                      </m:num>
                                      <m:den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𝑅𝑒</m:t>
                                        </m:r>
                                      </m:den>
                                    </m:f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 </m:t>
                                    </m:r>
                                    <m:sSup>
                                      <m:sSup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de-DE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f>
                                              <m:fPr>
                                                <m:ctrlP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fPr>
                                              <m:num>
                                                <m:sSub>
                                                  <m:sSubPr>
                                                    <m:ctrlP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𝜀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𝑟𝑜𝑢𝑔h</m:t>
                                                    </m:r>
                                                  </m:sub>
                                                </m:sSub>
                                              </m:num>
                                              <m:den>
                                                <m: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3,7</m:t>
                                                </m:r>
                                                <m:sSub>
                                                  <m:sSubPr>
                                                    <m:ctrlPr>
                                                      <a:rPr lang="de-DE" sz="110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𝐷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h</m:t>
                                                    </m:r>
                                                  </m:sub>
                                                </m:sSub>
                                              </m:den>
                                            </m:f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1,11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</m:func>
                          </m:e>
                        </m:d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feld 1"/>
            <xdr:cNvSpPr txBox="1"/>
          </xdr:nvSpPr>
          <xdr:spPr>
            <a:xfrm>
              <a:off x="5605111" y="4160568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−1,8 log⁡(6,9/𝑅𝑒+ (𝜀_𝑟𝑜𝑢𝑔ℎ/(3,7𝐷_ℎ ))^1,11 ) ]^(</a:t>
              </a:r>
              <a:r>
                <a:rPr lang="de-DE" sz="1100" b="0" i="0">
                  <a:latin typeface="Cambria Math" panose="02040503050406030204" pitchFamily="18" charset="0"/>
                </a:rPr>
                <a:t>−2)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56148</xdr:colOff>
      <xdr:row>20</xdr:row>
      <xdr:rowOff>16044</xdr:rowOff>
    </xdr:from>
    <xdr:ext cx="1564106" cy="345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00000000-0008-0000-0800-000003000000}"/>
                </a:ext>
              </a:extLst>
            </xdr:cNvPr>
            <xdr:cNvSpPr txBox="1"/>
          </xdr:nvSpPr>
          <xdr:spPr>
            <a:xfrm>
              <a:off x="5622759" y="3705728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𝑅𝑒</m:t>
                    </m:r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̇"/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5622759" y="3705728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𝑅𝑒=(𝜌_𝐼 𝑉𝐷_ℎ)/𝜇</a:t>
              </a:r>
              <a:r>
                <a:rPr lang="de-DE" sz="1100" i="0">
                  <a:latin typeface="Cambria Math" panose="02040503050406030204" pitchFamily="18" charset="0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̇𝐷_ℎ)/</a:t>
              </a:r>
              <a:r>
                <a:rPr lang="de-DE" sz="1100" b="0" i="0">
                  <a:latin typeface="Cambria Math" panose="02040503050406030204" pitchFamily="18" charset="0"/>
                </a:rPr>
                <a:t>𝐴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104273</xdr:colOff>
      <xdr:row>17</xdr:row>
      <xdr:rowOff>120315</xdr:rowOff>
    </xdr:from>
    <xdr:ext cx="3689684" cy="368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0000000-0008-0000-0800-000004000000}"/>
                </a:ext>
              </a:extLst>
            </xdr:cNvPr>
            <xdr:cNvSpPr txBox="1"/>
          </xdr:nvSpPr>
          <xdr:spPr>
            <a:xfrm>
              <a:off x="5670884" y="3256547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𝑡𝑢𝑟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num>
                      <m:den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̇"/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</m:acc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𝐿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𝐴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5670884" y="3256547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𝑝〗_(𝑓𝑟𝑖𝑐𝑡𝑖𝑜𝑛,𝑡𝑢𝑟)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𝐿/𝐷_ℎ   (𝜌_𝐼 𝑉^2)/2</a:t>
              </a:r>
              <a:r>
                <a:rPr lang="de-DE" sz="1100" b="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(𝑚 ̇^2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∙𝐿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)/(2𝜌_𝐼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∙𝐴^2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6</xdr:col>
      <xdr:colOff>986588</xdr:colOff>
      <xdr:row>36</xdr:row>
      <xdr:rowOff>8023</xdr:rowOff>
    </xdr:from>
    <xdr:to>
      <xdr:col>11</xdr:col>
      <xdr:colOff>368967</xdr:colOff>
      <xdr:row>39</xdr:row>
      <xdr:rowOff>8023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 txBox="1"/>
      </xdr:nvSpPr>
      <xdr:spPr>
        <a:xfrm>
          <a:off x="5526504" y="6649455"/>
          <a:ext cx="4363452" cy="5534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Cengel, Y. A.,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Heat and Mass Transfer – A Practical Approach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3rd Ed, Section 8.5. McGraw-Hill, 2007.</a:t>
          </a:r>
          <a:endParaRPr lang="de-DE" sz="1100"/>
        </a:p>
      </xdr:txBody>
    </xdr:sp>
    <xdr:clientData/>
  </xdr:twoCellAnchor>
  <xdr:oneCellAnchor>
    <xdr:from>
      <xdr:col>7</xdr:col>
      <xdr:colOff>112295</xdr:colOff>
      <xdr:row>15</xdr:row>
      <xdr:rowOff>128338</xdr:rowOff>
    </xdr:from>
    <xdr:ext cx="1042737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00000000-0008-0000-0800-000006000000}"/>
                </a:ext>
              </a:extLst>
            </xdr:cNvPr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𝐷_ℎ=4𝐴/𝑃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0</xdr:col>
      <xdr:colOff>240631</xdr:colOff>
      <xdr:row>21</xdr:row>
      <xdr:rowOff>24064</xdr:rowOff>
    </xdr:from>
    <xdr:to>
      <xdr:col>4</xdr:col>
      <xdr:colOff>112294</xdr:colOff>
      <xdr:row>23</xdr:row>
      <xdr:rowOff>176463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 txBox="1"/>
      </xdr:nvSpPr>
      <xdr:spPr>
        <a:xfrm>
          <a:off x="240631" y="3864544"/>
          <a:ext cx="2881563" cy="518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White, F. M.,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Fluid Mechanics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7th Ed, Section 6.8. McGraw-Hill, 2011.</a:t>
          </a:r>
          <a:endParaRPr lang="de-DE" sz="1100"/>
        </a:p>
      </xdr:txBody>
    </xdr:sp>
    <xdr:clientData/>
  </xdr:twoCellAnchor>
  <xdr:oneCellAnchor>
    <xdr:from>
      <xdr:col>0</xdr:col>
      <xdr:colOff>112295</xdr:colOff>
      <xdr:row>17</xdr:row>
      <xdr:rowOff>84221</xdr:rowOff>
    </xdr:from>
    <xdr:ext cx="5171416" cy="586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00000000-0008-0000-0800-000008000000}"/>
                </a:ext>
              </a:extLst>
            </xdr:cNvPr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𝑎𝑢𝑠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𝑒𝑖𝑛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de-DE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̇"/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𝑎𝑢𝑠</m:t>
                                </m:r>
                              </m:sub>
                            </m:sSub>
                          </m:den>
                        </m:f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𝑒𝑖𝑛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m:rPr>
                        <m:nor/>
                      </m:rPr>
                      <a:rPr lang="de-DE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DE">
                <a:effectLst/>
              </a:endParaRPr>
            </a:p>
            <a:p>
              <a:endParaRPr lang="de-DE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𝑝_𝑒𝑖𝑛−𝑝_𝑎𝑢𝑠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𝜌_𝑎𝑢𝑠 〖𝑉_𝑎𝑢𝑠〗^2−𝜌_𝑒𝑖𝑛 〖𝑉_𝑒𝑖𝑛〗^2+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̇/𝐴)^2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1/𝜌_𝑎𝑢𝑠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1/𝜌_𝑒𝑖𝑛 )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DE">
                <a:effectLst/>
              </a:endParaRPr>
            </a:p>
            <a:p>
              <a:endParaRPr lang="de-DE" sz="1100"/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38500</xdr:colOff>
      <xdr:row>22</xdr:row>
      <xdr:rowOff>101915</xdr:rowOff>
    </xdr:from>
    <xdr:ext cx="3811605" cy="4762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00000000-0008-0000-0900-000002000000}"/>
                </a:ext>
              </a:extLst>
            </xdr:cNvPr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−1,8</m:t>
                            </m:r>
                            <m:func>
                              <m:func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de-DE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6,9</m:t>
                                        </m:r>
                                      </m:num>
                                      <m:den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𝑅𝑒</m:t>
                                        </m:r>
                                      </m:den>
                                    </m:f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 </m:t>
                                    </m:r>
                                    <m:sSup>
                                      <m:sSup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de-DE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f>
                                              <m:fPr>
                                                <m:ctrlP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fPr>
                                              <m:num>
                                                <m:sSub>
                                                  <m:sSubPr>
                                                    <m:ctrlP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𝜀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𝑟𝑜𝑢𝑔h</m:t>
                                                    </m:r>
                                                  </m:sub>
                                                </m:sSub>
                                              </m:num>
                                              <m:den>
                                                <m: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3,7</m:t>
                                                </m:r>
                                                <m:sSub>
                                                  <m:sSubPr>
                                                    <m:ctrlPr>
                                                      <a:rPr lang="de-DE" sz="110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𝐷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h</m:t>
                                                    </m:r>
                                                  </m:sub>
                                                </m:sSub>
                                              </m:den>
                                            </m:f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1,11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</m:func>
                          </m:e>
                        </m:d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feld 1"/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−1,8 log⁡(6,9/𝑅𝑒+ (𝜀_𝑟𝑜𝑢𝑔ℎ/(3,7𝐷_ℎ ))^1,11 ) ]^(</a:t>
              </a:r>
              <a:r>
                <a:rPr lang="de-DE" sz="1100" b="0" i="0">
                  <a:latin typeface="Cambria Math" panose="02040503050406030204" pitchFamily="18" charset="0"/>
                </a:rPr>
                <a:t>−2)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56148</xdr:colOff>
      <xdr:row>20</xdr:row>
      <xdr:rowOff>16044</xdr:rowOff>
    </xdr:from>
    <xdr:ext cx="1564106" cy="345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00000000-0008-0000-0900-000003000000}"/>
                </a:ext>
              </a:extLst>
            </xdr:cNvPr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𝑅𝑒</m:t>
                    </m:r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̇"/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𝑅𝑒=(𝜌_𝐼 𝑉𝐷_ℎ)/𝜇</a:t>
              </a:r>
              <a:r>
                <a:rPr lang="de-DE" sz="1100" i="0">
                  <a:latin typeface="Cambria Math" panose="02040503050406030204" pitchFamily="18" charset="0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̇𝐷_ℎ)/</a:t>
              </a:r>
              <a:r>
                <a:rPr lang="de-DE" sz="1100" b="0" i="0">
                  <a:latin typeface="Cambria Math" panose="02040503050406030204" pitchFamily="18" charset="0"/>
                </a:rPr>
                <a:t>𝐴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104273</xdr:colOff>
      <xdr:row>17</xdr:row>
      <xdr:rowOff>120315</xdr:rowOff>
    </xdr:from>
    <xdr:ext cx="3689684" cy="368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0000000-0008-0000-0900-000004000000}"/>
                </a:ext>
              </a:extLst>
            </xdr:cNvPr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𝑡𝑢𝑟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num>
                      <m:den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̇"/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</m:acc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𝐿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𝐴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𝑝〗_(𝑓𝑟𝑖𝑐𝑡𝑖𝑜𝑛,𝑡𝑢𝑟)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𝐿/𝐷_ℎ   (𝜌_𝐼 𝑉^2)/2</a:t>
              </a:r>
              <a:r>
                <a:rPr lang="de-DE" sz="1100" b="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(𝑚 ̇^2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∙𝐿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)/(2𝜌_𝐼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∙𝐴^2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6</xdr:col>
      <xdr:colOff>986588</xdr:colOff>
      <xdr:row>36</xdr:row>
      <xdr:rowOff>8023</xdr:rowOff>
    </xdr:from>
    <xdr:to>
      <xdr:col>11</xdr:col>
      <xdr:colOff>368967</xdr:colOff>
      <xdr:row>39</xdr:row>
      <xdr:rowOff>8023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 txBox="1"/>
      </xdr:nvSpPr>
      <xdr:spPr>
        <a:xfrm>
          <a:off x="5535728" y="6591703"/>
          <a:ext cx="4365859" cy="548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Cengel, Y. A.,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Heat and Mass Transfer – A Practical Approach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3rd Ed, Section 8.5. McGraw-Hill, 2007.</a:t>
          </a:r>
          <a:endParaRPr lang="de-DE" sz="1100"/>
        </a:p>
      </xdr:txBody>
    </xdr:sp>
    <xdr:clientData/>
  </xdr:twoCellAnchor>
  <xdr:oneCellAnchor>
    <xdr:from>
      <xdr:col>7</xdr:col>
      <xdr:colOff>112295</xdr:colOff>
      <xdr:row>15</xdr:row>
      <xdr:rowOff>128338</xdr:rowOff>
    </xdr:from>
    <xdr:ext cx="1042737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00000000-0008-0000-0900-000006000000}"/>
                </a:ext>
              </a:extLst>
            </xdr:cNvPr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𝐷_ℎ=4𝐴/𝑃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0</xdr:col>
      <xdr:colOff>240631</xdr:colOff>
      <xdr:row>21</xdr:row>
      <xdr:rowOff>24064</xdr:rowOff>
    </xdr:from>
    <xdr:to>
      <xdr:col>4</xdr:col>
      <xdr:colOff>112294</xdr:colOff>
      <xdr:row>23</xdr:row>
      <xdr:rowOff>176463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 txBox="1"/>
      </xdr:nvSpPr>
      <xdr:spPr>
        <a:xfrm>
          <a:off x="240631" y="3864544"/>
          <a:ext cx="2881563" cy="518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White, F. M.,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Fluid Mechanics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7th Ed, Section 6.8. McGraw-Hill, 2011.</a:t>
          </a:r>
          <a:endParaRPr lang="de-DE" sz="1100"/>
        </a:p>
      </xdr:txBody>
    </xdr:sp>
    <xdr:clientData/>
  </xdr:twoCellAnchor>
  <xdr:oneCellAnchor>
    <xdr:from>
      <xdr:col>0</xdr:col>
      <xdr:colOff>112295</xdr:colOff>
      <xdr:row>17</xdr:row>
      <xdr:rowOff>84221</xdr:rowOff>
    </xdr:from>
    <xdr:ext cx="5171416" cy="586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00000000-0008-0000-0900-000008000000}"/>
                </a:ext>
              </a:extLst>
            </xdr:cNvPr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𝑎𝑢𝑠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𝑒𝑖𝑛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de-DE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̇"/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𝑎𝑢𝑠</m:t>
                                </m:r>
                              </m:sub>
                            </m:sSub>
                          </m:den>
                        </m:f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𝑒𝑖𝑛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m:rPr>
                        <m:nor/>
                      </m:rPr>
                      <a:rPr lang="de-DE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DE">
                <a:effectLst/>
              </a:endParaRPr>
            </a:p>
            <a:p>
              <a:endParaRPr lang="de-DE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𝑝_𝑒𝑖𝑛−𝑝_𝑎𝑢𝑠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𝜌_𝑎𝑢𝑠 〖𝑉_𝑎𝑢𝑠〗^2−𝜌_𝑒𝑖𝑛 〖𝑉_𝑒𝑖𝑛〗^2+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̇/𝐴)^2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1/𝜌_𝑎𝑢𝑠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1/𝜌_𝑒𝑖𝑛 )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DE">
                <a:effectLst/>
              </a:endParaRPr>
            </a:p>
            <a:p>
              <a:endParaRPr lang="de-DE" sz="1100"/>
            </a:p>
          </xdr:txBody>
        </xdr:sp>
      </mc:Fallback>
    </mc:AlternateContent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38500</xdr:colOff>
      <xdr:row>22</xdr:row>
      <xdr:rowOff>101915</xdr:rowOff>
    </xdr:from>
    <xdr:ext cx="3811605" cy="4762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00000000-0008-0000-0A00-000002000000}"/>
                </a:ext>
              </a:extLst>
            </xdr:cNvPr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−1,8</m:t>
                            </m:r>
                            <m:func>
                              <m:func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de-DE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6,9</m:t>
                                        </m:r>
                                      </m:num>
                                      <m:den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𝑅𝑒</m:t>
                                        </m:r>
                                      </m:den>
                                    </m:f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 </m:t>
                                    </m:r>
                                    <m:sSup>
                                      <m:sSup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de-DE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f>
                                              <m:fPr>
                                                <m:ctrlP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fPr>
                                              <m:num>
                                                <m:sSub>
                                                  <m:sSubPr>
                                                    <m:ctrlP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𝜀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𝑟𝑜𝑢𝑔h</m:t>
                                                    </m:r>
                                                  </m:sub>
                                                </m:sSub>
                                              </m:num>
                                              <m:den>
                                                <m: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3,7</m:t>
                                                </m:r>
                                                <m:sSub>
                                                  <m:sSubPr>
                                                    <m:ctrlPr>
                                                      <a:rPr lang="de-DE" sz="110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𝐷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h</m:t>
                                                    </m:r>
                                                  </m:sub>
                                                </m:sSub>
                                              </m:den>
                                            </m:f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1,11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</m:func>
                          </m:e>
                        </m:d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feld 1"/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−1,8 log⁡(6,9/𝑅𝑒+ (𝜀_𝑟𝑜𝑢𝑔ℎ/(3,7𝐷_ℎ ))^1,11 ) ]^(</a:t>
              </a:r>
              <a:r>
                <a:rPr lang="de-DE" sz="1100" b="0" i="0">
                  <a:latin typeface="Cambria Math" panose="02040503050406030204" pitchFamily="18" charset="0"/>
                </a:rPr>
                <a:t>−2)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56148</xdr:colOff>
      <xdr:row>20</xdr:row>
      <xdr:rowOff>16044</xdr:rowOff>
    </xdr:from>
    <xdr:ext cx="1564106" cy="345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00000000-0008-0000-0A00-000003000000}"/>
                </a:ext>
              </a:extLst>
            </xdr:cNvPr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𝑅𝑒</m:t>
                    </m:r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̇"/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𝑅𝑒=(𝜌_𝐼 𝑉𝐷_ℎ)/𝜇</a:t>
              </a:r>
              <a:r>
                <a:rPr lang="de-DE" sz="1100" i="0">
                  <a:latin typeface="Cambria Math" panose="02040503050406030204" pitchFamily="18" charset="0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̇𝐷_ℎ)/</a:t>
              </a:r>
              <a:r>
                <a:rPr lang="de-DE" sz="1100" b="0" i="0">
                  <a:latin typeface="Cambria Math" panose="02040503050406030204" pitchFamily="18" charset="0"/>
                </a:rPr>
                <a:t>𝐴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104273</xdr:colOff>
      <xdr:row>17</xdr:row>
      <xdr:rowOff>120315</xdr:rowOff>
    </xdr:from>
    <xdr:ext cx="3689684" cy="368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0000000-0008-0000-0A00-000004000000}"/>
                </a:ext>
              </a:extLst>
            </xdr:cNvPr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𝑡𝑢𝑟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num>
                      <m:den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̇"/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</m:acc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𝐿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𝐴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𝑝〗_(𝑓𝑟𝑖𝑐𝑡𝑖𝑜𝑛,𝑡𝑢𝑟)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𝐿/𝐷_ℎ   (𝜌_𝐼 𝑉^2)/2</a:t>
              </a:r>
              <a:r>
                <a:rPr lang="de-DE" sz="1100" b="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(𝑚 ̇^2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∙𝐿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)/(2𝜌_𝐼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∙𝐴^2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6</xdr:col>
      <xdr:colOff>986588</xdr:colOff>
      <xdr:row>36</xdr:row>
      <xdr:rowOff>8023</xdr:rowOff>
    </xdr:from>
    <xdr:to>
      <xdr:col>11</xdr:col>
      <xdr:colOff>368967</xdr:colOff>
      <xdr:row>39</xdr:row>
      <xdr:rowOff>8023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 txBox="1"/>
      </xdr:nvSpPr>
      <xdr:spPr>
        <a:xfrm>
          <a:off x="5535728" y="6591703"/>
          <a:ext cx="4365859" cy="548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Cengel, Y. A.,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Heat and Mass Transfer – A Practical Approach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3rd Ed, Section 8.5. McGraw-Hill, 2007.</a:t>
          </a:r>
          <a:endParaRPr lang="de-DE" sz="1100"/>
        </a:p>
      </xdr:txBody>
    </xdr:sp>
    <xdr:clientData/>
  </xdr:twoCellAnchor>
  <xdr:oneCellAnchor>
    <xdr:from>
      <xdr:col>7</xdr:col>
      <xdr:colOff>112295</xdr:colOff>
      <xdr:row>15</xdr:row>
      <xdr:rowOff>128338</xdr:rowOff>
    </xdr:from>
    <xdr:ext cx="1042737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00000000-0008-0000-0A00-000006000000}"/>
                </a:ext>
              </a:extLst>
            </xdr:cNvPr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𝐷_ℎ=4𝐴/𝑃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0</xdr:col>
      <xdr:colOff>240631</xdr:colOff>
      <xdr:row>21</xdr:row>
      <xdr:rowOff>24064</xdr:rowOff>
    </xdr:from>
    <xdr:to>
      <xdr:col>4</xdr:col>
      <xdr:colOff>112294</xdr:colOff>
      <xdr:row>23</xdr:row>
      <xdr:rowOff>176463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 txBox="1"/>
      </xdr:nvSpPr>
      <xdr:spPr>
        <a:xfrm>
          <a:off x="240631" y="3864544"/>
          <a:ext cx="2881563" cy="518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White, F. M.,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Fluid Mechanics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7th Ed, Section 6.8. McGraw-Hill, 2011.</a:t>
          </a:r>
          <a:endParaRPr lang="de-DE" sz="1100"/>
        </a:p>
      </xdr:txBody>
    </xdr:sp>
    <xdr:clientData/>
  </xdr:twoCellAnchor>
  <xdr:oneCellAnchor>
    <xdr:from>
      <xdr:col>0</xdr:col>
      <xdr:colOff>112295</xdr:colOff>
      <xdr:row>17</xdr:row>
      <xdr:rowOff>84221</xdr:rowOff>
    </xdr:from>
    <xdr:ext cx="5171416" cy="586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00000000-0008-0000-0A00-000008000000}"/>
                </a:ext>
              </a:extLst>
            </xdr:cNvPr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𝑎𝑢𝑠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𝑒𝑖𝑛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de-DE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̇"/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𝑎𝑢𝑠</m:t>
                                </m:r>
                              </m:sub>
                            </m:sSub>
                          </m:den>
                        </m:f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𝑒𝑖𝑛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m:rPr>
                        <m:nor/>
                      </m:rPr>
                      <a:rPr lang="de-DE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DE">
                <a:effectLst/>
              </a:endParaRPr>
            </a:p>
            <a:p>
              <a:endParaRPr lang="de-DE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𝑝_𝑒𝑖𝑛−𝑝_𝑎𝑢𝑠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𝜌_𝑎𝑢𝑠 〖𝑉_𝑎𝑢𝑠〗^2−𝜌_𝑒𝑖𝑛 〖𝑉_𝑒𝑖𝑛〗^2+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̇/𝐴)^2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1/𝜌_𝑎𝑢𝑠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1/𝜌_𝑒𝑖𝑛 )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DE">
                <a:effectLst/>
              </a:endParaRPr>
            </a:p>
            <a:p>
              <a:endParaRPr lang="de-DE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9"/>
  <sheetViews>
    <sheetView zoomScale="95" zoomScaleNormal="95" workbookViewId="0">
      <selection activeCell="L24" sqref="L24"/>
    </sheetView>
  </sheetViews>
  <sheetFormatPr baseColWidth="10" defaultColWidth="8.85546875" defaultRowHeight="15" x14ac:dyDescent="0.25"/>
  <cols>
    <col min="1" max="1" width="8" bestFit="1" customWidth="1"/>
    <col min="2" max="3" width="12.7109375" bestFit="1" customWidth="1"/>
    <col min="4" max="4" width="10.5703125" bestFit="1" customWidth="1"/>
    <col min="5" max="5" width="11.5703125" bestFit="1" customWidth="1"/>
    <col min="6" max="6" width="10.85546875" bestFit="1" customWidth="1"/>
    <col min="7" max="7" width="15" bestFit="1" customWidth="1"/>
    <col min="8" max="8" width="12.7109375" bestFit="1" customWidth="1"/>
    <col min="9" max="10" width="11" bestFit="1" customWidth="1"/>
    <col min="11" max="12" width="14" bestFit="1" customWidth="1"/>
    <col min="13" max="14" width="12.7109375" bestFit="1" customWidth="1"/>
    <col min="15" max="15" width="13.28515625" bestFit="1" customWidth="1"/>
    <col min="16" max="16" width="10.5703125" bestFit="1" customWidth="1"/>
    <col min="17" max="17" width="11.140625" bestFit="1" customWidth="1"/>
    <col min="18" max="19" width="13.140625" bestFit="1" customWidth="1"/>
    <col min="20" max="20" width="13.28515625" bestFit="1" customWidth="1"/>
    <col min="21" max="21" width="15.5703125" bestFit="1" customWidth="1"/>
    <col min="22" max="22" width="12.7109375" bestFit="1" customWidth="1"/>
    <col min="23" max="23" width="10.28515625" bestFit="1" customWidth="1"/>
    <col min="24" max="24" width="15.5703125" bestFit="1" customWidth="1"/>
    <col min="25" max="25" width="16.5703125" bestFit="1" customWidth="1"/>
  </cols>
  <sheetData>
    <row r="1" spans="1:25" x14ac:dyDescent="0.25">
      <c r="A1" t="s">
        <v>0</v>
      </c>
      <c r="B1" s="2" t="s">
        <v>9</v>
      </c>
      <c r="C1" s="2" t="s">
        <v>3</v>
      </c>
      <c r="D1" s="2" t="s">
        <v>1</v>
      </c>
      <c r="E1" s="3" t="s">
        <v>8</v>
      </c>
      <c r="F1" s="26" t="s">
        <v>18</v>
      </c>
      <c r="G1" s="27" t="s">
        <v>14</v>
      </c>
      <c r="H1" s="27" t="s">
        <v>15</v>
      </c>
      <c r="I1" s="17" t="s">
        <v>13</v>
      </c>
      <c r="J1" t="s">
        <v>2</v>
      </c>
      <c r="K1" s="18" t="s">
        <v>10</v>
      </c>
      <c r="L1" s="19" t="s">
        <v>17</v>
      </c>
      <c r="M1" s="19" t="s">
        <v>11</v>
      </c>
      <c r="N1" s="22" t="s">
        <v>12</v>
      </c>
    </row>
    <row r="2" spans="1:25" x14ac:dyDescent="0.25">
      <c r="A2">
        <v>1</v>
      </c>
      <c r="B2" s="2">
        <f>0.2415*0.02</f>
        <v>4.8300000000000001E-3</v>
      </c>
      <c r="C2" s="2">
        <f>0.00221309392/B2</f>
        <v>0.45819749896480327</v>
      </c>
      <c r="D2" s="2">
        <f t="shared" ref="D2:D13" si="0">2*B2/(0.2415+0.02)</f>
        <v>3.6940726577437855E-2</v>
      </c>
      <c r="E2" s="16">
        <v>1.7893999999999998E-5</v>
      </c>
      <c r="F2" s="26">
        <f t="shared" ref="F2:F13" si="1">Q17-Q18</f>
        <v>29.698704500000002</v>
      </c>
      <c r="G2" s="26">
        <f t="shared" ref="G2:G13" si="2">S17</f>
        <v>1.1811651999999999</v>
      </c>
      <c r="H2" s="26">
        <f t="shared" ref="H2:H13" si="3">S18</f>
        <v>1.1656906</v>
      </c>
      <c r="I2">
        <v>1.1790826000000001</v>
      </c>
      <c r="J2" s="15">
        <v>3.1658070000000003E-2</v>
      </c>
      <c r="K2" s="20">
        <f t="shared" ref="K2:K13" si="4">J2*D2/(B2*E2)</f>
        <v>13531.168570556034</v>
      </c>
      <c r="L2" s="21">
        <f>F2-((J2/B2)^2)*(1/H2-1/G2)</f>
        <v>29.215867989113939</v>
      </c>
      <c r="M2" s="21">
        <f t="shared" ref="M2:M13" si="5">L2*2*I2*D2*(B2^2)/((J2^2)*C2)</f>
        <v>0.129291844120314</v>
      </c>
      <c r="N2" s="22">
        <f t="shared" ref="N2:N13" si="6">(((10^((M2^(-1/2))/(-1.8)))-(6.9/K2))^(1/1.11))*3.7*D2</f>
        <v>5.4539358672805096E-3</v>
      </c>
      <c r="O2" s="4"/>
      <c r="P2" s="4"/>
      <c r="Q2" s="4"/>
      <c r="R2" s="4"/>
      <c r="S2" s="4"/>
      <c r="T2" s="4"/>
      <c r="U2" s="4"/>
      <c r="V2" s="4"/>
      <c r="Y2" s="4"/>
    </row>
    <row r="3" spans="1:25" x14ac:dyDescent="0.25">
      <c r="A3">
        <v>2</v>
      </c>
      <c r="B3" s="2">
        <f t="shared" ref="B3:B13" si="7">0.2415*0.02</f>
        <v>4.8300000000000001E-3</v>
      </c>
      <c r="C3" s="2">
        <f t="shared" ref="C3:C13" si="8">0.00221309392/B3</f>
        <v>0.45819749896480327</v>
      </c>
      <c r="D3" s="2">
        <f t="shared" si="0"/>
        <v>3.6940726577437855E-2</v>
      </c>
      <c r="E3" s="16">
        <v>1.7893999999999998E-5</v>
      </c>
      <c r="F3" s="26">
        <f t="shared" si="1"/>
        <v>16.539802999999999</v>
      </c>
      <c r="G3" s="26">
        <f t="shared" si="2"/>
        <v>1.1656906</v>
      </c>
      <c r="H3" s="26">
        <f t="shared" si="3"/>
        <v>1.1626723999999999</v>
      </c>
      <c r="I3">
        <v>1.1732189</v>
      </c>
      <c r="J3" s="15">
        <v>3.1658070000000003E-2</v>
      </c>
      <c r="K3" s="20">
        <f t="shared" si="4"/>
        <v>13531.168570556034</v>
      </c>
      <c r="L3" s="21">
        <f t="shared" ref="L3:L13" si="9">F3-((J3/B3)^2)*(1/H3-1/G3)</f>
        <v>16.444131635992235</v>
      </c>
      <c r="M3" s="21">
        <f t="shared" si="5"/>
        <v>7.2409925610507492E-2</v>
      </c>
      <c r="N3" s="22">
        <f t="shared" si="6"/>
        <v>1.7859803936371892E-3</v>
      </c>
      <c r="O3" s="4"/>
      <c r="P3" s="4"/>
      <c r="Q3" s="4"/>
      <c r="R3" s="4"/>
      <c r="S3" s="4"/>
      <c r="T3" s="4"/>
      <c r="U3" s="4"/>
      <c r="V3" s="4"/>
      <c r="Y3" s="4"/>
    </row>
    <row r="4" spans="1:25" x14ac:dyDescent="0.25">
      <c r="A4">
        <v>3</v>
      </c>
      <c r="B4" s="2">
        <f t="shared" si="7"/>
        <v>4.8300000000000001E-3</v>
      </c>
      <c r="C4" s="2">
        <f t="shared" si="8"/>
        <v>0.45819749896480327</v>
      </c>
      <c r="D4" s="2">
        <f t="shared" si="0"/>
        <v>3.6940726577437855E-2</v>
      </c>
      <c r="E4" s="16">
        <v>1.7893999999999998E-5</v>
      </c>
      <c r="F4" s="26">
        <f t="shared" si="1"/>
        <v>14.981480000000005</v>
      </c>
      <c r="G4" s="26">
        <f t="shared" si="2"/>
        <v>1.1626723999999999</v>
      </c>
      <c r="H4" s="26">
        <f t="shared" si="3"/>
        <v>1.1614682000000001</v>
      </c>
      <c r="I4">
        <v>1.1694118</v>
      </c>
      <c r="J4" s="15">
        <v>3.1658070000000003E-2</v>
      </c>
      <c r="K4" s="20">
        <f t="shared" si="4"/>
        <v>13531.168570556034</v>
      </c>
      <c r="L4" s="21">
        <f t="shared" si="9"/>
        <v>14.94317031821039</v>
      </c>
      <c r="M4" s="21">
        <f t="shared" si="5"/>
        <v>6.5587084246677349E-2</v>
      </c>
      <c r="N4" s="22">
        <f t="shared" si="6"/>
        <v>1.4150045650453945E-3</v>
      </c>
      <c r="O4" s="4"/>
      <c r="P4" s="4"/>
      <c r="Q4" s="4"/>
      <c r="R4" s="4"/>
      <c r="S4" s="4"/>
      <c r="T4" s="4"/>
      <c r="U4" s="4"/>
      <c r="V4" s="4"/>
      <c r="Y4" s="4"/>
    </row>
    <row r="5" spans="1:25" x14ac:dyDescent="0.25">
      <c r="A5">
        <v>4</v>
      </c>
      <c r="B5" s="2">
        <f t="shared" si="7"/>
        <v>4.8300000000000001E-3</v>
      </c>
      <c r="C5" s="2">
        <f t="shared" si="8"/>
        <v>0.45819749896480327</v>
      </c>
      <c r="D5" s="2">
        <f t="shared" si="0"/>
        <v>3.6940726577437855E-2</v>
      </c>
      <c r="E5" s="16">
        <v>1.7893999999999998E-5</v>
      </c>
      <c r="F5" s="26">
        <f t="shared" si="1"/>
        <v>16.139175999999992</v>
      </c>
      <c r="G5" s="26">
        <f t="shared" si="2"/>
        <v>1.1614682000000001</v>
      </c>
      <c r="H5" s="26">
        <f t="shared" si="3"/>
        <v>1.1551769000000001</v>
      </c>
      <c r="I5">
        <v>1.1659385</v>
      </c>
      <c r="J5" s="15">
        <v>3.1658070000000003E-2</v>
      </c>
      <c r="K5" s="20">
        <f t="shared" si="4"/>
        <v>13531.168570556034</v>
      </c>
      <c r="L5" s="21">
        <f t="shared" si="9"/>
        <v>15.937729751455752</v>
      </c>
      <c r="M5" s="21">
        <f t="shared" si="5"/>
        <v>6.9744538940692796E-2</v>
      </c>
      <c r="N5" s="22">
        <f t="shared" si="6"/>
        <v>1.6381194713605462E-3</v>
      </c>
      <c r="O5" s="4"/>
      <c r="P5" s="4"/>
      <c r="Q5" s="4"/>
      <c r="R5" s="4"/>
      <c r="S5" s="4"/>
      <c r="T5" s="4"/>
      <c r="U5" s="4"/>
      <c r="V5" s="4"/>
      <c r="Y5" s="4"/>
    </row>
    <row r="6" spans="1:25" x14ac:dyDescent="0.25">
      <c r="A6">
        <v>5</v>
      </c>
      <c r="B6" s="2">
        <f t="shared" si="7"/>
        <v>4.8300000000000001E-3</v>
      </c>
      <c r="C6" s="2">
        <f t="shared" si="8"/>
        <v>0.45819749896480327</v>
      </c>
      <c r="D6" s="2">
        <f t="shared" si="0"/>
        <v>3.6940726577437855E-2</v>
      </c>
      <c r="E6" s="16">
        <v>1.7893999999999998E-5</v>
      </c>
      <c r="F6" s="26">
        <f t="shared" si="1"/>
        <v>15.337417000000002</v>
      </c>
      <c r="G6" s="26">
        <f t="shared" si="2"/>
        <v>1.1551769000000001</v>
      </c>
      <c r="H6" s="26">
        <f t="shared" si="3"/>
        <v>1.1528734</v>
      </c>
      <c r="I6">
        <v>1.1614688</v>
      </c>
      <c r="J6" s="15">
        <v>3.1658070000000003E-2</v>
      </c>
      <c r="K6" s="20">
        <f t="shared" si="4"/>
        <v>13531.168570556034</v>
      </c>
      <c r="L6" s="21">
        <f t="shared" si="9"/>
        <v>15.263109489675941</v>
      </c>
      <c r="M6" s="21">
        <f t="shared" si="5"/>
        <v>6.6536304143570091E-2</v>
      </c>
      <c r="N6" s="22">
        <f t="shared" si="6"/>
        <v>1.4650951707565105E-3</v>
      </c>
      <c r="O6" s="4"/>
      <c r="P6" s="4"/>
      <c r="Q6" s="4"/>
      <c r="R6" s="4"/>
      <c r="S6" s="4"/>
      <c r="T6" s="4"/>
      <c r="U6" s="4"/>
      <c r="V6" s="4"/>
      <c r="Y6" s="4"/>
    </row>
    <row r="7" spans="1:25" x14ac:dyDescent="0.25">
      <c r="A7">
        <v>6</v>
      </c>
      <c r="B7" s="2">
        <f t="shared" si="7"/>
        <v>4.8300000000000001E-3</v>
      </c>
      <c r="C7" s="2">
        <f t="shared" si="8"/>
        <v>0.45819749896480327</v>
      </c>
      <c r="D7" s="2">
        <f t="shared" si="0"/>
        <v>3.6940726577437855E-2</v>
      </c>
      <c r="E7" s="16">
        <v>1.7893999999999998E-5</v>
      </c>
      <c r="F7" s="26">
        <f t="shared" si="1"/>
        <v>15.729444999999998</v>
      </c>
      <c r="G7" s="26">
        <f t="shared" si="2"/>
        <v>1.1528734</v>
      </c>
      <c r="H7" s="26">
        <f t="shared" si="3"/>
        <v>1.1497713000000001</v>
      </c>
      <c r="I7">
        <v>1.1580824000000001</v>
      </c>
      <c r="J7" s="15">
        <v>3.1658070000000003E-2</v>
      </c>
      <c r="K7" s="20">
        <f t="shared" si="4"/>
        <v>13531.168570556034</v>
      </c>
      <c r="L7" s="21">
        <f t="shared" si="9"/>
        <v>15.628905361448492</v>
      </c>
      <c r="M7" s="21">
        <f t="shared" si="5"/>
        <v>6.7932270277768436E-2</v>
      </c>
      <c r="N7" s="22">
        <f t="shared" si="6"/>
        <v>1.5396896342021803E-3</v>
      </c>
      <c r="O7" s="4"/>
      <c r="P7" s="4"/>
      <c r="Q7" s="4"/>
      <c r="R7" s="4"/>
      <c r="S7" s="4"/>
      <c r="T7" s="4"/>
      <c r="U7" s="4"/>
      <c r="V7" s="4"/>
      <c r="Y7" s="4"/>
    </row>
    <row r="8" spans="1:25" x14ac:dyDescent="0.25">
      <c r="A8">
        <v>7</v>
      </c>
      <c r="B8" s="2">
        <f t="shared" si="7"/>
        <v>4.8300000000000001E-3</v>
      </c>
      <c r="C8" s="2">
        <f t="shared" si="8"/>
        <v>0.45819749896480327</v>
      </c>
      <c r="D8" s="2">
        <f t="shared" si="0"/>
        <v>3.6940726577437855E-2</v>
      </c>
      <c r="E8" s="16">
        <v>1.7893999999999998E-5</v>
      </c>
      <c r="F8" s="26">
        <f t="shared" si="1"/>
        <v>15.676519999999996</v>
      </c>
      <c r="G8" s="26">
        <f t="shared" si="2"/>
        <v>1.1497713000000001</v>
      </c>
      <c r="H8" s="26">
        <f t="shared" si="3"/>
        <v>1.1445382</v>
      </c>
      <c r="I8">
        <v>1.1545993999999999</v>
      </c>
      <c r="J8" s="15">
        <v>3.1658070000000003E-2</v>
      </c>
      <c r="K8" s="20">
        <f t="shared" si="4"/>
        <v>13531.168570556034</v>
      </c>
      <c r="L8" s="21">
        <f t="shared" si="9"/>
        <v>15.505679085955538</v>
      </c>
      <c r="M8" s="21">
        <f t="shared" si="5"/>
        <v>6.7193958191403336E-2</v>
      </c>
      <c r="N8" s="22">
        <f t="shared" si="6"/>
        <v>1.5001015706756231E-3</v>
      </c>
      <c r="O8" s="4"/>
      <c r="P8" s="4"/>
      <c r="Q8" s="4"/>
      <c r="R8" s="4"/>
      <c r="S8" s="4"/>
      <c r="T8" s="4"/>
      <c r="U8" s="4"/>
      <c r="V8" s="4"/>
      <c r="Y8" s="4"/>
    </row>
    <row r="9" spans="1:25" x14ac:dyDescent="0.25">
      <c r="A9">
        <v>8</v>
      </c>
      <c r="B9" s="2">
        <f t="shared" si="7"/>
        <v>4.8300000000000001E-3</v>
      </c>
      <c r="C9" s="2">
        <f t="shared" si="8"/>
        <v>0.45819749896480327</v>
      </c>
      <c r="D9" s="2">
        <f t="shared" si="0"/>
        <v>3.6940726577437855E-2</v>
      </c>
      <c r="E9" s="16">
        <v>1.7893999999999998E-5</v>
      </c>
      <c r="F9" s="26">
        <f t="shared" si="1"/>
        <v>15.905350000000013</v>
      </c>
      <c r="G9" s="26">
        <f t="shared" si="2"/>
        <v>1.1445382</v>
      </c>
      <c r="H9" s="26">
        <f t="shared" si="3"/>
        <v>1.1434526</v>
      </c>
      <c r="I9">
        <v>1.1508109</v>
      </c>
      <c r="J9" s="15">
        <v>3.1658070000000003E-2</v>
      </c>
      <c r="K9" s="20">
        <f t="shared" si="4"/>
        <v>13531.168570556034</v>
      </c>
      <c r="L9" s="21">
        <f t="shared" si="9"/>
        <v>15.869713422787495</v>
      </c>
      <c r="M9" s="21">
        <f t="shared" si="5"/>
        <v>6.8545848536781029E-2</v>
      </c>
      <c r="N9" s="22">
        <f t="shared" si="6"/>
        <v>1.5728174208528443E-3</v>
      </c>
      <c r="O9" s="4"/>
      <c r="P9" s="4"/>
      <c r="Q9" s="4"/>
      <c r="R9" s="4"/>
      <c r="S9" s="4"/>
      <c r="T9" s="4"/>
      <c r="U9" s="4"/>
      <c r="V9" s="4"/>
      <c r="Y9" s="4"/>
    </row>
    <row r="10" spans="1:25" x14ac:dyDescent="0.25">
      <c r="A10">
        <v>9</v>
      </c>
      <c r="B10" s="2">
        <f t="shared" si="7"/>
        <v>4.8300000000000001E-3</v>
      </c>
      <c r="C10" s="2">
        <f t="shared" si="8"/>
        <v>0.45819749896480327</v>
      </c>
      <c r="D10" s="2">
        <f t="shared" si="0"/>
        <v>3.6940726577437855E-2</v>
      </c>
      <c r="E10" s="16">
        <v>1.7893999999999998E-5</v>
      </c>
      <c r="F10" s="26">
        <f t="shared" si="1"/>
        <v>16.234229999999997</v>
      </c>
      <c r="G10" s="26">
        <f t="shared" si="2"/>
        <v>1.1434526</v>
      </c>
      <c r="H10" s="26">
        <f t="shared" si="3"/>
        <v>1.1389956000000001</v>
      </c>
      <c r="I10">
        <v>1.147856</v>
      </c>
      <c r="J10" s="15">
        <v>3.1658070000000003E-2</v>
      </c>
      <c r="K10" s="20">
        <f t="shared" si="4"/>
        <v>13531.168570556034</v>
      </c>
      <c r="L10" s="21">
        <f t="shared" si="9"/>
        <v>16.087209792978538</v>
      </c>
      <c r="M10" s="21">
        <f t="shared" si="5"/>
        <v>6.9306862698943345E-2</v>
      </c>
      <c r="N10" s="22">
        <f t="shared" si="6"/>
        <v>1.6141874734298697E-3</v>
      </c>
      <c r="O10" s="4"/>
      <c r="P10" s="4"/>
      <c r="Q10" s="4"/>
      <c r="R10" s="4"/>
      <c r="S10" s="4"/>
      <c r="T10" s="4"/>
      <c r="U10" s="4"/>
      <c r="V10" s="4"/>
      <c r="Y10" s="4"/>
    </row>
    <row r="11" spans="1:25" x14ac:dyDescent="0.25">
      <c r="A11">
        <v>10</v>
      </c>
      <c r="B11" s="2">
        <f t="shared" si="7"/>
        <v>4.8300000000000001E-3</v>
      </c>
      <c r="C11" s="2">
        <f t="shared" si="8"/>
        <v>0.45819749896480327</v>
      </c>
      <c r="D11" s="2">
        <f t="shared" si="0"/>
        <v>3.6940726577437855E-2</v>
      </c>
      <c r="E11" s="16">
        <v>1.7893999999999998E-5</v>
      </c>
      <c r="F11" s="26">
        <f t="shared" si="1"/>
        <v>15.462709999999987</v>
      </c>
      <c r="G11" s="26">
        <f t="shared" si="2"/>
        <v>1.1389956000000001</v>
      </c>
      <c r="H11" s="26">
        <f t="shared" si="3"/>
        <v>1.1358615000000001</v>
      </c>
      <c r="I11">
        <v>1.1443523</v>
      </c>
      <c r="J11" s="15">
        <v>3.1658070000000003E-2</v>
      </c>
      <c r="K11" s="20">
        <f t="shared" si="4"/>
        <v>13531.168570556034</v>
      </c>
      <c r="L11" s="21">
        <f t="shared" si="9"/>
        <v>15.358636530657995</v>
      </c>
      <c r="M11" s="21">
        <f t="shared" si="5"/>
        <v>6.5966055460197126E-2</v>
      </c>
      <c r="N11" s="22">
        <f t="shared" si="6"/>
        <v>1.4349405950292706E-3</v>
      </c>
      <c r="O11" s="4"/>
      <c r="P11" s="4"/>
      <c r="Q11" s="4"/>
      <c r="R11" s="4"/>
      <c r="S11" s="4"/>
      <c r="T11" s="4"/>
      <c r="U11" s="4"/>
      <c r="V11" s="4"/>
      <c r="Y11" s="4"/>
    </row>
    <row r="12" spans="1:25" x14ac:dyDescent="0.25">
      <c r="A12">
        <v>11</v>
      </c>
      <c r="B12" s="2">
        <f t="shared" si="7"/>
        <v>4.8300000000000001E-3</v>
      </c>
      <c r="C12" s="2">
        <f t="shared" si="8"/>
        <v>0.45819749896480327</v>
      </c>
      <c r="D12" s="2">
        <f t="shared" si="0"/>
        <v>3.6940726577437855E-2</v>
      </c>
      <c r="E12" s="16">
        <v>1.7893999999999998E-5</v>
      </c>
      <c r="F12" s="26">
        <f t="shared" si="1"/>
        <v>15.476140000000015</v>
      </c>
      <c r="G12" s="26">
        <f t="shared" si="2"/>
        <v>1.1358615000000001</v>
      </c>
      <c r="H12" s="26">
        <f t="shared" si="3"/>
        <v>1.1328149000000001</v>
      </c>
      <c r="I12">
        <v>1.1411895999999999</v>
      </c>
      <c r="J12" s="15">
        <v>3.1658070000000003E-2</v>
      </c>
      <c r="K12" s="20">
        <f t="shared" si="4"/>
        <v>13531.168570556034</v>
      </c>
      <c r="L12" s="21">
        <f t="shared" si="9"/>
        <v>15.374420149258627</v>
      </c>
      <c r="M12" s="21">
        <f t="shared" si="5"/>
        <v>6.5851346000875166E-2</v>
      </c>
      <c r="N12" s="22">
        <f t="shared" si="6"/>
        <v>1.4288974243856657E-3</v>
      </c>
      <c r="O12" s="4"/>
      <c r="P12" s="4"/>
      <c r="Q12" s="4"/>
      <c r="R12" s="4"/>
      <c r="S12" s="4"/>
      <c r="T12" s="4"/>
      <c r="U12" s="4"/>
      <c r="V12" s="4"/>
      <c r="Y12" s="4"/>
    </row>
    <row r="13" spans="1:25" x14ac:dyDescent="0.25">
      <c r="A13">
        <v>12</v>
      </c>
      <c r="B13" s="2">
        <f t="shared" si="7"/>
        <v>4.8300000000000001E-3</v>
      </c>
      <c r="C13" s="2">
        <f t="shared" si="8"/>
        <v>0.45819749896480327</v>
      </c>
      <c r="D13" s="2">
        <f t="shared" si="0"/>
        <v>3.6940726577437855E-2</v>
      </c>
      <c r="E13" s="16">
        <v>1.7893999999999998E-5</v>
      </c>
      <c r="F13" s="26">
        <f t="shared" si="1"/>
        <v>15.317019999999985</v>
      </c>
      <c r="G13" s="26">
        <f t="shared" si="2"/>
        <v>1.1328149000000001</v>
      </c>
      <c r="H13" s="26">
        <f t="shared" si="3"/>
        <v>1.136191</v>
      </c>
      <c r="I13">
        <v>1.1383798000000001</v>
      </c>
      <c r="J13" s="15">
        <v>3.1658070000000003E-2</v>
      </c>
      <c r="K13" s="20">
        <f t="shared" si="4"/>
        <v>13531.168570556034</v>
      </c>
      <c r="L13" s="21">
        <f t="shared" si="9"/>
        <v>15.42970850388696</v>
      </c>
      <c r="M13" s="21">
        <f t="shared" si="5"/>
        <v>6.5925435637039467E-2</v>
      </c>
      <c r="N13" s="22">
        <f t="shared" si="6"/>
        <v>1.432799773419681E-3</v>
      </c>
      <c r="O13" s="4"/>
      <c r="P13" s="4"/>
      <c r="Q13" s="4"/>
      <c r="R13" s="4"/>
      <c r="S13" s="4"/>
      <c r="T13" s="4"/>
      <c r="U13" s="4"/>
      <c r="V13" s="4"/>
      <c r="Y13" s="4"/>
    </row>
    <row r="15" spans="1:25" x14ac:dyDescent="0.25">
      <c r="M15" t="s">
        <v>0</v>
      </c>
      <c r="N15" s="5" t="s">
        <v>4</v>
      </c>
      <c r="O15" s="6"/>
      <c r="P15" s="5" t="s">
        <v>5</v>
      </c>
      <c r="Q15" s="11"/>
      <c r="R15" s="11"/>
      <c r="S15" s="6"/>
    </row>
    <row r="16" spans="1:25" x14ac:dyDescent="0.25">
      <c r="M16" t="s">
        <v>7</v>
      </c>
      <c r="N16" s="7" t="s">
        <v>6</v>
      </c>
      <c r="O16" s="8" t="s">
        <v>19</v>
      </c>
      <c r="P16" s="7" t="s">
        <v>6</v>
      </c>
      <c r="Q16" s="12" t="s">
        <v>20</v>
      </c>
      <c r="R16" s="12" t="s">
        <v>21</v>
      </c>
      <c r="S16" s="8" t="s">
        <v>16</v>
      </c>
    </row>
    <row r="17" spans="10:24" x14ac:dyDescent="0.25">
      <c r="M17">
        <v>0</v>
      </c>
      <c r="N17" s="7"/>
      <c r="O17" s="8"/>
      <c r="P17" s="7">
        <v>25.040745999999999</v>
      </c>
      <c r="Q17" s="12">
        <v>-2.8685645000000002</v>
      </c>
      <c r="R17" s="12">
        <v>-0.19067408999999999</v>
      </c>
      <c r="S17" s="8">
        <v>1.1811651999999999</v>
      </c>
    </row>
    <row r="18" spans="10:24" x14ac:dyDescent="0.25">
      <c r="K18" s="1"/>
      <c r="M18">
        <v>1</v>
      </c>
      <c r="N18" s="23">
        <v>26.0790825407136</v>
      </c>
      <c r="O18" s="25">
        <v>-29.1047313783783</v>
      </c>
      <c r="P18" s="7">
        <v>26.693460000000002</v>
      </c>
      <c r="Q18" s="12">
        <v>-32.567269000000003</v>
      </c>
      <c r="R18" s="12">
        <v>-23.804154</v>
      </c>
      <c r="S18" s="8">
        <v>1.1656906</v>
      </c>
      <c r="X18" s="14"/>
    </row>
    <row r="19" spans="10:24" x14ac:dyDescent="0.25">
      <c r="J19" s="1"/>
      <c r="M19">
        <v>2</v>
      </c>
      <c r="N19" s="23">
        <v>27.217402813147899</v>
      </c>
      <c r="O19" s="25">
        <v>-45.4715461179876</v>
      </c>
      <c r="P19" s="7">
        <v>27.722949</v>
      </c>
      <c r="Q19" s="12">
        <v>-49.107072000000002</v>
      </c>
      <c r="R19" s="12">
        <v>-39.935164999999998</v>
      </c>
      <c r="S19" s="8">
        <v>1.1626723999999999</v>
      </c>
    </row>
    <row r="20" spans="10:24" x14ac:dyDescent="0.25">
      <c r="M20">
        <v>3</v>
      </c>
      <c r="N20" s="23">
        <v>28.3225767218116</v>
      </c>
      <c r="O20" s="25">
        <v>-60.353164186773903</v>
      </c>
      <c r="P20" s="7">
        <v>28.633548999999999</v>
      </c>
      <c r="Q20" s="12">
        <v>-64.088552000000007</v>
      </c>
      <c r="R20" s="12">
        <v>-54.862202000000003</v>
      </c>
      <c r="S20" s="8">
        <v>1.1614682000000001</v>
      </c>
    </row>
    <row r="21" spans="10:24" x14ac:dyDescent="0.25">
      <c r="M21">
        <v>4</v>
      </c>
      <c r="N21" s="23">
        <v>29.404430682342301</v>
      </c>
      <c r="O21" s="25">
        <v>-76.236529842964998</v>
      </c>
      <c r="P21" s="7">
        <v>29.808707999999999</v>
      </c>
      <c r="Q21" s="12">
        <v>-80.227727999999999</v>
      </c>
      <c r="R21" s="12">
        <v>-71.140572000000006</v>
      </c>
      <c r="S21" s="8">
        <v>1.1551769000000001</v>
      </c>
    </row>
    <row r="22" spans="10:24" x14ac:dyDescent="0.25">
      <c r="M22">
        <v>5</v>
      </c>
      <c r="N22" s="23">
        <v>30.451522968760901</v>
      </c>
      <c r="O22" s="25">
        <v>-91.444514057162493</v>
      </c>
      <c r="P22" s="7">
        <v>30.749507000000001</v>
      </c>
      <c r="Q22" s="12">
        <v>-95.565145000000001</v>
      </c>
      <c r="R22" s="12">
        <v>-86.298946999999998</v>
      </c>
      <c r="S22" s="8">
        <v>1.1528734</v>
      </c>
    </row>
    <row r="23" spans="10:24" x14ac:dyDescent="0.25">
      <c r="M23">
        <v>6</v>
      </c>
      <c r="N23" s="7">
        <v>31.468140410086601</v>
      </c>
      <c r="O23" s="25">
        <v>-107.025968756789</v>
      </c>
      <c r="P23" s="7">
        <v>31.718277</v>
      </c>
      <c r="Q23" s="12">
        <v>-111.29459</v>
      </c>
      <c r="R23" s="12">
        <v>-101.85042</v>
      </c>
      <c r="S23" s="8">
        <v>1.1497713000000001</v>
      </c>
    </row>
    <row r="24" spans="10:24" x14ac:dyDescent="0.25">
      <c r="M24">
        <v>7</v>
      </c>
      <c r="N24" s="7">
        <v>32.457273216845898</v>
      </c>
      <c r="O24" s="25">
        <v>-122.490480084263</v>
      </c>
      <c r="P24" s="7">
        <v>32.758519999999997</v>
      </c>
      <c r="Q24" s="12">
        <v>-126.97111</v>
      </c>
      <c r="R24" s="12">
        <v>-117.81811999999999</v>
      </c>
      <c r="S24" s="8">
        <v>1.1445382</v>
      </c>
    </row>
    <row r="25" spans="10:24" x14ac:dyDescent="0.25">
      <c r="M25">
        <v>8</v>
      </c>
      <c r="N25" s="23">
        <v>33.415917597932904</v>
      </c>
      <c r="O25" s="8">
        <v>-138.31800887142899</v>
      </c>
      <c r="P25" s="7">
        <v>33.502612999999997</v>
      </c>
      <c r="Q25" s="12">
        <v>-142.87646000000001</v>
      </c>
      <c r="R25" s="12">
        <v>-133.65161000000001</v>
      </c>
      <c r="S25" s="8">
        <v>1.1434526</v>
      </c>
    </row>
    <row r="26" spans="10:24" x14ac:dyDescent="0.25">
      <c r="M26">
        <v>9</v>
      </c>
      <c r="N26" s="7">
        <v>34.356455109265802</v>
      </c>
      <c r="O26" s="8">
        <v>-154.372869654981</v>
      </c>
      <c r="P26" s="7">
        <v>34.471176999999997</v>
      </c>
      <c r="Q26" s="12">
        <v>-159.11069000000001</v>
      </c>
      <c r="R26" s="12">
        <v>-149.93494000000001</v>
      </c>
      <c r="S26" s="8">
        <v>1.1389956000000001</v>
      </c>
    </row>
    <row r="27" spans="10:24" x14ac:dyDescent="0.25">
      <c r="M27">
        <v>10</v>
      </c>
      <c r="N27" s="7">
        <v>35.265057164374802</v>
      </c>
      <c r="O27" s="25">
        <v>-169.70148327415501</v>
      </c>
      <c r="P27" s="7">
        <v>35.370924000000002</v>
      </c>
      <c r="Q27" s="12">
        <v>-174.57339999999999</v>
      </c>
      <c r="R27" s="12">
        <v>-165.29601</v>
      </c>
      <c r="S27" s="8">
        <v>1.1358615000000001</v>
      </c>
    </row>
    <row r="28" spans="10:24" x14ac:dyDescent="0.25">
      <c r="M28">
        <v>11</v>
      </c>
      <c r="N28" s="7">
        <v>36.145818356609702</v>
      </c>
      <c r="O28" s="8">
        <v>-185.04949531612499</v>
      </c>
      <c r="P28" s="7">
        <v>36.224034000000003</v>
      </c>
      <c r="Q28" s="12">
        <v>-190.04954000000001</v>
      </c>
      <c r="R28" s="12">
        <v>-180.72676999999999</v>
      </c>
      <c r="S28" s="8">
        <v>1.1328149000000001</v>
      </c>
    </row>
    <row r="29" spans="10:24" x14ac:dyDescent="0.25">
      <c r="M29">
        <v>12</v>
      </c>
      <c r="N29" s="9">
        <v>37.020288626603403</v>
      </c>
      <c r="O29" s="10">
        <v>-200.45974237810901</v>
      </c>
      <c r="P29" s="9">
        <v>36.885123</v>
      </c>
      <c r="Q29" s="13">
        <v>-205.36655999999999</v>
      </c>
      <c r="R29" s="13">
        <v>-195.72369</v>
      </c>
      <c r="S29" s="10">
        <v>1.136191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29"/>
  <sheetViews>
    <sheetView topLeftCell="K4" zoomScale="95" zoomScaleNormal="95" workbookViewId="0">
      <selection activeCell="M21" sqref="M21"/>
    </sheetView>
  </sheetViews>
  <sheetFormatPr baseColWidth="10" defaultColWidth="8.85546875" defaultRowHeight="15" x14ac:dyDescent="0.25"/>
  <cols>
    <col min="1" max="1" width="8" bestFit="1" customWidth="1"/>
    <col min="2" max="3" width="12.7109375" bestFit="1" customWidth="1"/>
    <col min="4" max="4" width="10.5703125" bestFit="1" customWidth="1"/>
    <col min="5" max="5" width="11.5703125" bestFit="1" customWidth="1"/>
    <col min="6" max="6" width="10.85546875" bestFit="1" customWidth="1"/>
    <col min="7" max="7" width="15" bestFit="1" customWidth="1"/>
    <col min="8" max="8" width="12.7109375" bestFit="1" customWidth="1"/>
    <col min="9" max="9" width="15.5703125" bestFit="1" customWidth="1"/>
    <col min="10" max="10" width="15.42578125" bestFit="1" customWidth="1"/>
    <col min="11" max="12" width="14" bestFit="1" customWidth="1"/>
    <col min="13" max="13" width="12.7109375" bestFit="1" customWidth="1"/>
    <col min="14" max="14" width="14" bestFit="1" customWidth="1"/>
    <col min="15" max="15" width="13.28515625" bestFit="1" customWidth="1"/>
    <col min="16" max="16" width="10.5703125" bestFit="1" customWidth="1"/>
    <col min="17" max="17" width="11.140625" bestFit="1" customWidth="1"/>
    <col min="18" max="18" width="15.140625" bestFit="1" customWidth="1"/>
    <col min="19" max="19" width="15" bestFit="1" customWidth="1"/>
    <col min="20" max="20" width="15.140625" bestFit="1" customWidth="1"/>
    <col min="21" max="21" width="15.5703125" bestFit="1" customWidth="1"/>
    <col min="22" max="22" width="12.7109375" bestFit="1" customWidth="1"/>
    <col min="23" max="23" width="10.28515625" bestFit="1" customWidth="1"/>
    <col min="24" max="24" width="15.5703125" bestFit="1" customWidth="1"/>
    <col min="25" max="25" width="16.5703125" bestFit="1" customWidth="1"/>
  </cols>
  <sheetData>
    <row r="1" spans="1:25" x14ac:dyDescent="0.25">
      <c r="A1" t="s">
        <v>0</v>
      </c>
      <c r="B1" s="2" t="s">
        <v>9</v>
      </c>
      <c r="C1" s="2" t="s">
        <v>3</v>
      </c>
      <c r="D1" s="2" t="s">
        <v>1</v>
      </c>
      <c r="E1" s="3" t="s">
        <v>8</v>
      </c>
      <c r="F1" s="26" t="s">
        <v>18</v>
      </c>
      <c r="G1" s="27" t="s">
        <v>14</v>
      </c>
      <c r="H1" s="27" t="s">
        <v>15</v>
      </c>
      <c r="I1" s="28" t="s">
        <v>30</v>
      </c>
      <c r="J1" s="28" t="s">
        <v>31</v>
      </c>
      <c r="K1" s="17" t="s">
        <v>13</v>
      </c>
      <c r="L1" s="26" t="s">
        <v>2</v>
      </c>
      <c r="M1" s="18" t="s">
        <v>10</v>
      </c>
      <c r="N1" s="19" t="s">
        <v>17</v>
      </c>
      <c r="O1" s="19" t="s">
        <v>11</v>
      </c>
      <c r="P1" s="22" t="s">
        <v>12</v>
      </c>
      <c r="R1" s="28" t="s">
        <v>32</v>
      </c>
      <c r="S1" s="28" t="s">
        <v>33</v>
      </c>
    </row>
    <row r="2" spans="1:25" x14ac:dyDescent="0.25">
      <c r="A2">
        <v>1</v>
      </c>
      <c r="B2" s="2">
        <f>0.2415*0.02</f>
        <v>4.8300000000000001E-3</v>
      </c>
      <c r="C2" s="2">
        <f>0.00221309392/B2</f>
        <v>0.45819749896480327</v>
      </c>
      <c r="D2" s="2">
        <f t="shared" ref="D2:D13" si="0">2*B2/(0.2415+0.02)</f>
        <v>3.6940726577437855E-2</v>
      </c>
      <c r="E2" s="16">
        <v>1.7893999999999998E-5</v>
      </c>
      <c r="F2" s="26">
        <f t="shared" ref="F2:F13" si="1">Q17-Q18</f>
        <v>1.185362496</v>
      </c>
      <c r="G2" s="26">
        <f t="shared" ref="G2:G13" si="2">S17</f>
        <v>1.1268549999999999</v>
      </c>
      <c r="H2" s="26">
        <f t="shared" ref="H2:H13" si="3">S18</f>
        <v>1.104371</v>
      </c>
      <c r="I2">
        <v>2.0077391000000001E-4</v>
      </c>
      <c r="J2">
        <v>2.4596364000000002E-4</v>
      </c>
      <c r="K2">
        <v>1.115424</v>
      </c>
      <c r="L2" s="29">
        <f t="shared" ref="L2:L12" si="4">L3-I2-J2</f>
        <v>4.9226545699999989E-3</v>
      </c>
      <c r="M2" s="20">
        <f t="shared" ref="M2:M13" si="5">L2*D2/(B2*E2)</f>
        <v>2104.0217802692332</v>
      </c>
      <c r="N2" s="21">
        <f t="shared" ref="N2:N13" si="6">F2-((L2/B2)^2)*(1/H2-1/G2)</f>
        <v>1.1665954893142094</v>
      </c>
      <c r="O2" s="21">
        <f t="shared" ref="O2:O13" si="7">N2*2*K2*D2*(B2^2)/((L2^2)*C2)</f>
        <v>0.20199402827214938</v>
      </c>
      <c r="P2" s="22">
        <f t="shared" ref="P2:P13" si="8">(((10^((O2^(-1/2))/(-1.8)))-(6.9/M2))^(1/1.11))*3.7*D2</f>
        <v>9.9849068238982916E-3</v>
      </c>
      <c r="Q2" s="4"/>
      <c r="R2">
        <v>1.7811039E-4</v>
      </c>
      <c r="S2">
        <v>2.1819906000000001E-4</v>
      </c>
      <c r="V2" s="4"/>
      <c r="Y2" s="4"/>
    </row>
    <row r="3" spans="1:25" x14ac:dyDescent="0.25">
      <c r="A3">
        <v>2</v>
      </c>
      <c r="B3" s="2">
        <f t="shared" ref="B3:B13" si="9">0.2415*0.02</f>
        <v>4.8300000000000001E-3</v>
      </c>
      <c r="C3" s="2">
        <f t="shared" ref="C3:C13" si="10">0.00221309392/B3</f>
        <v>0.45819749896480327</v>
      </c>
      <c r="D3" s="2">
        <f t="shared" si="0"/>
        <v>3.6940726577437855E-2</v>
      </c>
      <c r="E3" s="16">
        <v>1.7893999999999998E-5</v>
      </c>
      <c r="F3" s="26">
        <f t="shared" si="1"/>
        <v>0.86779659999999992</v>
      </c>
      <c r="G3" s="26">
        <f t="shared" si="2"/>
        <v>1.104371</v>
      </c>
      <c r="H3" s="26">
        <f t="shared" si="3"/>
        <v>1.1017337</v>
      </c>
      <c r="I3">
        <v>2.9785552000000001E-4</v>
      </c>
      <c r="J3">
        <v>3.3589337999999998E-4</v>
      </c>
      <c r="K3">
        <v>1.1001004000000001</v>
      </c>
      <c r="L3" s="29">
        <f t="shared" si="4"/>
        <v>5.3693921199999993E-3</v>
      </c>
      <c r="M3" s="20">
        <f t="shared" si="5"/>
        <v>2294.964598193611</v>
      </c>
      <c r="N3" s="21">
        <f t="shared" si="6"/>
        <v>0.86511790117164034</v>
      </c>
      <c r="O3" s="21">
        <f t="shared" si="7"/>
        <v>0.12417505329727743</v>
      </c>
      <c r="P3" s="22">
        <f t="shared" si="8"/>
        <v>4.658960968836264E-3</v>
      </c>
      <c r="Q3" s="4"/>
      <c r="R3">
        <v>2.6423335000000001E-4</v>
      </c>
      <c r="S3">
        <v>2.9797746E-4</v>
      </c>
      <c r="V3" s="4"/>
      <c r="Y3" s="4"/>
    </row>
    <row r="4" spans="1:25" x14ac:dyDescent="0.25">
      <c r="A4">
        <v>3</v>
      </c>
      <c r="B4" s="2">
        <f t="shared" si="9"/>
        <v>4.8300000000000001E-3</v>
      </c>
      <c r="C4" s="2">
        <f t="shared" si="10"/>
        <v>0.45819749896480327</v>
      </c>
      <c r="D4" s="2">
        <f t="shared" si="0"/>
        <v>3.6940726577437855E-2</v>
      </c>
      <c r="E4" s="16">
        <v>1.7893999999999998E-5</v>
      </c>
      <c r="F4" s="26">
        <f t="shared" si="1"/>
        <v>1.0934751</v>
      </c>
      <c r="G4" s="26">
        <f t="shared" si="2"/>
        <v>1.1017337</v>
      </c>
      <c r="H4" s="26">
        <f t="shared" si="3"/>
        <v>1.0992202</v>
      </c>
      <c r="I4">
        <v>3.8729881999999998E-4</v>
      </c>
      <c r="J4">
        <v>4.4257839999999998E-4</v>
      </c>
      <c r="K4">
        <v>1.0942717</v>
      </c>
      <c r="L4" s="29">
        <f t="shared" si="4"/>
        <v>6.0031410199999991E-3</v>
      </c>
      <c r="M4" s="20">
        <f t="shared" si="5"/>
        <v>2565.8390765589838</v>
      </c>
      <c r="N4" s="21">
        <f t="shared" si="6"/>
        <v>1.0902689754877868</v>
      </c>
      <c r="O4" s="21">
        <f t="shared" si="7"/>
        <v>0.12453135304981283</v>
      </c>
      <c r="P4" s="22">
        <f t="shared" si="8"/>
        <v>4.7402279136354803E-3</v>
      </c>
      <c r="Q4" s="4"/>
      <c r="R4">
        <v>3.4358022E-4</v>
      </c>
      <c r="S4">
        <v>3.9261979000000002E-4</v>
      </c>
      <c r="V4" s="4"/>
      <c r="Y4" s="4"/>
    </row>
    <row r="5" spans="1:25" x14ac:dyDescent="0.25">
      <c r="A5">
        <v>4</v>
      </c>
      <c r="B5" s="2">
        <f t="shared" si="9"/>
        <v>4.8300000000000001E-3</v>
      </c>
      <c r="C5" s="2">
        <f t="shared" si="10"/>
        <v>0.45819749896480327</v>
      </c>
      <c r="D5" s="2">
        <f t="shared" si="0"/>
        <v>3.6940726577437855E-2</v>
      </c>
      <c r="E5" s="16">
        <v>1.7893999999999998E-5</v>
      </c>
      <c r="F5" s="26">
        <f t="shared" si="1"/>
        <v>1.4296878</v>
      </c>
      <c r="G5" s="26">
        <f t="shared" si="2"/>
        <v>1.0992202</v>
      </c>
      <c r="H5" s="26">
        <f t="shared" si="3"/>
        <v>1.0957455</v>
      </c>
      <c r="I5">
        <v>4.9204748000000005E-4</v>
      </c>
      <c r="J5">
        <v>5.6004033999999998E-4</v>
      </c>
      <c r="K5">
        <v>1.0905024000000001</v>
      </c>
      <c r="L5" s="29">
        <f t="shared" si="4"/>
        <v>6.8330182399999988E-3</v>
      </c>
      <c r="M5" s="20">
        <f t="shared" si="5"/>
        <v>2920.5419550567699</v>
      </c>
      <c r="N5" s="21">
        <f t="shared" si="6"/>
        <v>1.4239141052903224</v>
      </c>
      <c r="O5" s="21">
        <f t="shared" si="7"/>
        <v>0.12510141844618483</v>
      </c>
      <c r="P5" s="22">
        <f t="shared" si="8"/>
        <v>4.8377645275366537E-3</v>
      </c>
      <c r="Q5" s="4"/>
      <c r="R5">
        <v>4.3650475999999999E-4</v>
      </c>
      <c r="S5">
        <v>4.9682253E-4</v>
      </c>
      <c r="V5" s="4"/>
      <c r="Y5" s="4"/>
    </row>
    <row r="6" spans="1:25" x14ac:dyDescent="0.25">
      <c r="A6">
        <v>5</v>
      </c>
      <c r="B6" s="2">
        <f t="shared" si="9"/>
        <v>4.8300000000000001E-3</v>
      </c>
      <c r="C6" s="2">
        <f t="shared" si="10"/>
        <v>0.45819749896480327</v>
      </c>
      <c r="D6" s="2">
        <f t="shared" si="0"/>
        <v>3.6940726577437855E-2</v>
      </c>
      <c r="E6" s="16">
        <v>1.7893999999999998E-5</v>
      </c>
      <c r="F6" s="26">
        <f t="shared" si="1"/>
        <v>1.8641857000000002</v>
      </c>
      <c r="G6" s="26">
        <f t="shared" si="2"/>
        <v>1.0957455</v>
      </c>
      <c r="H6" s="26">
        <f t="shared" si="3"/>
        <v>1.0943791</v>
      </c>
      <c r="I6">
        <v>6.0439084999999997E-4</v>
      </c>
      <c r="J6">
        <v>6.9068687000000003E-4</v>
      </c>
      <c r="K6">
        <v>1.0874614</v>
      </c>
      <c r="L6" s="29">
        <f t="shared" si="4"/>
        <v>7.8851060599999991E-3</v>
      </c>
      <c r="M6" s="20">
        <f t="shared" si="5"/>
        <v>3370.2212198839943</v>
      </c>
      <c r="N6" s="21">
        <f t="shared" si="6"/>
        <v>1.8611488650837749</v>
      </c>
      <c r="O6" s="21">
        <f t="shared" si="7"/>
        <v>0.12244945592455786</v>
      </c>
      <c r="P6" s="22">
        <f t="shared" si="8"/>
        <v>4.7110724587241994E-3</v>
      </c>
      <c r="Q6" s="4"/>
      <c r="R6">
        <v>5.3616673000000004E-4</v>
      </c>
      <c r="S6">
        <v>6.1272157999999995E-4</v>
      </c>
      <c r="V6" s="4"/>
      <c r="Y6" s="4"/>
    </row>
    <row r="7" spans="1:25" x14ac:dyDescent="0.25">
      <c r="A7">
        <v>6</v>
      </c>
      <c r="B7" s="2">
        <f t="shared" si="9"/>
        <v>4.8300000000000001E-3</v>
      </c>
      <c r="C7" s="2">
        <f t="shared" si="10"/>
        <v>0.45819749896480327</v>
      </c>
      <c r="D7" s="2">
        <f t="shared" si="0"/>
        <v>3.6940726577437855E-2</v>
      </c>
      <c r="E7" s="16">
        <v>1.7893999999999998E-5</v>
      </c>
      <c r="F7" s="26">
        <f t="shared" si="1"/>
        <v>2.6174811</v>
      </c>
      <c r="G7" s="26">
        <f t="shared" si="2"/>
        <v>1.0943791</v>
      </c>
      <c r="H7" s="26">
        <f t="shared" si="3"/>
        <v>1.0944779</v>
      </c>
      <c r="I7">
        <v>7.3762800000000005E-4</v>
      </c>
      <c r="J7">
        <v>8.4196403000000005E-4</v>
      </c>
      <c r="K7">
        <v>1.0861021</v>
      </c>
      <c r="L7" s="29">
        <f t="shared" si="4"/>
        <v>9.1801837800000001E-3</v>
      </c>
      <c r="M7" s="20">
        <f t="shared" si="5"/>
        <v>3923.7582782483037</v>
      </c>
      <c r="N7" s="21">
        <f t="shared" si="6"/>
        <v>2.6177790824228717</v>
      </c>
      <c r="O7" s="21">
        <f t="shared" si="7"/>
        <v>0.12690474815531269</v>
      </c>
      <c r="P7" s="22">
        <f t="shared" si="8"/>
        <v>5.0694152067574383E-3</v>
      </c>
      <c r="Q7" s="4"/>
      <c r="R7">
        <v>6.5436396E-4</v>
      </c>
      <c r="S7">
        <v>7.4692244999999995E-4</v>
      </c>
      <c r="V7" s="4"/>
      <c r="Y7" s="4"/>
    </row>
    <row r="8" spans="1:25" x14ac:dyDescent="0.25">
      <c r="A8">
        <v>7</v>
      </c>
      <c r="B8" s="2">
        <f t="shared" si="9"/>
        <v>4.8300000000000001E-3</v>
      </c>
      <c r="C8" s="2">
        <f t="shared" si="10"/>
        <v>0.45819749896480327</v>
      </c>
      <c r="D8" s="2">
        <f t="shared" si="0"/>
        <v>3.6940726577437855E-2</v>
      </c>
      <c r="E8" s="16">
        <v>1.7893999999999998E-5</v>
      </c>
      <c r="F8" s="26">
        <f t="shared" si="1"/>
        <v>3.5384930000000008</v>
      </c>
      <c r="G8" s="26">
        <f t="shared" si="2"/>
        <v>1.0944779</v>
      </c>
      <c r="H8" s="26">
        <f t="shared" si="3"/>
        <v>1.0945765000000001</v>
      </c>
      <c r="I8">
        <v>8.8544209000000003E-4</v>
      </c>
      <c r="J8">
        <v>1.0391568999999999E-3</v>
      </c>
      <c r="K8">
        <v>1.0859894999999999</v>
      </c>
      <c r="L8" s="29">
        <f t="shared" si="4"/>
        <v>1.075977581E-2</v>
      </c>
      <c r="M8" s="20">
        <f t="shared" si="5"/>
        <v>4598.9013312087909</v>
      </c>
      <c r="N8" s="21">
        <f t="shared" si="6"/>
        <v>3.5389014472552858</v>
      </c>
      <c r="O8" s="21">
        <f t="shared" si="7"/>
        <v>0.12487187295302947</v>
      </c>
      <c r="P8" s="22">
        <f t="shared" si="8"/>
        <v>4.975027775218824E-3</v>
      </c>
      <c r="Q8" s="4"/>
      <c r="R8">
        <v>7.8549268000000004E-4</v>
      </c>
      <c r="S8">
        <v>9.2185604999999999E-4</v>
      </c>
      <c r="V8" s="4"/>
      <c r="Y8" s="4"/>
    </row>
    <row r="9" spans="1:25" x14ac:dyDescent="0.25">
      <c r="A9">
        <v>8</v>
      </c>
      <c r="B9" s="2">
        <f t="shared" si="9"/>
        <v>4.8300000000000001E-3</v>
      </c>
      <c r="C9" s="2">
        <f t="shared" si="10"/>
        <v>0.45819749896480327</v>
      </c>
      <c r="D9" s="2">
        <f t="shared" si="0"/>
        <v>3.6940726577437855E-2</v>
      </c>
      <c r="E9" s="16">
        <v>1.7893999999999998E-5</v>
      </c>
      <c r="F9" s="26">
        <f t="shared" si="1"/>
        <v>4.6455140000000004</v>
      </c>
      <c r="G9" s="26">
        <f t="shared" si="2"/>
        <v>1.0945765000000001</v>
      </c>
      <c r="H9" s="26">
        <f t="shared" si="3"/>
        <v>1.0959774</v>
      </c>
      <c r="I9">
        <v>1.0646404000000001E-3</v>
      </c>
      <c r="J9">
        <v>1.2496995999999999E-3</v>
      </c>
      <c r="K9">
        <v>1.0865705999999999</v>
      </c>
      <c r="L9" s="29">
        <f t="shared" si="4"/>
        <v>1.26843748E-2</v>
      </c>
      <c r="M9" s="20">
        <f t="shared" si="5"/>
        <v>5421.5059108439955</v>
      </c>
      <c r="N9" s="21">
        <f t="shared" si="6"/>
        <v>4.653567845378169</v>
      </c>
      <c r="O9" s="21">
        <f t="shared" si="7"/>
        <v>0.11821779201037709</v>
      </c>
      <c r="P9" s="22">
        <f t="shared" si="8"/>
        <v>4.5595147316384145E-3</v>
      </c>
      <c r="Q9" s="4"/>
      <c r="R9">
        <v>9.4446289999999995E-4</v>
      </c>
      <c r="S9">
        <v>1.1086325E-3</v>
      </c>
      <c r="V9" s="4"/>
      <c r="Y9" s="4"/>
    </row>
    <row r="10" spans="1:25" x14ac:dyDescent="0.25">
      <c r="A10">
        <v>9</v>
      </c>
      <c r="B10" s="2">
        <f t="shared" si="9"/>
        <v>4.8300000000000001E-3</v>
      </c>
      <c r="C10" s="2">
        <f t="shared" si="10"/>
        <v>0.45819749896480327</v>
      </c>
      <c r="D10" s="2">
        <f t="shared" si="0"/>
        <v>3.6940726577437855E-2</v>
      </c>
      <c r="E10" s="16">
        <v>1.7893999999999998E-5</v>
      </c>
      <c r="F10" s="26">
        <f t="shared" si="1"/>
        <v>6.5737329999999972</v>
      </c>
      <c r="G10" s="26">
        <f t="shared" si="2"/>
        <v>1.0959774</v>
      </c>
      <c r="H10" s="26">
        <f t="shared" si="3"/>
        <v>1.0970865000000001</v>
      </c>
      <c r="I10">
        <v>1.2670584000000001E-3</v>
      </c>
      <c r="J10">
        <v>1.5084288999999999E-3</v>
      </c>
      <c r="K10">
        <v>1.0878881</v>
      </c>
      <c r="L10" s="29">
        <f t="shared" si="4"/>
        <v>1.49987148E-2</v>
      </c>
      <c r="M10" s="20">
        <f t="shared" si="5"/>
        <v>6410.6920699996426</v>
      </c>
      <c r="N10" s="21">
        <f t="shared" si="6"/>
        <v>6.5826279204485623</v>
      </c>
      <c r="O10" s="21">
        <f t="shared" si="7"/>
        <v>0.11974362890659875</v>
      </c>
      <c r="P10" s="22">
        <f t="shared" si="8"/>
        <v>4.6987681297307737E-3</v>
      </c>
      <c r="Q10" s="4"/>
      <c r="R10">
        <v>1.1240318E-3</v>
      </c>
      <c r="S10">
        <v>1.3381561999999999E-3</v>
      </c>
      <c r="V10" s="4"/>
      <c r="Y10" s="4"/>
    </row>
    <row r="11" spans="1:25" x14ac:dyDescent="0.25">
      <c r="A11">
        <v>10</v>
      </c>
      <c r="B11" s="2">
        <f t="shared" si="9"/>
        <v>4.8300000000000001E-3</v>
      </c>
      <c r="C11" s="2">
        <f t="shared" si="10"/>
        <v>0.45819749896480327</v>
      </c>
      <c r="D11" s="2">
        <f t="shared" si="0"/>
        <v>3.6940726577437855E-2</v>
      </c>
      <c r="E11" s="16">
        <v>1.7893999999999998E-5</v>
      </c>
      <c r="F11" s="26">
        <f t="shared" si="1"/>
        <v>9.3083379999999991</v>
      </c>
      <c r="G11" s="26">
        <f t="shared" si="2"/>
        <v>1.0970865000000001</v>
      </c>
      <c r="H11" s="26">
        <f t="shared" si="3"/>
        <v>1.0981099999999999</v>
      </c>
      <c r="I11">
        <v>1.5238196E-3</v>
      </c>
      <c r="J11">
        <v>1.8389400000000001E-3</v>
      </c>
      <c r="K11">
        <v>1.0892043</v>
      </c>
      <c r="L11" s="29">
        <f t="shared" si="4"/>
        <v>1.7774202100000001E-2</v>
      </c>
      <c r="M11" s="20">
        <f t="shared" si="5"/>
        <v>7596.9800061163251</v>
      </c>
      <c r="N11" s="21">
        <f t="shared" si="6"/>
        <v>9.3198430125297822</v>
      </c>
      <c r="O11" s="21">
        <f t="shared" si="7"/>
        <v>0.12086893412115617</v>
      </c>
      <c r="P11" s="22">
        <f t="shared" si="8"/>
        <v>4.8056093473200067E-3</v>
      </c>
      <c r="Q11" s="4"/>
      <c r="R11">
        <v>1.3518096E-3</v>
      </c>
      <c r="S11">
        <v>1.6313588999999999E-3</v>
      </c>
      <c r="V11" s="4"/>
      <c r="Y11" s="4"/>
    </row>
    <row r="12" spans="1:25" x14ac:dyDescent="0.25">
      <c r="A12">
        <v>11</v>
      </c>
      <c r="B12" s="2">
        <f t="shared" si="9"/>
        <v>4.8300000000000001E-3</v>
      </c>
      <c r="C12" s="2">
        <f t="shared" si="10"/>
        <v>0.45819749896480327</v>
      </c>
      <c r="D12" s="2">
        <f t="shared" si="0"/>
        <v>3.6940726577437855E-2</v>
      </c>
      <c r="E12" s="16">
        <v>1.7893999999999998E-5</v>
      </c>
      <c r="F12" s="26">
        <f t="shared" si="1"/>
        <v>12.55368</v>
      </c>
      <c r="G12" s="26">
        <f t="shared" si="2"/>
        <v>1.0981099999999999</v>
      </c>
      <c r="H12" s="26">
        <f t="shared" si="3"/>
        <v>1.1003756</v>
      </c>
      <c r="I12">
        <v>1.847939E-3</v>
      </c>
      <c r="J12">
        <v>2.2177872999999998E-3</v>
      </c>
      <c r="K12">
        <v>1.0914470000000001</v>
      </c>
      <c r="L12" s="29">
        <f t="shared" si="4"/>
        <v>2.1136961700000002E-2</v>
      </c>
      <c r="M12" s="20">
        <f t="shared" si="5"/>
        <v>9034.2775738409382</v>
      </c>
      <c r="N12" s="21">
        <f t="shared" si="6"/>
        <v>12.589587675954485</v>
      </c>
      <c r="O12" s="21">
        <f t="shared" si="7"/>
        <v>0.1156927151013077</v>
      </c>
      <c r="P12" s="22">
        <f t="shared" si="8"/>
        <v>4.4789455983514099E-3</v>
      </c>
      <c r="Q12" s="4"/>
      <c r="R12">
        <v>1.6393421E-3</v>
      </c>
      <c r="S12">
        <v>1.9674417000000001E-3</v>
      </c>
      <c r="V12" s="4"/>
      <c r="Y12" s="4"/>
    </row>
    <row r="13" spans="1:25" x14ac:dyDescent="0.25">
      <c r="A13">
        <v>12</v>
      </c>
      <c r="B13" s="2">
        <f t="shared" si="9"/>
        <v>4.8300000000000001E-3</v>
      </c>
      <c r="C13" s="2">
        <f t="shared" si="10"/>
        <v>0.45819749896480327</v>
      </c>
      <c r="D13" s="2">
        <f t="shared" si="0"/>
        <v>3.6940726577437855E-2</v>
      </c>
      <c r="E13" s="16">
        <v>1.7893999999999998E-5</v>
      </c>
      <c r="F13" s="26">
        <f t="shared" si="1"/>
        <v>14.306923000000005</v>
      </c>
      <c r="G13" s="26">
        <f t="shared" si="2"/>
        <v>1.1003756</v>
      </c>
      <c r="H13" s="26">
        <f t="shared" si="3"/>
        <v>1.1033162000000001</v>
      </c>
      <c r="I13">
        <v>2.2141787E-3</v>
      </c>
      <c r="J13">
        <v>3.0718302999999999E-3</v>
      </c>
      <c r="K13">
        <v>1.0935368000000001</v>
      </c>
      <c r="L13" s="29">
        <f>L14-I13-J13</f>
        <v>2.5202688000000001E-2</v>
      </c>
      <c r="M13" s="20">
        <f t="shared" si="5"/>
        <v>10772.034421527582</v>
      </c>
      <c r="N13" s="21">
        <f t="shared" si="6"/>
        <v>14.372869912998489</v>
      </c>
      <c r="O13" s="21">
        <f t="shared" si="7"/>
        <v>9.3080808612570565E-2</v>
      </c>
      <c r="P13" s="22">
        <f t="shared" si="8"/>
        <v>3.007858449570884E-3</v>
      </c>
      <c r="Q13" s="4"/>
      <c r="R13">
        <v>1.9642405000000001E-3</v>
      </c>
      <c r="S13">
        <v>2.7250795999999998E-3</v>
      </c>
      <c r="V13" s="4"/>
      <c r="Y13" s="4"/>
    </row>
    <row r="14" spans="1:25" x14ac:dyDescent="0.25">
      <c r="K14" s="30" t="s">
        <v>34</v>
      </c>
      <c r="L14" s="33">
        <v>3.0488696999999999E-2</v>
      </c>
    </row>
    <row r="15" spans="1:25" x14ac:dyDescent="0.25">
      <c r="M15" t="s">
        <v>0</v>
      </c>
      <c r="N15" s="5" t="s">
        <v>4</v>
      </c>
      <c r="O15" s="6"/>
      <c r="P15" s="5" t="s">
        <v>5</v>
      </c>
      <c r="Q15" s="11"/>
      <c r="R15" s="11"/>
      <c r="S15" s="6"/>
    </row>
    <row r="16" spans="1:25" x14ac:dyDescent="0.25">
      <c r="M16" t="s">
        <v>7</v>
      </c>
      <c r="N16" s="7" t="s">
        <v>6</v>
      </c>
      <c r="O16" s="8" t="s">
        <v>19</v>
      </c>
      <c r="P16" s="7" t="s">
        <v>6</v>
      </c>
      <c r="Q16" s="12" t="s">
        <v>20</v>
      </c>
      <c r="R16" s="12" t="s">
        <v>21</v>
      </c>
      <c r="S16" s="8" t="s">
        <v>16</v>
      </c>
    </row>
    <row r="17" spans="10:24" x14ac:dyDescent="0.25">
      <c r="M17">
        <v>0</v>
      </c>
      <c r="N17" s="7"/>
      <c r="O17" s="8"/>
      <c r="P17" s="7">
        <v>40.006138999999997</v>
      </c>
      <c r="Q17" s="12">
        <v>-8.4060203999999999E-2</v>
      </c>
      <c r="R17" s="12">
        <v>-1.4689468000000001E-2</v>
      </c>
      <c r="S17" s="8">
        <v>1.1268549999999999</v>
      </c>
    </row>
    <row r="18" spans="10:24" x14ac:dyDescent="0.25">
      <c r="K18" s="1"/>
      <c r="M18">
        <v>1</v>
      </c>
      <c r="N18" s="7">
        <v>43.754414151291897</v>
      </c>
      <c r="O18" s="8">
        <v>-1.1257705389289201</v>
      </c>
      <c r="P18" s="7">
        <v>44.272432999999999</v>
      </c>
      <c r="Q18" s="12">
        <v>-1.2694227</v>
      </c>
      <c r="R18" s="12">
        <v>-1.0514448000000001</v>
      </c>
      <c r="S18" s="8">
        <v>1.104371</v>
      </c>
      <c r="X18" s="14"/>
    </row>
    <row r="19" spans="10:24" x14ac:dyDescent="0.25">
      <c r="J19" s="1"/>
      <c r="M19">
        <v>2</v>
      </c>
      <c r="N19" s="7">
        <v>46.3777780964882</v>
      </c>
      <c r="O19" s="8">
        <v>-1.96392936031043</v>
      </c>
      <c r="P19" s="7">
        <v>46.607740999999997</v>
      </c>
      <c r="Q19" s="12">
        <v>-2.1372192999999999</v>
      </c>
      <c r="R19" s="12">
        <v>-1.7770819</v>
      </c>
      <c r="S19" s="8">
        <v>1.1017337</v>
      </c>
    </row>
    <row r="20" spans="10:24" x14ac:dyDescent="0.25">
      <c r="M20">
        <v>3</v>
      </c>
      <c r="N20" s="7">
        <v>48.2751092785849</v>
      </c>
      <c r="O20" s="8">
        <v>-2.9897343482298302</v>
      </c>
      <c r="P20" s="7">
        <v>48.172795999999998</v>
      </c>
      <c r="Q20" s="12">
        <v>-3.2306944</v>
      </c>
      <c r="R20" s="12">
        <v>-2.7091137999999999</v>
      </c>
      <c r="S20" s="8">
        <v>1.0992202</v>
      </c>
    </row>
    <row r="21" spans="10:24" x14ac:dyDescent="0.25">
      <c r="M21">
        <v>4</v>
      </c>
      <c r="N21" s="7">
        <v>49.520759565505003</v>
      </c>
      <c r="O21" s="8">
        <v>-4.3771286434494003</v>
      </c>
      <c r="P21" s="7">
        <v>49.463861000000001</v>
      </c>
      <c r="Q21" s="12">
        <v>-4.6603821999999999</v>
      </c>
      <c r="R21" s="12">
        <v>-3.9081589000000001</v>
      </c>
      <c r="S21" s="8">
        <v>1.0957455</v>
      </c>
    </row>
    <row r="22" spans="10:24" x14ac:dyDescent="0.25">
      <c r="M22">
        <v>5</v>
      </c>
      <c r="N22" s="7">
        <v>50.328857529786298</v>
      </c>
      <c r="O22" s="8">
        <v>-6.2354708920756803</v>
      </c>
      <c r="P22" s="7">
        <v>50.128298000000001</v>
      </c>
      <c r="Q22" s="12">
        <v>-6.5245679000000001</v>
      </c>
      <c r="R22" s="12">
        <v>-5.4483005000000002</v>
      </c>
      <c r="S22" s="8">
        <v>1.0943791</v>
      </c>
    </row>
    <row r="23" spans="10:24" x14ac:dyDescent="0.25">
      <c r="M23">
        <v>6</v>
      </c>
      <c r="N23" s="7">
        <v>50.664531892787103</v>
      </c>
      <c r="O23" s="8">
        <v>-8.7066116805799503</v>
      </c>
      <c r="P23" s="7">
        <v>50.389116000000001</v>
      </c>
      <c r="Q23" s="12">
        <v>-9.1420490000000001</v>
      </c>
      <c r="R23" s="12">
        <v>-7.5599638000000002</v>
      </c>
      <c r="S23" s="8">
        <v>1.0944779</v>
      </c>
    </row>
    <row r="24" spans="10:24" x14ac:dyDescent="0.25">
      <c r="M24">
        <v>7</v>
      </c>
      <c r="N24" s="7">
        <v>50.685856242068702</v>
      </c>
      <c r="O24" s="8">
        <v>-12.0843788611528</v>
      </c>
      <c r="P24" s="7">
        <v>50.452486999999998</v>
      </c>
      <c r="Q24" s="12">
        <v>-12.680542000000001</v>
      </c>
      <c r="R24" s="12">
        <v>-10.482129</v>
      </c>
      <c r="S24" s="8">
        <v>1.0945765000000001</v>
      </c>
    </row>
    <row r="25" spans="10:24" x14ac:dyDescent="0.25">
      <c r="M25">
        <v>8</v>
      </c>
      <c r="N25" s="7">
        <v>50.508558474700799</v>
      </c>
      <c r="O25" s="8">
        <v>-16.826519194219099</v>
      </c>
      <c r="P25" s="7">
        <v>50.217041000000002</v>
      </c>
      <c r="Q25" s="12">
        <v>-17.326056000000001</v>
      </c>
      <c r="R25" s="12">
        <v>-14.186582</v>
      </c>
      <c r="S25" s="8">
        <v>1.0959774</v>
      </c>
    </row>
    <row r="26" spans="10:24" x14ac:dyDescent="0.25">
      <c r="M26">
        <v>9</v>
      </c>
      <c r="N26" s="7">
        <v>50.194363501981101</v>
      </c>
      <c r="O26" s="8">
        <v>-23.6174507873802</v>
      </c>
      <c r="P26" s="7">
        <v>49.934128999999999</v>
      </c>
      <c r="Q26" s="12">
        <v>-23.899788999999998</v>
      </c>
      <c r="R26" s="12">
        <v>-19.453128</v>
      </c>
      <c r="S26" s="8">
        <v>1.0970865000000001</v>
      </c>
    </row>
    <row r="27" spans="10:24" x14ac:dyDescent="0.25">
      <c r="M27">
        <v>10</v>
      </c>
      <c r="N27" s="7">
        <v>49.765723421936698</v>
      </c>
      <c r="O27" s="8">
        <v>-32.991163597034799</v>
      </c>
      <c r="P27" s="7">
        <v>49.555509000000001</v>
      </c>
      <c r="Q27" s="12">
        <v>-33.208126999999998</v>
      </c>
      <c r="R27" s="12">
        <v>-26.994695</v>
      </c>
      <c r="S27" s="8">
        <v>1.0981099999999999</v>
      </c>
    </row>
    <row r="28" spans="10:24" x14ac:dyDescent="0.25">
      <c r="M28">
        <v>11</v>
      </c>
      <c r="N28" s="7">
        <v>49.217271934589903</v>
      </c>
      <c r="O28" s="8">
        <v>-46.6040838341723</v>
      </c>
      <c r="P28" s="7">
        <v>48.983995</v>
      </c>
      <c r="Q28" s="12">
        <v>-45.761806999999997</v>
      </c>
      <c r="R28" s="12">
        <v>-36.725634999999997</v>
      </c>
      <c r="S28" s="8">
        <v>1.1003756</v>
      </c>
    </row>
    <row r="29" spans="10:24" x14ac:dyDescent="0.25">
      <c r="M29">
        <v>12</v>
      </c>
      <c r="N29" s="9">
        <v>48.5376913522094</v>
      </c>
      <c r="O29" s="10">
        <v>-61.125898064492503</v>
      </c>
      <c r="P29" s="9">
        <v>48.438910999999997</v>
      </c>
      <c r="Q29" s="13">
        <v>-60.068730000000002</v>
      </c>
      <c r="R29" s="13">
        <v>-47.291809000000001</v>
      </c>
      <c r="S29" s="10">
        <v>1.1033162000000001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29"/>
  <sheetViews>
    <sheetView tabSelected="1" topLeftCell="D1" zoomScale="95" zoomScaleNormal="95" workbookViewId="0">
      <selection activeCell="L17" sqref="L17"/>
    </sheetView>
  </sheetViews>
  <sheetFormatPr baseColWidth="10" defaultColWidth="8.85546875" defaultRowHeight="15" x14ac:dyDescent="0.25"/>
  <cols>
    <col min="1" max="1" width="8" bestFit="1" customWidth="1"/>
    <col min="2" max="3" width="12.7109375" bestFit="1" customWidth="1"/>
    <col min="4" max="4" width="10.5703125" bestFit="1" customWidth="1"/>
    <col min="5" max="5" width="11.5703125" bestFit="1" customWidth="1"/>
    <col min="6" max="6" width="10.85546875" bestFit="1" customWidth="1"/>
    <col min="7" max="7" width="15" bestFit="1" customWidth="1"/>
    <col min="8" max="8" width="12.7109375" bestFit="1" customWidth="1"/>
    <col min="9" max="9" width="15.5703125" bestFit="1" customWidth="1"/>
    <col min="10" max="10" width="15.42578125" bestFit="1" customWidth="1"/>
    <col min="11" max="12" width="14" bestFit="1" customWidth="1"/>
    <col min="13" max="13" width="12.7109375" bestFit="1" customWidth="1"/>
    <col min="14" max="14" width="14" bestFit="1" customWidth="1"/>
    <col min="15" max="15" width="13.28515625" bestFit="1" customWidth="1"/>
    <col min="16" max="16" width="10.5703125" bestFit="1" customWidth="1"/>
    <col min="17" max="17" width="11.140625" bestFit="1" customWidth="1"/>
    <col min="18" max="18" width="15.140625" bestFit="1" customWidth="1"/>
    <col min="19" max="19" width="15" bestFit="1" customWidth="1"/>
    <col min="20" max="20" width="15.140625" bestFit="1" customWidth="1"/>
    <col min="21" max="21" width="15.5703125" bestFit="1" customWidth="1"/>
    <col min="22" max="22" width="12.7109375" bestFit="1" customWidth="1"/>
    <col min="23" max="23" width="10.28515625" bestFit="1" customWidth="1"/>
    <col min="24" max="24" width="15.5703125" bestFit="1" customWidth="1"/>
    <col min="25" max="25" width="16.5703125" bestFit="1" customWidth="1"/>
  </cols>
  <sheetData>
    <row r="1" spans="1:25" x14ac:dyDescent="0.25">
      <c r="A1" t="s">
        <v>0</v>
      </c>
      <c r="B1" s="2" t="s">
        <v>9</v>
      </c>
      <c r="C1" s="2" t="s">
        <v>3</v>
      </c>
      <c r="D1" s="2" t="s">
        <v>1</v>
      </c>
      <c r="E1" s="3" t="s">
        <v>8</v>
      </c>
      <c r="F1" s="26" t="s">
        <v>18</v>
      </c>
      <c r="G1" s="27" t="s">
        <v>14</v>
      </c>
      <c r="H1" s="27" t="s">
        <v>15</v>
      </c>
      <c r="I1" s="28" t="s">
        <v>30</v>
      </c>
      <c r="J1" s="28" t="s">
        <v>31</v>
      </c>
      <c r="K1" s="17" t="s">
        <v>13</v>
      </c>
      <c r="L1" s="26" t="s">
        <v>2</v>
      </c>
      <c r="M1" s="18" t="s">
        <v>10</v>
      </c>
      <c r="N1" s="19" t="s">
        <v>17</v>
      </c>
      <c r="O1" s="19" t="s">
        <v>11</v>
      </c>
      <c r="P1" s="22" t="s">
        <v>12</v>
      </c>
      <c r="R1" s="28" t="s">
        <v>32</v>
      </c>
      <c r="S1" s="28" t="s">
        <v>33</v>
      </c>
    </row>
    <row r="2" spans="1:25" x14ac:dyDescent="0.25">
      <c r="A2">
        <v>1</v>
      </c>
      <c r="B2" s="2">
        <f>0.2415*0.02</f>
        <v>4.8300000000000001E-3</v>
      </c>
      <c r="C2" s="2">
        <f>0.00221309392/B2</f>
        <v>0.45819749896480327</v>
      </c>
      <c r="D2" s="2">
        <f t="shared" ref="D2:D13" si="0">2*B2/(0.2415+0.02)</f>
        <v>3.6940726577437855E-2</v>
      </c>
      <c r="E2" s="16">
        <v>1.7893999999999998E-5</v>
      </c>
      <c r="F2" s="26">
        <f t="shared" ref="F2:F13" si="1">Q17-Q18</f>
        <v>1.2554099679999999</v>
      </c>
      <c r="G2" s="26">
        <f t="shared" ref="G2:G13" si="2">S17</f>
        <v>1.1835007</v>
      </c>
      <c r="H2" s="26">
        <f t="shared" ref="H2:H13" si="3">S18</f>
        <v>1.1646437000000001</v>
      </c>
      <c r="I2">
        <v>2.1568499999999999E-4</v>
      </c>
      <c r="J2">
        <v>2.6651778E-4</v>
      </c>
      <c r="K2">
        <v>1.1740065</v>
      </c>
      <c r="L2" s="29">
        <f t="shared" ref="L2:L12" si="4">L3-I2-J2</f>
        <v>5.2401518399999994E-3</v>
      </c>
      <c r="M2" s="20">
        <f t="shared" ref="M2:M13" si="5">L2*D2/(B2*E2)</f>
        <v>2239.7252227425538</v>
      </c>
      <c r="N2" s="21">
        <f t="shared" ref="N2:N13" si="6">F2-((L2/B2)^2)*(1/H2-1/G2)</f>
        <v>1.2393070537057864</v>
      </c>
      <c r="O2" s="21">
        <f t="shared" ref="O2:O13" si="7">N2*2*K2*D2*(B2^2)/((L2^2)*C2)</f>
        <v>0.19931439067549211</v>
      </c>
      <c r="P2" s="22">
        <f t="shared" ref="P2:P13" si="8">(((10^((O2^(-1/2))/(-1.8)))-(6.9/M2))^(1/1.11))*3.7*D2</f>
        <v>9.8373333941046189E-3</v>
      </c>
      <c r="Q2" s="4"/>
      <c r="R2">
        <v>1.8217312E-4</v>
      </c>
      <c r="S2">
        <v>2.2510779000000001E-4</v>
      </c>
      <c r="V2" s="4"/>
      <c r="Y2" s="4"/>
    </row>
    <row r="3" spans="1:25" x14ac:dyDescent="0.25">
      <c r="A3">
        <v>2</v>
      </c>
      <c r="B3" s="2">
        <f t="shared" ref="B3:B13" si="9">0.2415*0.02</f>
        <v>4.8300000000000001E-3</v>
      </c>
      <c r="C3" s="2">
        <f t="shared" ref="C3:C13" si="10">0.00221309392/B3</f>
        <v>0.45819749896480327</v>
      </c>
      <c r="D3" s="2">
        <f t="shared" si="0"/>
        <v>3.6940726577437855E-2</v>
      </c>
      <c r="E3" s="16">
        <v>1.7893999999999998E-5</v>
      </c>
      <c r="F3" s="26">
        <f t="shared" si="1"/>
        <v>0.91022999999999987</v>
      </c>
      <c r="G3" s="26">
        <f t="shared" si="2"/>
        <v>1.1646437000000001</v>
      </c>
      <c r="H3" s="26">
        <f t="shared" si="3"/>
        <v>1.1624147</v>
      </c>
      <c r="I3">
        <v>3.1554891000000002E-4</v>
      </c>
      <c r="J3">
        <v>3.6222269E-4</v>
      </c>
      <c r="K3">
        <v>1.1610244000000001</v>
      </c>
      <c r="L3" s="29">
        <f t="shared" si="4"/>
        <v>5.7223546199999999E-3</v>
      </c>
      <c r="M3" s="20">
        <f t="shared" si="5"/>
        <v>2445.8264506876162</v>
      </c>
      <c r="N3" s="21">
        <f t="shared" si="6"/>
        <v>0.90791894028277487</v>
      </c>
      <c r="O3" s="21">
        <f t="shared" si="7"/>
        <v>0.12109211458754035</v>
      </c>
      <c r="P3" s="22">
        <f t="shared" si="8"/>
        <v>4.4792121026343461E-3</v>
      </c>
      <c r="Q3" s="4"/>
      <c r="R3">
        <v>2.6652075E-4</v>
      </c>
      <c r="S3">
        <v>3.0594263E-4</v>
      </c>
      <c r="V3" s="4"/>
      <c r="Y3" s="4"/>
    </row>
    <row r="4" spans="1:25" x14ac:dyDescent="0.25">
      <c r="A4">
        <v>3</v>
      </c>
      <c r="B4" s="2">
        <f t="shared" si="9"/>
        <v>4.8300000000000001E-3</v>
      </c>
      <c r="C4" s="2">
        <f t="shared" si="10"/>
        <v>0.45819749896480327</v>
      </c>
      <c r="D4" s="2">
        <f t="shared" si="0"/>
        <v>3.6940726577437855E-2</v>
      </c>
      <c r="E4" s="16">
        <v>1.7893999999999998E-5</v>
      </c>
      <c r="F4" s="26">
        <f t="shared" si="1"/>
        <v>1.1384268</v>
      </c>
      <c r="G4" s="26">
        <f t="shared" si="2"/>
        <v>1.1624147</v>
      </c>
      <c r="H4" s="26">
        <f t="shared" si="3"/>
        <v>1.1600482000000001</v>
      </c>
      <c r="I4">
        <v>4.1052132999999999E-4</v>
      </c>
      <c r="J4">
        <v>4.6744547E-4</v>
      </c>
      <c r="K4">
        <v>1.1562886999999999</v>
      </c>
      <c r="L4" s="29">
        <f t="shared" si="4"/>
        <v>6.4001262199999999E-3</v>
      </c>
      <c r="M4" s="20">
        <f t="shared" si="5"/>
        <v>2735.5169394614259</v>
      </c>
      <c r="N4" s="21">
        <f t="shared" si="6"/>
        <v>1.1353453707742009</v>
      </c>
      <c r="O4" s="21">
        <f t="shared" si="7"/>
        <v>0.12055748323757126</v>
      </c>
      <c r="P4" s="22">
        <f t="shared" si="8"/>
        <v>4.4959628625508173E-3</v>
      </c>
      <c r="Q4" s="4"/>
      <c r="R4">
        <v>3.4673689999999998E-4</v>
      </c>
      <c r="S4">
        <v>3.9481649999999999E-4</v>
      </c>
      <c r="V4" s="4"/>
      <c r="Y4" s="4"/>
    </row>
    <row r="5" spans="1:25" x14ac:dyDescent="0.25">
      <c r="A5">
        <v>4</v>
      </c>
      <c r="B5" s="2">
        <f t="shared" si="9"/>
        <v>4.8300000000000001E-3</v>
      </c>
      <c r="C5" s="2">
        <f t="shared" si="10"/>
        <v>0.45819749896480327</v>
      </c>
      <c r="D5" s="2">
        <f t="shared" si="0"/>
        <v>3.6940726577437855E-2</v>
      </c>
      <c r="E5" s="16">
        <v>1.7893999999999998E-5</v>
      </c>
      <c r="F5" s="26">
        <f t="shared" si="1"/>
        <v>1.5612814000000004</v>
      </c>
      <c r="G5" s="26">
        <f t="shared" si="2"/>
        <v>1.1600482000000001</v>
      </c>
      <c r="H5" s="26">
        <f t="shared" si="3"/>
        <v>1.1576073</v>
      </c>
      <c r="I5">
        <v>5.1977684999999997E-4</v>
      </c>
      <c r="J5">
        <v>6.0302545000000003E-4</v>
      </c>
      <c r="K5">
        <v>1.1529910999999999</v>
      </c>
      <c r="L5" s="29">
        <f t="shared" si="4"/>
        <v>7.2780930200000002E-3</v>
      </c>
      <c r="M5" s="20">
        <f t="shared" si="5"/>
        <v>3110.7740783252816</v>
      </c>
      <c r="N5" s="21">
        <f t="shared" si="6"/>
        <v>1.5571542178326989</v>
      </c>
      <c r="O5" s="21">
        <f t="shared" si="7"/>
        <v>0.12749682024698633</v>
      </c>
      <c r="P5" s="22">
        <f t="shared" si="8"/>
        <v>5.0289812017169696E-3</v>
      </c>
      <c r="Q5" s="4"/>
      <c r="R5">
        <v>4.3901693E-4</v>
      </c>
      <c r="S5">
        <v>5.0933084999999997E-4</v>
      </c>
      <c r="V5" s="4"/>
      <c r="Y5" s="4"/>
    </row>
    <row r="6" spans="1:25" x14ac:dyDescent="0.25">
      <c r="A6">
        <v>5</v>
      </c>
      <c r="B6" s="2">
        <f t="shared" si="9"/>
        <v>4.8300000000000001E-3</v>
      </c>
      <c r="C6" s="2">
        <f t="shared" si="10"/>
        <v>0.45819749896480327</v>
      </c>
      <c r="D6" s="2">
        <f t="shared" si="0"/>
        <v>3.6940726577437855E-2</v>
      </c>
      <c r="E6" s="16">
        <v>1.7893999999999998E-5</v>
      </c>
      <c r="F6" s="26">
        <f t="shared" si="1"/>
        <v>1.9671750000000001</v>
      </c>
      <c r="G6" s="26">
        <f t="shared" si="2"/>
        <v>1.1576073</v>
      </c>
      <c r="H6" s="26">
        <f t="shared" si="3"/>
        <v>1.1571859</v>
      </c>
      <c r="I6">
        <v>6.3993872999999995E-4</v>
      </c>
      <c r="J6">
        <v>7.4945629000000005E-4</v>
      </c>
      <c r="K6">
        <v>1.1503557</v>
      </c>
      <c r="L6" s="29">
        <f t="shared" si="4"/>
        <v>8.4008953200000007E-3</v>
      </c>
      <c r="M6" s="20">
        <f t="shared" si="5"/>
        <v>3590.6778498662511</v>
      </c>
      <c r="N6" s="21">
        <f t="shared" si="6"/>
        <v>1.9662233285821651</v>
      </c>
      <c r="O6" s="21">
        <f t="shared" si="7"/>
        <v>0.12055655329424574</v>
      </c>
      <c r="P6" s="22">
        <f t="shared" si="8"/>
        <v>4.6034503155447494E-3</v>
      </c>
      <c r="Q6" s="4"/>
      <c r="R6">
        <v>5.4050875999999998E-4</v>
      </c>
      <c r="S6">
        <v>6.3301011000000003E-4</v>
      </c>
      <c r="V6" s="4"/>
      <c r="Y6" s="4"/>
    </row>
    <row r="7" spans="1:25" x14ac:dyDescent="0.25">
      <c r="A7">
        <v>6</v>
      </c>
      <c r="B7" s="2">
        <f t="shared" si="9"/>
        <v>4.8300000000000001E-3</v>
      </c>
      <c r="C7" s="2">
        <f t="shared" si="10"/>
        <v>0.45819749896480327</v>
      </c>
      <c r="D7" s="2">
        <f t="shared" si="0"/>
        <v>3.6940726577437855E-2</v>
      </c>
      <c r="E7" s="16">
        <v>1.7893999999999998E-5</v>
      </c>
      <c r="F7" s="26">
        <f t="shared" si="1"/>
        <v>2.6230941999999988</v>
      </c>
      <c r="G7" s="26">
        <f t="shared" si="2"/>
        <v>1.1571859</v>
      </c>
      <c r="H7" s="26">
        <f t="shared" si="3"/>
        <v>1.1563648</v>
      </c>
      <c r="I7">
        <v>7.7355383999999996E-4</v>
      </c>
      <c r="J7">
        <v>9.0208267000000005E-4</v>
      </c>
      <c r="K7">
        <v>1.1495116000000001</v>
      </c>
      <c r="L7" s="29">
        <f t="shared" si="4"/>
        <v>9.7902903400000005E-3</v>
      </c>
      <c r="M7" s="20">
        <f t="shared" si="5"/>
        <v>4184.5276400370058</v>
      </c>
      <c r="N7" s="21">
        <f t="shared" si="6"/>
        <v>2.6205730717607176</v>
      </c>
      <c r="O7" s="21">
        <f t="shared" si="7"/>
        <v>0.11822122781828993</v>
      </c>
      <c r="P7" s="22">
        <f t="shared" si="8"/>
        <v>4.4923540806931454E-3</v>
      </c>
      <c r="Q7" s="4"/>
      <c r="R7">
        <v>6.5336351999999999E-4</v>
      </c>
      <c r="S7">
        <v>7.6192228999999998E-4</v>
      </c>
      <c r="V7" s="4"/>
      <c r="Y7" s="4"/>
    </row>
    <row r="8" spans="1:25" x14ac:dyDescent="0.25">
      <c r="A8">
        <v>7</v>
      </c>
      <c r="B8" s="2">
        <f t="shared" si="9"/>
        <v>4.8300000000000001E-3</v>
      </c>
      <c r="C8" s="2">
        <f t="shared" si="10"/>
        <v>0.45819749896480327</v>
      </c>
      <c r="D8" s="2">
        <f t="shared" si="0"/>
        <v>3.6940726577437855E-2</v>
      </c>
      <c r="E8" s="16">
        <v>1.7893999999999998E-5</v>
      </c>
      <c r="F8" s="26">
        <f t="shared" si="1"/>
        <v>3.5475453000000012</v>
      </c>
      <c r="G8" s="26">
        <f t="shared" si="2"/>
        <v>1.1563648</v>
      </c>
      <c r="H8" s="26">
        <f t="shared" si="3"/>
        <v>1.1566239</v>
      </c>
      <c r="I8">
        <v>9.3027704999999999E-4</v>
      </c>
      <c r="J8">
        <v>1.0883796E-3</v>
      </c>
      <c r="K8">
        <v>1.149311</v>
      </c>
      <c r="L8" s="29">
        <f t="shared" si="4"/>
        <v>1.146592685E-2</v>
      </c>
      <c r="M8" s="20">
        <f t="shared" si="5"/>
        <v>4900.721649330314</v>
      </c>
      <c r="N8" s="21">
        <f t="shared" si="6"/>
        <v>3.548637002889163</v>
      </c>
      <c r="O8" s="21">
        <f t="shared" si="7"/>
        <v>0.11669648709146872</v>
      </c>
      <c r="P8" s="22">
        <f t="shared" si="8"/>
        <v>4.4315648425557533E-3</v>
      </c>
      <c r="Q8" s="4"/>
      <c r="R8">
        <v>7.8573599000000003E-4</v>
      </c>
      <c r="S8">
        <v>9.1927345000000001E-4</v>
      </c>
      <c r="V8" s="4"/>
      <c r="Y8" s="4"/>
    </row>
    <row r="9" spans="1:25" x14ac:dyDescent="0.25">
      <c r="A9">
        <v>8</v>
      </c>
      <c r="B9" s="2">
        <f t="shared" si="9"/>
        <v>4.8300000000000001E-3</v>
      </c>
      <c r="C9" s="2">
        <f t="shared" si="10"/>
        <v>0.45819749896480327</v>
      </c>
      <c r="D9" s="2">
        <f t="shared" si="0"/>
        <v>3.6940726577437855E-2</v>
      </c>
      <c r="E9" s="16">
        <v>1.7893999999999998E-5</v>
      </c>
      <c r="F9" s="26">
        <f t="shared" si="1"/>
        <v>4.8264200000000006</v>
      </c>
      <c r="G9" s="26">
        <f t="shared" si="2"/>
        <v>1.1566239</v>
      </c>
      <c r="H9" s="26">
        <f t="shared" si="3"/>
        <v>1.1573944</v>
      </c>
      <c r="I9">
        <v>1.1153086E-3</v>
      </c>
      <c r="J9">
        <v>1.3059746999999999E-3</v>
      </c>
      <c r="K9">
        <v>1.1499397</v>
      </c>
      <c r="L9" s="29">
        <f t="shared" si="4"/>
        <v>1.3484583500000001E-2</v>
      </c>
      <c r="M9" s="20">
        <f t="shared" si="5"/>
        <v>5763.5279864577487</v>
      </c>
      <c r="N9" s="21">
        <f t="shared" si="6"/>
        <v>4.8309062132784026</v>
      </c>
      <c r="O9" s="21">
        <f t="shared" si="7"/>
        <v>0.11492263526527545</v>
      </c>
      <c r="P9" s="22">
        <f t="shared" si="8"/>
        <v>4.3488505689987965E-3</v>
      </c>
      <c r="Q9" s="4"/>
      <c r="R9">
        <v>9.4201843999999996E-4</v>
      </c>
      <c r="S9">
        <v>1.1030599000000001E-3</v>
      </c>
      <c r="V9" s="4"/>
      <c r="Y9" s="4"/>
    </row>
    <row r="10" spans="1:25" x14ac:dyDescent="0.25">
      <c r="A10">
        <v>9</v>
      </c>
      <c r="B10" s="2">
        <f t="shared" si="9"/>
        <v>4.8300000000000001E-3</v>
      </c>
      <c r="C10" s="2">
        <f t="shared" si="10"/>
        <v>0.45819749896480327</v>
      </c>
      <c r="D10" s="2">
        <f t="shared" si="0"/>
        <v>3.6940726577437855E-2</v>
      </c>
      <c r="E10" s="16">
        <v>1.7893999999999998E-5</v>
      </c>
      <c r="F10" s="26">
        <f t="shared" si="1"/>
        <v>6.8510600000000004</v>
      </c>
      <c r="G10" s="26">
        <f t="shared" si="2"/>
        <v>1.1573944</v>
      </c>
      <c r="H10" s="26">
        <f t="shared" si="3"/>
        <v>1.1587167</v>
      </c>
      <c r="I10">
        <v>1.3396033999999999E-3</v>
      </c>
      <c r="J10">
        <v>1.5830758E-3</v>
      </c>
      <c r="K10">
        <v>1.1509391</v>
      </c>
      <c r="L10" s="29">
        <f t="shared" si="4"/>
        <v>1.5905866800000001E-2</v>
      </c>
      <c r="M10" s="20">
        <f t="shared" si="5"/>
        <v>6798.4234330017807</v>
      </c>
      <c r="N10" s="21">
        <f t="shared" si="6"/>
        <v>6.8617528081772585</v>
      </c>
      <c r="O10" s="21">
        <f t="shared" si="7"/>
        <v>0.11742206309279429</v>
      </c>
      <c r="P10" s="22">
        <f t="shared" si="8"/>
        <v>4.5514319940064491E-3</v>
      </c>
      <c r="Q10" s="4"/>
      <c r="R10">
        <v>1.1314636000000001E-3</v>
      </c>
      <c r="S10">
        <v>1.3371067E-3</v>
      </c>
      <c r="V10" s="4"/>
      <c r="Y10" s="4"/>
    </row>
    <row r="11" spans="1:25" x14ac:dyDescent="0.25">
      <c r="A11">
        <v>10</v>
      </c>
      <c r="B11" s="2">
        <f t="shared" si="9"/>
        <v>4.8300000000000001E-3</v>
      </c>
      <c r="C11" s="2">
        <f t="shared" si="10"/>
        <v>0.45819749896480327</v>
      </c>
      <c r="D11" s="2">
        <f t="shared" si="0"/>
        <v>3.6940726577437855E-2</v>
      </c>
      <c r="E11" s="16">
        <v>1.7893999999999998E-5</v>
      </c>
      <c r="F11" s="26">
        <f t="shared" si="1"/>
        <v>9.3762080000000019</v>
      </c>
      <c r="G11" s="26">
        <f t="shared" si="2"/>
        <v>1.1587167</v>
      </c>
      <c r="H11" s="26">
        <f t="shared" si="3"/>
        <v>1.1600402999999999</v>
      </c>
      <c r="I11">
        <v>1.6024139000000001E-3</v>
      </c>
      <c r="J11">
        <v>1.9263094999999999E-3</v>
      </c>
      <c r="K11">
        <v>1.1521992000000001</v>
      </c>
      <c r="L11" s="29">
        <f t="shared" si="4"/>
        <v>1.8828546000000002E-2</v>
      </c>
      <c r="M11" s="20">
        <f t="shared" si="5"/>
        <v>8047.6235558411654</v>
      </c>
      <c r="N11" s="21">
        <f t="shared" si="6"/>
        <v>9.3911719318346094</v>
      </c>
      <c r="O11" s="21">
        <f t="shared" si="7"/>
        <v>0.11481292191596289</v>
      </c>
      <c r="P11" s="22">
        <f t="shared" si="8"/>
        <v>4.4025068992239484E-3</v>
      </c>
      <c r="Q11" s="4"/>
      <c r="R11">
        <v>1.3534401000000001E-3</v>
      </c>
      <c r="S11">
        <v>1.6270106999999999E-3</v>
      </c>
      <c r="V11" s="4"/>
      <c r="Y11" s="4"/>
    </row>
    <row r="12" spans="1:25" x14ac:dyDescent="0.25">
      <c r="A12">
        <v>11</v>
      </c>
      <c r="B12" s="2">
        <f t="shared" si="9"/>
        <v>4.8300000000000001E-3</v>
      </c>
      <c r="C12" s="2">
        <f t="shared" si="10"/>
        <v>0.45819749896480327</v>
      </c>
      <c r="D12" s="2">
        <f t="shared" si="0"/>
        <v>3.6940726577437855E-2</v>
      </c>
      <c r="E12" s="16">
        <v>1.7893999999999998E-5</v>
      </c>
      <c r="F12" s="26">
        <f t="shared" si="1"/>
        <v>13.122874999999993</v>
      </c>
      <c r="G12" s="26">
        <f t="shared" si="2"/>
        <v>1.1600402999999999</v>
      </c>
      <c r="H12" s="26">
        <f t="shared" si="3"/>
        <v>1.1611248000000001</v>
      </c>
      <c r="I12">
        <v>1.9259577000000001E-3</v>
      </c>
      <c r="J12">
        <v>2.2936591E-3</v>
      </c>
      <c r="K12">
        <v>1.1539558000000001</v>
      </c>
      <c r="L12" s="29">
        <f t="shared" si="4"/>
        <v>2.2357269400000001E-2</v>
      </c>
      <c r="M12" s="20">
        <f t="shared" si="5"/>
        <v>9555.856722432356</v>
      </c>
      <c r="N12" s="21">
        <f t="shared" si="6"/>
        <v>13.140126260642438</v>
      </c>
      <c r="O12" s="21">
        <f t="shared" si="7"/>
        <v>0.11411117274276672</v>
      </c>
      <c r="P12" s="22">
        <f t="shared" si="8"/>
        <v>4.379335019856925E-3</v>
      </c>
      <c r="Q12" s="4"/>
      <c r="R12">
        <v>1.6267135000000001E-3</v>
      </c>
      <c r="S12">
        <v>1.9372835999999999E-3</v>
      </c>
      <c r="V12" s="4"/>
      <c r="Y12" s="4"/>
    </row>
    <row r="13" spans="1:25" x14ac:dyDescent="0.25">
      <c r="A13">
        <v>12</v>
      </c>
      <c r="B13" s="2">
        <f t="shared" si="9"/>
        <v>4.8300000000000001E-3</v>
      </c>
      <c r="C13" s="2">
        <f t="shared" si="10"/>
        <v>0.45819749896480327</v>
      </c>
      <c r="D13" s="2">
        <f t="shared" si="0"/>
        <v>3.6940726577437855E-2</v>
      </c>
      <c r="E13" s="16">
        <v>1.7893999999999998E-5</v>
      </c>
      <c r="F13" s="26">
        <f t="shared" si="1"/>
        <v>15.443958000000002</v>
      </c>
      <c r="G13" s="26">
        <f t="shared" si="2"/>
        <v>1.1611248000000001</v>
      </c>
      <c r="H13" s="26">
        <f t="shared" si="3"/>
        <v>1.1633817</v>
      </c>
      <c r="I13">
        <v>2.3360744000000002E-3</v>
      </c>
      <c r="J13">
        <v>3.2884334E-3</v>
      </c>
      <c r="K13">
        <v>1.155532</v>
      </c>
      <c r="L13" s="29">
        <f>L14-I13-J13</f>
        <v>2.6576886200000004E-2</v>
      </c>
      <c r="M13" s="20">
        <f t="shared" si="5"/>
        <v>11359.388846277881</v>
      </c>
      <c r="N13" s="21">
        <f t="shared" si="6"/>
        <v>15.494543391962187</v>
      </c>
      <c r="O13" s="21">
        <f t="shared" si="7"/>
        <v>9.5351941845054855E-2</v>
      </c>
      <c r="P13" s="22">
        <f t="shared" si="8"/>
        <v>3.1594363078630092E-3</v>
      </c>
      <c r="Q13" s="4"/>
      <c r="R13">
        <v>1.9731087000000001E-3</v>
      </c>
      <c r="S13">
        <v>2.7774956999999999E-3</v>
      </c>
      <c r="V13" s="4"/>
      <c r="Y13" s="4"/>
    </row>
    <row r="14" spans="1:25" x14ac:dyDescent="0.25">
      <c r="K14" s="30" t="s">
        <v>34</v>
      </c>
      <c r="L14" s="33">
        <v>3.2201394000000001E-2</v>
      </c>
    </row>
    <row r="15" spans="1:25" x14ac:dyDescent="0.25">
      <c r="M15" t="s">
        <v>0</v>
      </c>
      <c r="N15" s="5" t="s">
        <v>4</v>
      </c>
      <c r="O15" s="6"/>
      <c r="P15" s="5" t="s">
        <v>5</v>
      </c>
      <c r="Q15" s="11"/>
      <c r="R15" s="11"/>
      <c r="S15" s="6"/>
    </row>
    <row r="16" spans="1:25" x14ac:dyDescent="0.25">
      <c r="L16" s="15"/>
      <c r="M16" t="s">
        <v>7</v>
      </c>
      <c r="N16" s="7" t="s">
        <v>6</v>
      </c>
      <c r="O16" s="8" t="s">
        <v>19</v>
      </c>
      <c r="P16" s="7" t="s">
        <v>6</v>
      </c>
      <c r="Q16" s="12" t="s">
        <v>20</v>
      </c>
      <c r="R16" s="12" t="s">
        <v>21</v>
      </c>
      <c r="S16" s="8" t="s">
        <v>16</v>
      </c>
    </row>
    <row r="17" spans="10:24" x14ac:dyDescent="0.25">
      <c r="M17">
        <v>0</v>
      </c>
      <c r="N17" s="7"/>
      <c r="O17" s="8"/>
      <c r="P17" s="7">
        <v>25.006658999999999</v>
      </c>
      <c r="Q17" s="12">
        <v>-8.9300331999999996E-2</v>
      </c>
      <c r="R17" s="12">
        <v>-1.4049516999999999E-2</v>
      </c>
      <c r="S17" s="8">
        <v>1.1835007</v>
      </c>
    </row>
    <row r="18" spans="10:24" x14ac:dyDescent="0.25">
      <c r="K18" s="1"/>
      <c r="M18">
        <v>1</v>
      </c>
      <c r="N18" s="7">
        <v>27.722880543823599</v>
      </c>
      <c r="O18" s="8">
        <v>-1.2617482823698101</v>
      </c>
      <c r="P18" s="7">
        <v>28.533534</v>
      </c>
      <c r="Q18" s="12">
        <v>-1.3447103</v>
      </c>
      <c r="R18" s="12">
        <v>-1.1038756000000001</v>
      </c>
      <c r="S18" s="8">
        <v>1.1646437000000001</v>
      </c>
      <c r="X18" s="14"/>
    </row>
    <row r="19" spans="10:24" x14ac:dyDescent="0.25">
      <c r="J19" s="1"/>
      <c r="M19">
        <v>2</v>
      </c>
      <c r="N19" s="7">
        <v>29.662379874466399</v>
      </c>
      <c r="O19" s="8">
        <v>-2.19208918590448</v>
      </c>
      <c r="P19" s="7">
        <v>30.380761</v>
      </c>
      <c r="Q19" s="12">
        <v>-2.2549402999999999</v>
      </c>
      <c r="R19" s="12">
        <v>-1.8673040999999999</v>
      </c>
      <c r="S19" s="8">
        <v>1.1624147</v>
      </c>
    </row>
    <row r="20" spans="10:24" x14ac:dyDescent="0.25">
      <c r="M20">
        <v>3</v>
      </c>
      <c r="N20" s="7">
        <v>31.088107990338699</v>
      </c>
      <c r="O20" s="8">
        <v>-3.3218604633293598</v>
      </c>
      <c r="P20" s="7">
        <v>31.613728999999999</v>
      </c>
      <c r="Q20" s="12">
        <v>-3.3933670999999999</v>
      </c>
      <c r="R20" s="12">
        <v>-2.8393066999999999</v>
      </c>
      <c r="S20" s="8">
        <v>1.1600482000000001</v>
      </c>
    </row>
    <row r="21" spans="10:24" x14ac:dyDescent="0.25">
      <c r="M21">
        <v>4</v>
      </c>
      <c r="N21" s="7">
        <v>32.041666633731197</v>
      </c>
      <c r="O21" s="8">
        <v>-4.8390369046683199</v>
      </c>
      <c r="P21" s="7">
        <v>32.640000999999998</v>
      </c>
      <c r="Q21" s="12">
        <v>-4.9546485000000002</v>
      </c>
      <c r="R21" s="12">
        <v>-4.1401158999999996</v>
      </c>
      <c r="S21" s="8">
        <v>1.1576073</v>
      </c>
    </row>
    <row r="22" spans="10:24" x14ac:dyDescent="0.25">
      <c r="M22">
        <v>5</v>
      </c>
      <c r="N22" s="7">
        <v>32.6706901205417</v>
      </c>
      <c r="O22" s="8">
        <v>-6.8575476529222197</v>
      </c>
      <c r="P22" s="7">
        <v>33.124513</v>
      </c>
      <c r="Q22" s="12">
        <v>-6.9218235000000004</v>
      </c>
      <c r="R22" s="12">
        <v>-5.7317277000000004</v>
      </c>
      <c r="S22" s="8">
        <v>1.1571859</v>
      </c>
    </row>
    <row r="23" spans="10:24" x14ac:dyDescent="0.25">
      <c r="M23">
        <v>6</v>
      </c>
      <c r="N23" s="7">
        <v>32.946121115707399</v>
      </c>
      <c r="O23" s="8">
        <v>-9.52550966417766</v>
      </c>
      <c r="P23" s="7">
        <v>33.335895000000001</v>
      </c>
      <c r="Q23" s="12">
        <v>-9.5449176999999992</v>
      </c>
      <c r="R23" s="12">
        <v>-7.8918277000000003</v>
      </c>
      <c r="S23" s="8">
        <v>1.1563648</v>
      </c>
    </row>
    <row r="24" spans="10:24" x14ac:dyDescent="0.25">
      <c r="M24">
        <v>7</v>
      </c>
      <c r="N24" s="7">
        <v>32.981265149965303</v>
      </c>
      <c r="O24" s="8">
        <v>-13.1533234422532</v>
      </c>
      <c r="P24" s="7">
        <v>33.326175999999997</v>
      </c>
      <c r="Q24" s="12">
        <v>-13.092463</v>
      </c>
      <c r="R24" s="12">
        <v>-10.775029999999999</v>
      </c>
      <c r="S24" s="8">
        <v>1.1566239</v>
      </c>
    </row>
    <row r="25" spans="10:24" x14ac:dyDescent="0.25">
      <c r="M25">
        <v>8</v>
      </c>
      <c r="N25" s="7">
        <v>32.8610292053284</v>
      </c>
      <c r="O25" s="8">
        <v>-18.223933668865399</v>
      </c>
      <c r="P25" s="7">
        <v>33.170405000000002</v>
      </c>
      <c r="Q25" s="12">
        <v>-17.918883000000001</v>
      </c>
      <c r="R25" s="12">
        <v>-14.651619999999999</v>
      </c>
      <c r="S25" s="8">
        <v>1.1573944</v>
      </c>
    </row>
    <row r="26" spans="10:24" x14ac:dyDescent="0.25">
      <c r="M26">
        <v>9</v>
      </c>
      <c r="N26" s="7">
        <v>32.631791114314098</v>
      </c>
      <c r="O26" s="8">
        <v>-25.458123273507201</v>
      </c>
      <c r="P26" s="7">
        <v>32.88494</v>
      </c>
      <c r="Q26" s="12">
        <v>-24.769943000000001</v>
      </c>
      <c r="R26" s="12">
        <v>-20.062249000000001</v>
      </c>
      <c r="S26" s="8">
        <v>1.1587167</v>
      </c>
    </row>
    <row r="27" spans="10:24" x14ac:dyDescent="0.25">
      <c r="M27">
        <v>10</v>
      </c>
      <c r="N27" s="7">
        <v>32.312195320284097</v>
      </c>
      <c r="O27" s="8">
        <v>-35.411863746587201</v>
      </c>
      <c r="P27" s="7">
        <v>32.526674</v>
      </c>
      <c r="Q27" s="12">
        <v>-34.146151000000003</v>
      </c>
      <c r="R27" s="12">
        <v>-27.522043</v>
      </c>
      <c r="S27" s="8">
        <v>1.1600402999999999</v>
      </c>
    </row>
    <row r="28" spans="10:24" x14ac:dyDescent="0.25">
      <c r="M28">
        <v>11</v>
      </c>
      <c r="N28" s="7">
        <v>31.899493356306301</v>
      </c>
      <c r="O28" s="8">
        <v>-49.830061669345</v>
      </c>
      <c r="P28" s="7">
        <v>32.149666000000003</v>
      </c>
      <c r="Q28" s="12">
        <v>-47.269025999999997</v>
      </c>
      <c r="R28" s="12">
        <v>-37.801364999999997</v>
      </c>
      <c r="S28" s="8">
        <v>1.1611248000000001</v>
      </c>
    </row>
    <row r="29" spans="10:24" x14ac:dyDescent="0.25">
      <c r="M29">
        <v>12</v>
      </c>
      <c r="N29" s="9">
        <v>31.390862159397699</v>
      </c>
      <c r="O29" s="10">
        <v>-65.172234782352504</v>
      </c>
      <c r="P29" s="9">
        <v>31.590572999999999</v>
      </c>
      <c r="Q29" s="13">
        <v>-62.712983999999999</v>
      </c>
      <c r="R29" s="13">
        <v>-49.595374999999997</v>
      </c>
      <c r="S29" s="10">
        <v>1.1633817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29"/>
  <sheetViews>
    <sheetView topLeftCell="G1" zoomScale="95" zoomScaleNormal="95" workbookViewId="0">
      <selection activeCell="T19" sqref="T19"/>
    </sheetView>
  </sheetViews>
  <sheetFormatPr baseColWidth="10" defaultColWidth="8.85546875" defaultRowHeight="15" x14ac:dyDescent="0.25"/>
  <cols>
    <col min="1" max="1" width="8" bestFit="1" customWidth="1"/>
    <col min="2" max="3" width="12.7109375" bestFit="1" customWidth="1"/>
    <col min="4" max="4" width="10.5703125" bestFit="1" customWidth="1"/>
    <col min="5" max="5" width="11.5703125" bestFit="1" customWidth="1"/>
    <col min="6" max="6" width="10.85546875" bestFit="1" customWidth="1"/>
    <col min="7" max="7" width="15" bestFit="1" customWidth="1"/>
    <col min="8" max="8" width="12.7109375" bestFit="1" customWidth="1"/>
    <col min="9" max="9" width="15.5703125" bestFit="1" customWidth="1"/>
    <col min="10" max="10" width="15.42578125" bestFit="1" customWidth="1"/>
    <col min="11" max="12" width="14" bestFit="1" customWidth="1"/>
    <col min="13" max="13" width="12.7109375" bestFit="1" customWidth="1"/>
    <col min="14" max="14" width="14" bestFit="1" customWidth="1"/>
    <col min="15" max="15" width="13.28515625" bestFit="1" customWidth="1"/>
    <col min="16" max="16" width="10.5703125" bestFit="1" customWidth="1"/>
    <col min="17" max="17" width="11.140625" bestFit="1" customWidth="1"/>
    <col min="18" max="18" width="15.140625" bestFit="1" customWidth="1"/>
    <col min="19" max="19" width="15" bestFit="1" customWidth="1"/>
    <col min="20" max="20" width="15.140625" bestFit="1" customWidth="1"/>
    <col min="21" max="21" width="15.5703125" bestFit="1" customWidth="1"/>
    <col min="22" max="22" width="12.7109375" bestFit="1" customWidth="1"/>
    <col min="23" max="23" width="10.28515625" bestFit="1" customWidth="1"/>
    <col min="24" max="24" width="15.5703125" bestFit="1" customWidth="1"/>
    <col min="25" max="25" width="16.5703125" bestFit="1" customWidth="1"/>
  </cols>
  <sheetData>
    <row r="1" spans="1:25" x14ac:dyDescent="0.25">
      <c r="A1" t="s">
        <v>0</v>
      </c>
      <c r="B1" s="2" t="s">
        <v>9</v>
      </c>
      <c r="C1" s="2" t="s">
        <v>3</v>
      </c>
      <c r="D1" s="2" t="s">
        <v>1</v>
      </c>
      <c r="E1" s="3" t="s">
        <v>8</v>
      </c>
      <c r="F1" s="26" t="s">
        <v>18</v>
      </c>
      <c r="G1" s="27" t="s">
        <v>14</v>
      </c>
      <c r="H1" s="27" t="s">
        <v>15</v>
      </c>
      <c r="I1" s="28" t="s">
        <v>30</v>
      </c>
      <c r="J1" s="28" t="s">
        <v>31</v>
      </c>
      <c r="K1" s="17" t="s">
        <v>13</v>
      </c>
      <c r="L1" s="26" t="s">
        <v>2</v>
      </c>
      <c r="M1" s="18" t="s">
        <v>10</v>
      </c>
      <c r="N1" s="19" t="s">
        <v>17</v>
      </c>
      <c r="O1" s="19" t="s">
        <v>11</v>
      </c>
      <c r="P1" s="22" t="s">
        <v>12</v>
      </c>
      <c r="R1" s="28" t="s">
        <v>32</v>
      </c>
      <c r="S1" s="28" t="s">
        <v>33</v>
      </c>
    </row>
    <row r="2" spans="1:25" x14ac:dyDescent="0.25">
      <c r="A2">
        <v>1</v>
      </c>
      <c r="B2" s="2">
        <f>0.2415*0.02</f>
        <v>4.8300000000000001E-3</v>
      </c>
      <c r="C2" s="2">
        <f>0.00221309392/B2</f>
        <v>0.45819749896480327</v>
      </c>
      <c r="D2" s="2">
        <f t="shared" ref="D2:D13" si="0">2*B2/(0.2415+0.02)</f>
        <v>3.6940726577437855E-2</v>
      </c>
      <c r="E2" s="16">
        <v>1.7893999999999998E-5</v>
      </c>
      <c r="F2" s="26">
        <f t="shared" ref="F2:F13" si="1">Q17-Q18</f>
        <v>1.217210267</v>
      </c>
      <c r="G2" s="26">
        <f t="shared" ref="G2:G13" si="2">S17</f>
        <v>1.1835225</v>
      </c>
      <c r="H2" s="26">
        <f t="shared" ref="H2:H13" si="3">S18</f>
        <v>1.1645032</v>
      </c>
      <c r="I2">
        <v>2.1120772000000001E-4</v>
      </c>
      <c r="J2">
        <v>2.6015404000000002E-4</v>
      </c>
      <c r="K2">
        <v>1.1738899</v>
      </c>
      <c r="L2" s="29">
        <f>L3-I2-J2</f>
        <v>5.1348336999999938E-3</v>
      </c>
      <c r="M2" s="20">
        <f t="shared" ref="M2:M13" si="4">L2*D2/(B2*E2)</f>
        <v>2194.7105548908021</v>
      </c>
      <c r="N2" s="21">
        <f t="shared" ref="N2:N13" si="5">F2-((L2/B2)^2)*(1/H2-1/G2)</f>
        <v>1.2016134553371072</v>
      </c>
      <c r="O2" s="21">
        <f t="shared" ref="O2:O13" si="6">N2*2*K2*D2*(B2^2)/((L2^2)*C2)</f>
        <v>0.2012409501940304</v>
      </c>
      <c r="P2" s="22">
        <f t="shared" ref="P2:P13" si="7">(((10^((O2^(-1/2))/(-1.8)))-(6.9/M2))^(1/1.11))*3.7*D2</f>
        <v>9.9565623465930897E-3</v>
      </c>
      <c r="Q2" s="4"/>
      <c r="R2">
        <v>1.7839148E-4</v>
      </c>
      <c r="S2">
        <v>2.1973281000000001E-4</v>
      </c>
      <c r="V2" s="4"/>
      <c r="Y2" s="4"/>
    </row>
    <row r="3" spans="1:25" x14ac:dyDescent="0.25">
      <c r="A3">
        <v>2</v>
      </c>
      <c r="B3" s="2">
        <f t="shared" ref="B3:B13" si="8">0.2415*0.02</f>
        <v>4.8300000000000001E-3</v>
      </c>
      <c r="C3" s="2">
        <f t="shared" ref="C3:C13" si="9">0.00221309392/B3</f>
        <v>0.45819749896480327</v>
      </c>
      <c r="D3" s="2">
        <f t="shared" si="0"/>
        <v>3.6940726577437855E-2</v>
      </c>
      <c r="E3" s="16">
        <v>1.7893999999999998E-5</v>
      </c>
      <c r="F3" s="26">
        <f t="shared" si="1"/>
        <v>0.88354700000000008</v>
      </c>
      <c r="G3" s="26">
        <f t="shared" si="2"/>
        <v>1.1645032</v>
      </c>
      <c r="H3" s="26">
        <f t="shared" si="3"/>
        <v>1.1624611</v>
      </c>
      <c r="I3">
        <v>3.1142113000000001E-4</v>
      </c>
      <c r="J3">
        <v>3.5362209000000002E-4</v>
      </c>
      <c r="K3">
        <v>1.1609891999999999</v>
      </c>
      <c r="L3" s="29">
        <f t="shared" ref="L3:L13" si="10">L4-I3-J3</f>
        <v>5.6061954599999943E-3</v>
      </c>
      <c r="M3" s="20">
        <f t="shared" si="4"/>
        <v>2396.1781564304406</v>
      </c>
      <c r="N3" s="21">
        <f t="shared" si="5"/>
        <v>0.88151464252362366</v>
      </c>
      <c r="O3" s="21">
        <f t="shared" si="6"/>
        <v>0.12248931776242077</v>
      </c>
      <c r="P3" s="22">
        <f t="shared" si="7"/>
        <v>4.5651354033313567E-3</v>
      </c>
      <c r="Q3" s="4"/>
      <c r="R3">
        <v>2.6303432000000001E-4</v>
      </c>
      <c r="S3">
        <v>2.9867834000000003E-4</v>
      </c>
      <c r="V3" s="4"/>
      <c r="Y3" s="4"/>
    </row>
    <row r="4" spans="1:25" x14ac:dyDescent="0.25">
      <c r="A4">
        <v>3</v>
      </c>
      <c r="B4" s="2">
        <f t="shared" si="8"/>
        <v>4.8300000000000001E-3</v>
      </c>
      <c r="C4" s="2">
        <f t="shared" si="9"/>
        <v>0.45819749896480327</v>
      </c>
      <c r="D4" s="2">
        <f t="shared" si="0"/>
        <v>3.6940726577437855E-2</v>
      </c>
      <c r="E4" s="16">
        <v>1.7893999999999998E-5</v>
      </c>
      <c r="F4" s="26">
        <f t="shared" si="1"/>
        <v>1.0914096</v>
      </c>
      <c r="G4" s="26">
        <f t="shared" si="2"/>
        <v>1.1624611</v>
      </c>
      <c r="H4" s="26">
        <f t="shared" si="3"/>
        <v>1.1601474000000001</v>
      </c>
      <c r="I4">
        <v>4.0263430999999998E-4</v>
      </c>
      <c r="J4">
        <v>4.5987060000000001E-4</v>
      </c>
      <c r="K4">
        <v>1.1561877</v>
      </c>
      <c r="L4" s="29">
        <f t="shared" si="10"/>
        <v>6.271238679999994E-3</v>
      </c>
      <c r="M4" s="20">
        <f t="shared" si="4"/>
        <v>2680.4283307627788</v>
      </c>
      <c r="N4" s="21">
        <f t="shared" si="5"/>
        <v>1.088517403172329</v>
      </c>
      <c r="O4" s="21">
        <f t="shared" si="6"/>
        <v>0.12037437289960833</v>
      </c>
      <c r="P4" s="22">
        <f t="shared" si="7"/>
        <v>4.4740691035205556E-3</v>
      </c>
      <c r="Q4" s="4"/>
      <c r="R4">
        <v>3.4007531999999998E-4</v>
      </c>
      <c r="S4">
        <v>3.8841857000000002E-4</v>
      </c>
      <c r="V4" s="4"/>
      <c r="Y4" s="4"/>
    </row>
    <row r="5" spans="1:25" x14ac:dyDescent="0.25">
      <c r="A5">
        <v>4</v>
      </c>
      <c r="B5" s="2">
        <f t="shared" si="8"/>
        <v>4.8300000000000001E-3</v>
      </c>
      <c r="C5" s="2">
        <f t="shared" si="9"/>
        <v>0.45819749896480327</v>
      </c>
      <c r="D5" s="2">
        <f t="shared" si="0"/>
        <v>3.6940726577437855E-2</v>
      </c>
      <c r="E5" s="16">
        <v>1.7893999999999998E-5</v>
      </c>
      <c r="F5" s="26">
        <f t="shared" si="1"/>
        <v>1.5378425999999998</v>
      </c>
      <c r="G5" s="26">
        <f t="shared" si="2"/>
        <v>1.1601474000000001</v>
      </c>
      <c r="H5" s="26">
        <f t="shared" si="3"/>
        <v>1.1577237</v>
      </c>
      <c r="I5">
        <v>5.1022423000000004E-4</v>
      </c>
      <c r="J5">
        <v>5.9329138000000002E-4</v>
      </c>
      <c r="K5">
        <v>1.1526391</v>
      </c>
      <c r="L5" s="29">
        <f t="shared" si="10"/>
        <v>7.1337435899999939E-3</v>
      </c>
      <c r="M5" s="20">
        <f t="shared" si="4"/>
        <v>3049.0768090225802</v>
      </c>
      <c r="N5" s="21">
        <f t="shared" si="5"/>
        <v>1.5339061793897844</v>
      </c>
      <c r="O5" s="21">
        <f t="shared" si="6"/>
        <v>0.13068752407087264</v>
      </c>
      <c r="P5" s="22">
        <f t="shared" si="7"/>
        <v>5.2420286391948951E-3</v>
      </c>
      <c r="Q5" s="4"/>
      <c r="R5">
        <v>4.3094854999999998E-4</v>
      </c>
      <c r="S5">
        <v>5.0110919999999998E-4</v>
      </c>
      <c r="V5" s="4"/>
      <c r="Y5" s="4"/>
    </row>
    <row r="6" spans="1:25" x14ac:dyDescent="0.25">
      <c r="A6">
        <v>5</v>
      </c>
      <c r="B6" s="2">
        <f t="shared" si="8"/>
        <v>4.8300000000000001E-3</v>
      </c>
      <c r="C6" s="2">
        <f t="shared" si="9"/>
        <v>0.45819749896480327</v>
      </c>
      <c r="D6" s="2">
        <f t="shared" si="0"/>
        <v>3.6940726577437855E-2</v>
      </c>
      <c r="E6" s="16">
        <v>1.7893999999999998E-5</v>
      </c>
      <c r="F6" s="26">
        <f t="shared" si="1"/>
        <v>2.0282837999999996</v>
      </c>
      <c r="G6" s="26">
        <f t="shared" si="2"/>
        <v>1.1577237</v>
      </c>
      <c r="H6" s="26">
        <f t="shared" si="3"/>
        <v>1.1568257</v>
      </c>
      <c r="I6">
        <v>6.3606891999999995E-4</v>
      </c>
      <c r="J6">
        <v>7.4457718999999996E-4</v>
      </c>
      <c r="K6">
        <v>1.1500638999999999</v>
      </c>
      <c r="L6" s="29">
        <f t="shared" si="10"/>
        <v>8.2372591999999942E-3</v>
      </c>
      <c r="M6" s="20">
        <f t="shared" si="4"/>
        <v>3520.7371388894976</v>
      </c>
      <c r="N6" s="21">
        <f t="shared" si="5"/>
        <v>2.0263336200503792</v>
      </c>
      <c r="O6" s="21">
        <f t="shared" si="6"/>
        <v>0.12919462135983689</v>
      </c>
      <c r="P6" s="22">
        <f t="shared" si="7"/>
        <v>5.192090584857781E-3</v>
      </c>
      <c r="Q6" s="4"/>
      <c r="R6">
        <v>5.3724022000000001E-4</v>
      </c>
      <c r="S6">
        <v>6.2888910000000002E-4</v>
      </c>
      <c r="V6" s="4"/>
      <c r="Y6" s="4"/>
    </row>
    <row r="7" spans="1:25" x14ac:dyDescent="0.25">
      <c r="A7">
        <v>6</v>
      </c>
      <c r="B7" s="2">
        <f t="shared" si="8"/>
        <v>4.8300000000000001E-3</v>
      </c>
      <c r="C7" s="2">
        <f t="shared" si="9"/>
        <v>0.45819749896480327</v>
      </c>
      <c r="D7" s="2">
        <f t="shared" si="0"/>
        <v>3.6940726577437855E-2</v>
      </c>
      <c r="E7" s="16">
        <v>1.7893999999999998E-5</v>
      </c>
      <c r="F7" s="26">
        <f t="shared" si="1"/>
        <v>2.6590787999999996</v>
      </c>
      <c r="G7" s="26">
        <f t="shared" si="2"/>
        <v>1.1568257</v>
      </c>
      <c r="H7" s="26">
        <f t="shared" si="3"/>
        <v>1.1559748999999999</v>
      </c>
      <c r="I7">
        <v>7.7551827E-4</v>
      </c>
      <c r="J7">
        <v>8.9672698999999998E-4</v>
      </c>
      <c r="K7">
        <v>1.1490733</v>
      </c>
      <c r="L7" s="29">
        <f t="shared" si="10"/>
        <v>9.6179053099999939E-3</v>
      </c>
      <c r="M7" s="20">
        <f t="shared" si="4"/>
        <v>4110.8475041357824</v>
      </c>
      <c r="N7" s="21">
        <f t="shared" si="5"/>
        <v>2.6565560287022092</v>
      </c>
      <c r="O7" s="21">
        <f t="shared" si="6"/>
        <v>0.12413169777215392</v>
      </c>
      <c r="P7" s="22">
        <f t="shared" si="7"/>
        <v>4.8924801672434667E-3</v>
      </c>
      <c r="Q7" s="4"/>
      <c r="R7">
        <v>6.5502273999999997E-4</v>
      </c>
      <c r="S7">
        <v>7.5739874999999999E-4</v>
      </c>
      <c r="V7" s="4"/>
      <c r="Y7" s="4"/>
    </row>
    <row r="8" spans="1:25" x14ac:dyDescent="0.25">
      <c r="A8">
        <v>7</v>
      </c>
      <c r="B8" s="2">
        <f t="shared" si="8"/>
        <v>4.8300000000000001E-3</v>
      </c>
      <c r="C8" s="2">
        <f t="shared" si="9"/>
        <v>0.45819749896480327</v>
      </c>
      <c r="D8" s="2">
        <f t="shared" si="0"/>
        <v>3.6940726577437855E-2</v>
      </c>
      <c r="E8" s="16">
        <v>1.7893999999999998E-5</v>
      </c>
      <c r="F8" s="26">
        <f t="shared" si="1"/>
        <v>3.5748443000000005</v>
      </c>
      <c r="G8" s="26">
        <f t="shared" si="2"/>
        <v>1.1559748999999999</v>
      </c>
      <c r="H8" s="26">
        <f t="shared" si="3"/>
        <v>1.1558789</v>
      </c>
      <c r="I8">
        <v>9.3275813000000003E-4</v>
      </c>
      <c r="J8">
        <v>1.0860500999999999E-3</v>
      </c>
      <c r="K8">
        <v>1.1488168000000001</v>
      </c>
      <c r="L8" s="29">
        <f t="shared" si="10"/>
        <v>1.1290150569999994E-2</v>
      </c>
      <c r="M8" s="20">
        <f t="shared" si="4"/>
        <v>4825.5920386059288</v>
      </c>
      <c r="N8" s="21">
        <f t="shared" si="5"/>
        <v>3.5744517312735007</v>
      </c>
      <c r="O8" s="21">
        <f t="shared" si="6"/>
        <v>0.12118189039844902</v>
      </c>
      <c r="P8" s="22">
        <f t="shared" si="7"/>
        <v>4.7341258136933666E-3</v>
      </c>
      <c r="Q8" s="4"/>
      <c r="R8">
        <v>7.8783157000000001E-4</v>
      </c>
      <c r="S8">
        <v>9.1730592999999996E-4</v>
      </c>
      <c r="V8" s="4"/>
      <c r="Y8" s="4"/>
    </row>
    <row r="9" spans="1:25" x14ac:dyDescent="0.25">
      <c r="A9">
        <v>8</v>
      </c>
      <c r="B9" s="2">
        <f t="shared" si="8"/>
        <v>4.8300000000000001E-3</v>
      </c>
      <c r="C9" s="2">
        <f t="shared" si="9"/>
        <v>0.45819749896480327</v>
      </c>
      <c r="D9" s="2">
        <f t="shared" si="0"/>
        <v>3.6940726577437855E-2</v>
      </c>
      <c r="E9" s="16">
        <v>1.7893999999999998E-5</v>
      </c>
      <c r="F9" s="26">
        <f t="shared" si="1"/>
        <v>4.9619850000000003</v>
      </c>
      <c r="G9" s="26">
        <f t="shared" si="2"/>
        <v>1.1558789</v>
      </c>
      <c r="H9" s="26">
        <f t="shared" si="3"/>
        <v>1.1570879000000001</v>
      </c>
      <c r="I9">
        <v>1.1270089E-3</v>
      </c>
      <c r="J9">
        <v>1.3323574000000001E-3</v>
      </c>
      <c r="K9">
        <v>1.1491176999999999</v>
      </c>
      <c r="L9" s="29">
        <f t="shared" si="10"/>
        <v>1.3308958799999994E-2</v>
      </c>
      <c r="M9" s="20">
        <f t="shared" si="4"/>
        <v>5688.4631634646412</v>
      </c>
      <c r="N9" s="21">
        <f t="shared" si="5"/>
        <v>4.9688484348028865</v>
      </c>
      <c r="O9" s="21">
        <f t="shared" si="6"/>
        <v>0.12125763083805689</v>
      </c>
      <c r="P9" s="22">
        <f t="shared" si="7"/>
        <v>4.777956667833861E-3</v>
      </c>
      <c r="Q9" s="4"/>
      <c r="R9">
        <v>9.5190078000000002E-4</v>
      </c>
      <c r="S9">
        <v>1.1253433999999999E-3</v>
      </c>
      <c r="V9" s="4"/>
      <c r="Y9" s="4"/>
    </row>
    <row r="10" spans="1:25" x14ac:dyDescent="0.25">
      <c r="A10">
        <v>9</v>
      </c>
      <c r="B10" s="2">
        <f t="shared" si="8"/>
        <v>4.8300000000000001E-3</v>
      </c>
      <c r="C10" s="2">
        <f t="shared" si="9"/>
        <v>0.45819749896480327</v>
      </c>
      <c r="D10" s="2">
        <f t="shared" si="0"/>
        <v>3.6940726577437855E-2</v>
      </c>
      <c r="E10" s="16">
        <v>1.7893999999999998E-5</v>
      </c>
      <c r="F10" s="26">
        <f t="shared" si="1"/>
        <v>7.0144100000000016</v>
      </c>
      <c r="G10" s="26">
        <f t="shared" si="2"/>
        <v>1.1570879000000001</v>
      </c>
      <c r="H10" s="26">
        <f t="shared" si="3"/>
        <v>1.1575622999999999</v>
      </c>
      <c r="I10">
        <v>1.3584948999999999E-3</v>
      </c>
      <c r="J10">
        <v>1.5878474E-3</v>
      </c>
      <c r="K10">
        <v>1.1502459</v>
      </c>
      <c r="L10" s="29">
        <f t="shared" si="10"/>
        <v>1.5768325099999994E-2</v>
      </c>
      <c r="M10" s="20">
        <f t="shared" si="4"/>
        <v>6739.635897053412</v>
      </c>
      <c r="N10" s="21">
        <f t="shared" si="5"/>
        <v>7.0181849466946167</v>
      </c>
      <c r="O10" s="21">
        <f t="shared" si="6"/>
        <v>0.12212971625536277</v>
      </c>
      <c r="P10" s="22">
        <f t="shared" si="7"/>
        <v>4.8713336483511187E-3</v>
      </c>
      <c r="Q10" s="4"/>
      <c r="R10">
        <v>1.1474198000000001E-3</v>
      </c>
      <c r="S10">
        <v>1.3411368E-3</v>
      </c>
      <c r="V10" s="4"/>
      <c r="Y10" s="4"/>
    </row>
    <row r="11" spans="1:25" x14ac:dyDescent="0.25">
      <c r="A11">
        <v>10</v>
      </c>
      <c r="B11" s="2">
        <f t="shared" si="8"/>
        <v>4.8300000000000001E-3</v>
      </c>
      <c r="C11" s="2">
        <f t="shared" si="9"/>
        <v>0.45819749896480327</v>
      </c>
      <c r="D11" s="2">
        <f t="shared" si="0"/>
        <v>3.6940726577437855E-2</v>
      </c>
      <c r="E11" s="16">
        <v>1.7893999999999998E-5</v>
      </c>
      <c r="F11" s="26">
        <f t="shared" si="1"/>
        <v>9.9436529999999976</v>
      </c>
      <c r="G11" s="26">
        <f t="shared" si="2"/>
        <v>1.1575622999999999</v>
      </c>
      <c r="H11" s="26">
        <f t="shared" si="3"/>
        <v>1.1588982999999999</v>
      </c>
      <c r="I11">
        <v>1.6377691000000001E-3</v>
      </c>
      <c r="J11">
        <v>1.9151055E-3</v>
      </c>
      <c r="K11">
        <v>1.1515806</v>
      </c>
      <c r="L11" s="29">
        <f t="shared" si="10"/>
        <v>1.8714667399999996E-2</v>
      </c>
      <c r="M11" s="20">
        <f t="shared" si="4"/>
        <v>7998.950009627546</v>
      </c>
      <c r="N11" s="21">
        <f t="shared" si="5"/>
        <v>9.9586045674071375</v>
      </c>
      <c r="O11" s="21">
        <f t="shared" si="6"/>
        <v>0.12317018043004778</v>
      </c>
      <c r="P11" s="22">
        <f t="shared" si="7"/>
        <v>4.9712261401482407E-3</v>
      </c>
      <c r="Q11" s="4"/>
      <c r="R11">
        <v>1.3833020000000001E-3</v>
      </c>
      <c r="S11">
        <v>1.6175474999999999E-3</v>
      </c>
      <c r="V11" s="4"/>
      <c r="Y11" s="4"/>
    </row>
    <row r="12" spans="1:25" x14ac:dyDescent="0.25">
      <c r="A12">
        <v>11</v>
      </c>
      <c r="B12" s="2">
        <f t="shared" si="8"/>
        <v>4.8300000000000001E-3</v>
      </c>
      <c r="C12" s="2">
        <f t="shared" si="9"/>
        <v>0.45819749896480327</v>
      </c>
      <c r="D12" s="2">
        <f t="shared" si="0"/>
        <v>3.6940726577437855E-2</v>
      </c>
      <c r="E12" s="16">
        <v>1.7893999999999998E-5</v>
      </c>
      <c r="F12" s="26">
        <f t="shared" si="1"/>
        <v>13.369788999999997</v>
      </c>
      <c r="G12" s="26">
        <f t="shared" si="2"/>
        <v>1.1588982999999999</v>
      </c>
      <c r="H12" s="26">
        <f t="shared" si="3"/>
        <v>1.1607844</v>
      </c>
      <c r="I12">
        <v>1.9540304E-3</v>
      </c>
      <c r="J12">
        <v>2.3392642999999999E-3</v>
      </c>
      <c r="K12">
        <v>1.1530247</v>
      </c>
      <c r="L12" s="29">
        <f t="shared" si="10"/>
        <v>2.2267541999999994E-2</v>
      </c>
      <c r="M12" s="20">
        <f t="shared" si="4"/>
        <v>9517.5057877481577</v>
      </c>
      <c r="N12" s="21">
        <f t="shared" si="5"/>
        <v>13.399589127700841</v>
      </c>
      <c r="O12" s="21">
        <f t="shared" si="6"/>
        <v>0.11720941771103327</v>
      </c>
      <c r="P12" s="22">
        <f t="shared" si="7"/>
        <v>4.5888560976560227E-3</v>
      </c>
      <c r="Q12" s="4"/>
      <c r="R12">
        <v>1.6504244999999999E-3</v>
      </c>
      <c r="S12">
        <v>1.9758029999999999E-3</v>
      </c>
      <c r="V12" s="4"/>
      <c r="Y12" s="4"/>
    </row>
    <row r="13" spans="1:25" x14ac:dyDescent="0.25">
      <c r="A13">
        <v>12</v>
      </c>
      <c r="B13" s="2">
        <f t="shared" si="8"/>
        <v>4.8300000000000001E-3</v>
      </c>
      <c r="C13" s="2">
        <f t="shared" si="9"/>
        <v>0.45819749896480327</v>
      </c>
      <c r="D13" s="2">
        <f t="shared" si="0"/>
        <v>3.6940726577437855E-2</v>
      </c>
      <c r="E13" s="16">
        <v>1.7893999999999998E-5</v>
      </c>
      <c r="F13" s="26">
        <f t="shared" si="1"/>
        <v>15.120669000000007</v>
      </c>
      <c r="G13" s="26">
        <f t="shared" si="2"/>
        <v>1.1607844</v>
      </c>
      <c r="H13" s="26">
        <f t="shared" si="3"/>
        <v>1.1625896</v>
      </c>
      <c r="I13">
        <v>2.3516066000000002E-3</v>
      </c>
      <c r="J13">
        <v>3.2633437E-3</v>
      </c>
      <c r="K13">
        <v>1.1547619</v>
      </c>
      <c r="L13" s="29">
        <f t="shared" si="10"/>
        <v>2.6560836699999996E-2</v>
      </c>
      <c r="M13" s="20">
        <f t="shared" si="4"/>
        <v>11352.529031703802</v>
      </c>
      <c r="N13" s="21">
        <f t="shared" si="5"/>
        <v>15.161120680676252</v>
      </c>
      <c r="O13" s="21">
        <f t="shared" si="6"/>
        <v>9.3350623652525402E-2</v>
      </c>
      <c r="P13" s="22">
        <f t="shared" si="7"/>
        <v>3.0311971171969052E-3</v>
      </c>
      <c r="Q13" s="4"/>
      <c r="R13">
        <v>1.9862275999999999E-3</v>
      </c>
      <c r="S13">
        <v>2.7563042999999999E-3</v>
      </c>
      <c r="V13" s="4"/>
      <c r="Y13" s="4"/>
    </row>
    <row r="14" spans="1:25" x14ac:dyDescent="0.25">
      <c r="K14" s="30" t="s">
        <v>34</v>
      </c>
      <c r="L14" s="33">
        <v>3.2175786999999997E-2</v>
      </c>
    </row>
    <row r="15" spans="1:25" x14ac:dyDescent="0.25">
      <c r="M15" t="s">
        <v>0</v>
      </c>
      <c r="N15" s="5" t="s">
        <v>4</v>
      </c>
      <c r="O15" s="6"/>
      <c r="P15" s="5" t="s">
        <v>5</v>
      </c>
      <c r="Q15" s="11"/>
      <c r="R15" s="11"/>
      <c r="S15" s="6"/>
    </row>
    <row r="16" spans="1:25" x14ac:dyDescent="0.25">
      <c r="M16" t="s">
        <v>7</v>
      </c>
      <c r="N16" s="7" t="s">
        <v>6</v>
      </c>
      <c r="O16" s="8" t="s">
        <v>19</v>
      </c>
      <c r="P16" s="7" t="s">
        <v>6</v>
      </c>
      <c r="Q16" s="12" t="s">
        <v>20</v>
      </c>
      <c r="R16" s="12" t="s">
        <v>21</v>
      </c>
      <c r="S16" s="8" t="s">
        <v>16</v>
      </c>
    </row>
    <row r="17" spans="10:24" x14ac:dyDescent="0.25">
      <c r="M17">
        <v>0</v>
      </c>
      <c r="N17" s="7"/>
      <c r="O17" s="8"/>
      <c r="P17" s="7">
        <v>25.006335</v>
      </c>
      <c r="Q17" s="12">
        <v>-8.6027633000000006E-2</v>
      </c>
      <c r="R17" s="12">
        <v>-1.3845319E-2</v>
      </c>
      <c r="S17" s="8">
        <v>1.1835225</v>
      </c>
    </row>
    <row r="18" spans="10:24" x14ac:dyDescent="0.25">
      <c r="K18" s="1"/>
      <c r="M18">
        <v>1</v>
      </c>
      <c r="N18" s="7">
        <v>27.722206394419199</v>
      </c>
      <c r="O18" s="8">
        <v>-1.25504782014468</v>
      </c>
      <c r="P18" s="7">
        <v>28.275441000000001</v>
      </c>
      <c r="Q18" s="12">
        <v>-1.3032379000000001</v>
      </c>
      <c r="R18" s="12">
        <v>-1.0724541000000001</v>
      </c>
      <c r="S18" s="8">
        <v>1.1645032</v>
      </c>
      <c r="X18" s="14"/>
    </row>
    <row r="19" spans="10:24" x14ac:dyDescent="0.25">
      <c r="J19" s="1"/>
      <c r="M19">
        <v>2</v>
      </c>
      <c r="N19" s="7">
        <v>29.640842194733001</v>
      </c>
      <c r="O19" s="8">
        <v>-2.1808280104887698</v>
      </c>
      <c r="P19" s="7">
        <v>30.020045</v>
      </c>
      <c r="Q19" s="12">
        <v>-2.1867849000000001</v>
      </c>
      <c r="R19" s="12">
        <v>-1.8123134999999999</v>
      </c>
      <c r="S19" s="8">
        <v>1.1624611</v>
      </c>
    </row>
    <row r="20" spans="10:24" x14ac:dyDescent="0.25">
      <c r="M20">
        <v>3</v>
      </c>
      <c r="N20" s="7">
        <v>31.052091692999401</v>
      </c>
      <c r="O20" s="8">
        <v>-3.30555104650557</v>
      </c>
      <c r="P20" s="7">
        <v>31.212154999999999</v>
      </c>
      <c r="Q20" s="12">
        <v>-3.2781945000000001</v>
      </c>
      <c r="R20" s="12">
        <v>-2.7401143000000001</v>
      </c>
      <c r="S20" s="8">
        <v>1.1601474000000001</v>
      </c>
    </row>
    <row r="21" spans="10:24" x14ac:dyDescent="0.25">
      <c r="M21">
        <v>4</v>
      </c>
      <c r="N21" s="7">
        <v>31.9973381071371</v>
      </c>
      <c r="O21" s="8">
        <v>-4.8166541176178699</v>
      </c>
      <c r="P21" s="7">
        <v>32.171681999999997</v>
      </c>
      <c r="Q21" s="12">
        <v>-4.8160371</v>
      </c>
      <c r="R21" s="12">
        <v>-4.0311735999999998</v>
      </c>
      <c r="S21" s="8">
        <v>1.1577237</v>
      </c>
    </row>
    <row r="22" spans="10:24" x14ac:dyDescent="0.25">
      <c r="M22">
        <v>5</v>
      </c>
      <c r="N22" s="7">
        <v>32.634684693297203</v>
      </c>
      <c r="O22" s="8">
        <v>-6.8281318283989103</v>
      </c>
      <c r="P22" s="7">
        <v>32.727570999999998</v>
      </c>
      <c r="Q22" s="12">
        <v>-6.8443208999999996</v>
      </c>
      <c r="R22" s="12">
        <v>-5.7187871000000001</v>
      </c>
      <c r="S22" s="8">
        <v>1.1568257</v>
      </c>
    </row>
    <row r="23" spans="10:24" x14ac:dyDescent="0.25">
      <c r="M23">
        <v>6</v>
      </c>
      <c r="N23" s="7">
        <v>32.919850804500399</v>
      </c>
      <c r="O23" s="8">
        <v>-9.4881153653841501</v>
      </c>
      <c r="P23" s="7">
        <v>33.009526999999999</v>
      </c>
      <c r="Q23" s="12">
        <v>-9.5033996999999992</v>
      </c>
      <c r="R23" s="12">
        <v>-7.8777638999999997</v>
      </c>
      <c r="S23" s="8">
        <v>1.1559748999999999</v>
      </c>
    </row>
    <row r="24" spans="10:24" x14ac:dyDescent="0.25">
      <c r="M24">
        <v>7</v>
      </c>
      <c r="N24" s="7">
        <v>32.970754223879901</v>
      </c>
      <c r="O24" s="8">
        <v>-13.106804482362399</v>
      </c>
      <c r="P24" s="7">
        <v>33.057139999999997</v>
      </c>
      <c r="Q24" s="12">
        <v>-13.078244</v>
      </c>
      <c r="R24" s="12">
        <v>-10.810537</v>
      </c>
      <c r="S24" s="8">
        <v>1.1558789</v>
      </c>
    </row>
    <row r="25" spans="10:24" x14ac:dyDescent="0.25">
      <c r="M25">
        <v>8</v>
      </c>
      <c r="N25" s="7">
        <v>32.8739051122758</v>
      </c>
      <c r="O25" s="8">
        <v>-18.166985517338599</v>
      </c>
      <c r="P25" s="7">
        <v>32.890096</v>
      </c>
      <c r="Q25" s="12">
        <v>-18.040229</v>
      </c>
      <c r="R25" s="12">
        <v>-14.748640999999999</v>
      </c>
      <c r="S25" s="8">
        <v>1.1570879000000001</v>
      </c>
    </row>
    <row r="26" spans="10:24" x14ac:dyDescent="0.25">
      <c r="M26">
        <v>9</v>
      </c>
      <c r="N26" s="7">
        <v>32.675838725744498</v>
      </c>
      <c r="O26" s="8">
        <v>-25.3894917066937</v>
      </c>
      <c r="P26" s="7">
        <v>32.703775</v>
      </c>
      <c r="Q26" s="12">
        <v>-25.054639000000002</v>
      </c>
      <c r="R26" s="12">
        <v>-20.29121</v>
      </c>
      <c r="S26" s="8">
        <v>1.1575622999999999</v>
      </c>
    </row>
    <row r="27" spans="10:24" x14ac:dyDescent="0.25">
      <c r="M27">
        <v>10</v>
      </c>
      <c r="N27" s="7">
        <v>32.388428745414799</v>
      </c>
      <c r="O27" s="8">
        <v>-35.331185396629699</v>
      </c>
      <c r="P27" s="7">
        <v>32.400024000000002</v>
      </c>
      <c r="Q27" s="12">
        <v>-34.998291999999999</v>
      </c>
      <c r="R27" s="12">
        <v>-28.202649999999998</v>
      </c>
      <c r="S27" s="8">
        <v>1.1588982999999999</v>
      </c>
    </row>
    <row r="28" spans="10:24" x14ac:dyDescent="0.25">
      <c r="M28">
        <v>11</v>
      </c>
      <c r="N28" s="7">
        <v>32.006791855532597</v>
      </c>
      <c r="O28" s="8">
        <v>-49.737156589064398</v>
      </c>
      <c r="P28" s="7">
        <v>31.970813</v>
      </c>
      <c r="Q28" s="12">
        <v>-48.368080999999997</v>
      </c>
      <c r="R28" s="12">
        <v>-38.755538999999999</v>
      </c>
      <c r="S28" s="8">
        <v>1.1607844</v>
      </c>
    </row>
    <row r="29" spans="10:24" x14ac:dyDescent="0.25">
      <c r="M29">
        <v>12</v>
      </c>
      <c r="N29" s="9">
        <v>31.5247632858805</v>
      </c>
      <c r="O29" s="10">
        <v>-65.071285704499999</v>
      </c>
      <c r="P29" s="9">
        <v>31.576865999999999</v>
      </c>
      <c r="Q29" s="13">
        <v>-63.488750000000003</v>
      </c>
      <c r="R29" s="13">
        <v>-50.786755999999997</v>
      </c>
      <c r="S29" s="10">
        <v>1.1625896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Y29"/>
  <sheetViews>
    <sheetView topLeftCell="K7" zoomScale="95" zoomScaleNormal="95" workbookViewId="0">
      <selection activeCell="U25" sqref="U25"/>
    </sheetView>
  </sheetViews>
  <sheetFormatPr baseColWidth="10" defaultColWidth="8.85546875" defaultRowHeight="15" x14ac:dyDescent="0.25"/>
  <cols>
    <col min="1" max="1" width="8" bestFit="1" customWidth="1"/>
    <col min="2" max="3" width="12.7109375" bestFit="1" customWidth="1"/>
    <col min="4" max="4" width="10.5703125" bestFit="1" customWidth="1"/>
    <col min="5" max="5" width="11.5703125" bestFit="1" customWidth="1"/>
    <col min="6" max="6" width="10.85546875" bestFit="1" customWidth="1"/>
    <col min="7" max="7" width="15" bestFit="1" customWidth="1"/>
    <col min="8" max="8" width="12.7109375" bestFit="1" customWidth="1"/>
    <col min="9" max="9" width="15.5703125" bestFit="1" customWidth="1"/>
    <col min="10" max="10" width="15.42578125" bestFit="1" customWidth="1"/>
    <col min="11" max="12" width="14" bestFit="1" customWidth="1"/>
    <col min="13" max="13" width="12.7109375" bestFit="1" customWidth="1"/>
    <col min="14" max="14" width="14" bestFit="1" customWidth="1"/>
    <col min="15" max="15" width="13.28515625" bestFit="1" customWidth="1"/>
    <col min="16" max="16" width="10.5703125" bestFit="1" customWidth="1"/>
    <col min="17" max="17" width="13.7109375" bestFit="1" customWidth="1"/>
    <col min="18" max="18" width="15.140625" bestFit="1" customWidth="1"/>
    <col min="19" max="19" width="15" bestFit="1" customWidth="1"/>
    <col min="20" max="20" width="15.140625" bestFit="1" customWidth="1"/>
    <col min="21" max="21" width="15.5703125" bestFit="1" customWidth="1"/>
    <col min="22" max="22" width="12.7109375" bestFit="1" customWidth="1"/>
    <col min="23" max="23" width="10.28515625" bestFit="1" customWidth="1"/>
    <col min="24" max="24" width="15.5703125" bestFit="1" customWidth="1"/>
    <col min="25" max="25" width="16.5703125" bestFit="1" customWidth="1"/>
  </cols>
  <sheetData>
    <row r="1" spans="1:25" x14ac:dyDescent="0.25">
      <c r="A1" t="s">
        <v>0</v>
      </c>
      <c r="B1" s="2" t="s">
        <v>9</v>
      </c>
      <c r="C1" s="2" t="s">
        <v>3</v>
      </c>
      <c r="D1" s="2" t="s">
        <v>1</v>
      </c>
      <c r="E1" s="3" t="s">
        <v>8</v>
      </c>
      <c r="F1" s="26" t="s">
        <v>18</v>
      </c>
      <c r="G1" s="27" t="s">
        <v>14</v>
      </c>
      <c r="H1" s="27" t="s">
        <v>15</v>
      </c>
      <c r="I1" s="28" t="s">
        <v>30</v>
      </c>
      <c r="J1" s="28" t="s">
        <v>31</v>
      </c>
      <c r="K1" s="17" t="s">
        <v>13</v>
      </c>
      <c r="L1" s="26" t="s">
        <v>2</v>
      </c>
      <c r="M1" s="18" t="s">
        <v>10</v>
      </c>
      <c r="N1" s="19" t="s">
        <v>17</v>
      </c>
      <c r="O1" s="19" t="s">
        <v>11</v>
      </c>
      <c r="P1" s="22" t="s">
        <v>12</v>
      </c>
      <c r="Q1" s="22" t="s">
        <v>39</v>
      </c>
      <c r="R1" s="28" t="s">
        <v>32</v>
      </c>
      <c r="S1" s="28" t="s">
        <v>33</v>
      </c>
    </row>
    <row r="2" spans="1:25" x14ac:dyDescent="0.25">
      <c r="A2">
        <v>1</v>
      </c>
      <c r="B2" s="2">
        <f>0.2415*0.02</f>
        <v>4.8300000000000001E-3</v>
      </c>
      <c r="C2" s="2">
        <f>0.00221309392/B2</f>
        <v>0.45819749896480327</v>
      </c>
      <c r="D2" s="2">
        <f t="shared" ref="D2:D13" si="0">2*B2/(0.2415+0.02)</f>
        <v>3.6940726577437855E-2</v>
      </c>
      <c r="E2" s="16">
        <v>1.7893999999999998E-5</v>
      </c>
      <c r="F2" s="26">
        <f t="shared" ref="F2:F13" si="1">Q17-Q18</f>
        <v>0.48260557900000001</v>
      </c>
      <c r="G2" s="26">
        <f t="shared" ref="G2:G13" si="2">S17</f>
        <v>1.1839563</v>
      </c>
      <c r="H2" s="26">
        <f t="shared" ref="H2:H13" si="3">S18</f>
        <v>1.1549748</v>
      </c>
      <c r="I2">
        <v>1.1188874999999999E-4</v>
      </c>
      <c r="J2">
        <v>1.1485505E-4</v>
      </c>
      <c r="K2">
        <v>1.1671824</v>
      </c>
      <c r="L2" s="29">
        <f>L3-I2-J2</f>
        <v>2.8407395699999987E-3</v>
      </c>
      <c r="M2" s="20">
        <f t="shared" ref="M2:M13" si="4">L2*D2/(B2*E2)</f>
        <v>1214.1778063766628</v>
      </c>
      <c r="N2" s="21">
        <f t="shared" ref="N2:N13" si="5">F2-((L2/B2)^2)*(1/H2-1/G2)</f>
        <v>0.47527427449506748</v>
      </c>
      <c r="O2" s="21">
        <f t="shared" ref="O2:O13" si="6">N2*2*K2*D2*(B2^2)/((L2^2)*C2)</f>
        <v>0.25858133436348935</v>
      </c>
      <c r="P2" s="22">
        <f t="shared" ref="P2:P13" si="7">(((10^((O2^(-1/2))/(-1.8)))-(6.9/M2))^(1/1.11))*3.7*D2</f>
        <v>1.3271718541228833E-2</v>
      </c>
      <c r="Q2" s="36">
        <f>O2*M2</f>
        <v>313.96371732741187</v>
      </c>
      <c r="R2">
        <v>9.4504123999999994E-5</v>
      </c>
      <c r="S2" s="34">
        <v>9.7009538999999993E-5</v>
      </c>
      <c r="U2">
        <f>R2/(50/3600)</f>
        <v>6.8042969280000002E-3</v>
      </c>
      <c r="V2">
        <f>S2/(50/3600)</f>
        <v>6.9846868079999997E-3</v>
      </c>
      <c r="Y2" s="4"/>
    </row>
    <row r="3" spans="1:25" x14ac:dyDescent="0.25">
      <c r="A3">
        <v>2</v>
      </c>
      <c r="B3" s="2">
        <f t="shared" ref="B3:B13" si="8">0.2415*0.02</f>
        <v>4.8300000000000001E-3</v>
      </c>
      <c r="C3" s="2">
        <f t="shared" ref="C3:C13" si="9">0.00221309392/B3</f>
        <v>0.45819749896480327</v>
      </c>
      <c r="D3" s="2">
        <f t="shared" si="0"/>
        <v>3.6940726577437855E-2</v>
      </c>
      <c r="E3" s="16">
        <v>1.7893999999999998E-5</v>
      </c>
      <c r="F3" s="26">
        <f t="shared" si="1"/>
        <v>0.32158507000000003</v>
      </c>
      <c r="G3" s="26">
        <f t="shared" si="2"/>
        <v>1.1549748</v>
      </c>
      <c r="H3" s="26">
        <f t="shared" si="3"/>
        <v>1.1489750999999999</v>
      </c>
      <c r="I3">
        <v>1.6617532000000001E-4</v>
      </c>
      <c r="J3">
        <v>1.6602983000000001E-4</v>
      </c>
      <c r="K3">
        <v>1.1573632</v>
      </c>
      <c r="L3" s="29">
        <f t="shared" ref="L3:L13" si="10">L4-I3-J3</f>
        <v>3.0674833699999987E-3</v>
      </c>
      <c r="M3" s="20">
        <f t="shared" si="4"/>
        <v>1311.0917553359152</v>
      </c>
      <c r="N3" s="21">
        <f t="shared" si="5"/>
        <v>0.31976152459303431</v>
      </c>
      <c r="O3" s="21">
        <f t="shared" si="6"/>
        <v>0.14794776792929948</v>
      </c>
      <c r="P3" s="22">
        <f t="shared" si="7"/>
        <v>5.9231287389652498E-3</v>
      </c>
      <c r="Q3" s="36">
        <f t="shared" ref="Q3:Q13" si="11">O3*M3</f>
        <v>193.97309875245588</v>
      </c>
      <c r="R3">
        <v>1.4035596000000001E-4</v>
      </c>
      <c r="S3">
        <v>1.4023308E-4</v>
      </c>
      <c r="U3">
        <f t="shared" ref="U3:V13" si="12">R3/(50/3600)</f>
        <v>1.0105629120000001E-2</v>
      </c>
      <c r="V3">
        <f t="shared" si="12"/>
        <v>1.0096781760000001E-2</v>
      </c>
      <c r="Y3" s="4"/>
    </row>
    <row r="4" spans="1:25" x14ac:dyDescent="0.25">
      <c r="A4">
        <v>3</v>
      </c>
      <c r="B4" s="2">
        <f t="shared" si="8"/>
        <v>4.8300000000000001E-3</v>
      </c>
      <c r="C4" s="2">
        <f t="shared" si="9"/>
        <v>0.45819749896480327</v>
      </c>
      <c r="D4" s="2">
        <f t="shared" si="0"/>
        <v>3.6940726577437855E-2</v>
      </c>
      <c r="E4" s="16">
        <v>1.7893999999999998E-5</v>
      </c>
      <c r="F4" s="26">
        <f t="shared" si="1"/>
        <v>0.33726899999999993</v>
      </c>
      <c r="G4" s="26">
        <f t="shared" si="2"/>
        <v>1.1489750999999999</v>
      </c>
      <c r="H4" s="26">
        <f t="shared" si="3"/>
        <v>1.1436759000000001</v>
      </c>
      <c r="I4">
        <v>2.1041893E-4</v>
      </c>
      <c r="J4">
        <v>2.1517305E-4</v>
      </c>
      <c r="K4">
        <v>1.1379499</v>
      </c>
      <c r="L4" s="29">
        <f t="shared" si="10"/>
        <v>3.3996885199999989E-3</v>
      </c>
      <c r="M4" s="20">
        <f t="shared" si="4"/>
        <v>1453.0815824055016</v>
      </c>
      <c r="N4" s="21">
        <f t="shared" si="5"/>
        <v>0.33527106792026029</v>
      </c>
      <c r="O4" s="21">
        <f t="shared" si="6"/>
        <v>0.12417035946798212</v>
      </c>
      <c r="P4" s="22">
        <f t="shared" si="7"/>
        <v>4.34640574426968E-3</v>
      </c>
      <c r="Q4" s="36">
        <f t="shared" si="11"/>
        <v>180.42966242359543</v>
      </c>
      <c r="R4">
        <v>1.7772525E-4</v>
      </c>
      <c r="S4">
        <v>1.8174070999999999E-4</v>
      </c>
      <c r="U4">
        <f t="shared" si="12"/>
        <v>1.2796218000000002E-2</v>
      </c>
      <c r="V4">
        <f t="shared" si="12"/>
        <v>1.308533112E-2</v>
      </c>
      <c r="Y4" s="4"/>
    </row>
    <row r="5" spans="1:25" x14ac:dyDescent="0.25">
      <c r="A5">
        <v>4</v>
      </c>
      <c r="B5" s="2">
        <f t="shared" si="8"/>
        <v>4.8300000000000001E-3</v>
      </c>
      <c r="C5" s="2">
        <f t="shared" si="9"/>
        <v>0.45819749896480327</v>
      </c>
      <c r="D5" s="2">
        <f t="shared" si="0"/>
        <v>3.6940726577437855E-2</v>
      </c>
      <c r="E5" s="16">
        <v>1.7893999999999998E-5</v>
      </c>
      <c r="F5" s="26">
        <f t="shared" si="1"/>
        <v>0.42035890000000009</v>
      </c>
      <c r="G5" s="26">
        <f t="shared" si="2"/>
        <v>1.1436759000000001</v>
      </c>
      <c r="H5" s="26">
        <f t="shared" si="3"/>
        <v>1.1396347</v>
      </c>
      <c r="I5">
        <v>2.5808230000000002E-4</v>
      </c>
      <c r="J5">
        <v>2.7035546000000001E-4</v>
      </c>
      <c r="K5">
        <v>1.1314985</v>
      </c>
      <c r="L5" s="29">
        <f t="shared" si="10"/>
        <v>3.8252804999999992E-3</v>
      </c>
      <c r="M5" s="20">
        <f t="shared" si="4"/>
        <v>1634.9864434300907</v>
      </c>
      <c r="N5" s="21">
        <f t="shared" si="5"/>
        <v>0.41841410413661101</v>
      </c>
      <c r="O5" s="21">
        <f t="shared" si="6"/>
        <v>0.12170563903114857</v>
      </c>
      <c r="P5" s="22">
        <f t="shared" si="7"/>
        <v>4.2700809180605476E-3</v>
      </c>
      <c r="Q5" s="36">
        <f t="shared" si="11"/>
        <v>198.98706990492403</v>
      </c>
      <c r="R5">
        <v>2.1798297E-4</v>
      </c>
      <c r="S5">
        <v>2.2834919999999999E-4</v>
      </c>
      <c r="U5">
        <f t="shared" si="12"/>
        <v>1.5694773840000002E-2</v>
      </c>
      <c r="V5">
        <f t="shared" si="12"/>
        <v>1.6441142400000001E-2</v>
      </c>
      <c r="Y5" s="4"/>
    </row>
    <row r="6" spans="1:25" x14ac:dyDescent="0.25">
      <c r="A6">
        <v>5</v>
      </c>
      <c r="B6" s="2">
        <f t="shared" si="8"/>
        <v>4.8300000000000001E-3</v>
      </c>
      <c r="C6" s="2">
        <f t="shared" si="9"/>
        <v>0.45819749896480327</v>
      </c>
      <c r="D6" s="2">
        <f t="shared" si="0"/>
        <v>3.6940726577437855E-2</v>
      </c>
      <c r="E6" s="16">
        <v>1.7893999999999998E-5</v>
      </c>
      <c r="F6" s="26">
        <f t="shared" si="1"/>
        <v>0.54783310000000007</v>
      </c>
      <c r="G6" s="26">
        <f t="shared" si="2"/>
        <v>1.1396347</v>
      </c>
      <c r="H6" s="26">
        <f t="shared" si="3"/>
        <v>1.1376835000000001</v>
      </c>
      <c r="I6">
        <v>3.1197240000000002E-4</v>
      </c>
      <c r="J6">
        <v>3.3527892000000001E-4</v>
      </c>
      <c r="K6">
        <v>1.1270971000000001</v>
      </c>
      <c r="L6" s="29">
        <f t="shared" si="10"/>
        <v>4.3537182599999993E-3</v>
      </c>
      <c r="M6" s="20">
        <f t="shared" si="4"/>
        <v>1860.8492458563608</v>
      </c>
      <c r="N6" s="21">
        <f t="shared" si="5"/>
        <v>0.54661034050287627</v>
      </c>
      <c r="O6" s="21">
        <f t="shared" si="6"/>
        <v>0.1222631297777388</v>
      </c>
      <c r="P6" s="22">
        <f t="shared" si="7"/>
        <v>4.4009376321625529E-3</v>
      </c>
      <c r="Q6" s="36">
        <f t="shared" si="11"/>
        <v>227.51325284294361</v>
      </c>
      <c r="R6">
        <v>2.6349993999999998E-4</v>
      </c>
      <c r="S6">
        <v>2.8318522999999998E-4</v>
      </c>
      <c r="U6">
        <f t="shared" si="12"/>
        <v>1.8971995679999999E-2</v>
      </c>
      <c r="V6">
        <f t="shared" si="12"/>
        <v>2.0389336559999999E-2</v>
      </c>
      <c r="Y6" s="4"/>
    </row>
    <row r="7" spans="1:25" x14ac:dyDescent="0.25">
      <c r="A7">
        <v>6</v>
      </c>
      <c r="B7" s="2">
        <f t="shared" si="8"/>
        <v>4.8300000000000001E-3</v>
      </c>
      <c r="C7" s="2">
        <f t="shared" si="9"/>
        <v>0.45819749896480327</v>
      </c>
      <c r="D7" s="2">
        <f t="shared" si="0"/>
        <v>3.6940726577437855E-2</v>
      </c>
      <c r="E7" s="16">
        <v>1.7893999999999998E-5</v>
      </c>
      <c r="F7" s="26">
        <f t="shared" si="1"/>
        <v>0.73814709999999994</v>
      </c>
      <c r="G7" s="26">
        <f t="shared" si="2"/>
        <v>1.1376835000000001</v>
      </c>
      <c r="H7" s="26">
        <f t="shared" si="3"/>
        <v>1.1368967000000001</v>
      </c>
      <c r="I7">
        <v>3.7660602000000001E-4</v>
      </c>
      <c r="J7">
        <v>4.1439417999999999E-4</v>
      </c>
      <c r="K7">
        <v>1.1250682000000001</v>
      </c>
      <c r="L7" s="29">
        <f t="shared" si="10"/>
        <v>5.0009695799999995E-3</v>
      </c>
      <c r="M7" s="20">
        <f t="shared" si="4"/>
        <v>2137.4948758153228</v>
      </c>
      <c r="N7" s="21">
        <f t="shared" si="5"/>
        <v>0.73749496719135599</v>
      </c>
      <c r="O7" s="21">
        <f t="shared" si="6"/>
        <v>0.12479766537045486</v>
      </c>
      <c r="P7" s="22">
        <f t="shared" si="7"/>
        <v>4.6625273395150034E-3</v>
      </c>
      <c r="Q7" s="36">
        <f t="shared" si="11"/>
        <v>266.75437024306262</v>
      </c>
      <c r="R7">
        <v>3.1809116000000001E-4</v>
      </c>
      <c r="S7">
        <v>3.5000800999999997E-4</v>
      </c>
      <c r="U7">
        <f t="shared" si="12"/>
        <v>2.2902563520000002E-2</v>
      </c>
      <c r="V7">
        <f t="shared" si="12"/>
        <v>2.5200576719999999E-2</v>
      </c>
      <c r="Y7" s="4"/>
    </row>
    <row r="8" spans="1:25" x14ac:dyDescent="0.25">
      <c r="A8">
        <v>7</v>
      </c>
      <c r="B8" s="2">
        <f t="shared" si="8"/>
        <v>4.8300000000000001E-3</v>
      </c>
      <c r="C8" s="2">
        <f t="shared" si="9"/>
        <v>0.45819749896480327</v>
      </c>
      <c r="D8" s="2">
        <f t="shared" si="0"/>
        <v>3.6940726577437855E-2</v>
      </c>
      <c r="E8" s="16">
        <v>1.7893999999999998E-5</v>
      </c>
      <c r="F8" s="26">
        <f t="shared" si="1"/>
        <v>0.98823520000000009</v>
      </c>
      <c r="G8" s="26">
        <f t="shared" si="2"/>
        <v>1.1368967000000001</v>
      </c>
      <c r="H8" s="26">
        <f t="shared" si="3"/>
        <v>1.1365004000000001</v>
      </c>
      <c r="I8">
        <v>4.5283592000000002E-4</v>
      </c>
      <c r="J8">
        <v>5.0128808000000002E-4</v>
      </c>
      <c r="K8">
        <v>1.1243605999999999</v>
      </c>
      <c r="L8" s="29">
        <f t="shared" si="10"/>
        <v>5.7919697799999996E-3</v>
      </c>
      <c r="M8" s="20">
        <f t="shared" si="4"/>
        <v>2475.5810903427255</v>
      </c>
      <c r="N8" s="21">
        <f t="shared" si="5"/>
        <v>0.98779414597829707</v>
      </c>
      <c r="O8" s="21">
        <f t="shared" si="6"/>
        <v>0.1245364461484514</v>
      </c>
      <c r="P8" s="22">
        <f t="shared" si="7"/>
        <v>4.7231021979057168E-3</v>
      </c>
      <c r="Q8" s="36">
        <f t="shared" si="11"/>
        <v>308.30007114359142</v>
      </c>
      <c r="R8">
        <v>3.8247690000000001E-4</v>
      </c>
      <c r="S8">
        <v>4.2340084E-4</v>
      </c>
      <c r="U8">
        <f t="shared" si="12"/>
        <v>2.7538336800000004E-2</v>
      </c>
      <c r="V8">
        <f t="shared" si="12"/>
        <v>3.0484860480000001E-2</v>
      </c>
      <c r="Y8" s="4"/>
    </row>
    <row r="9" spans="1:25" x14ac:dyDescent="0.25">
      <c r="A9">
        <v>8</v>
      </c>
      <c r="B9" s="2">
        <f t="shared" si="8"/>
        <v>4.8300000000000001E-3</v>
      </c>
      <c r="C9" s="2">
        <f t="shared" si="9"/>
        <v>0.45819749896480327</v>
      </c>
      <c r="D9" s="2">
        <f t="shared" si="0"/>
        <v>3.6940726577437855E-2</v>
      </c>
      <c r="E9" s="16">
        <v>1.7893999999999998E-5</v>
      </c>
      <c r="F9" s="26">
        <f t="shared" si="1"/>
        <v>1.3901625000000002</v>
      </c>
      <c r="G9" s="26">
        <f t="shared" si="2"/>
        <v>1.1365004000000001</v>
      </c>
      <c r="H9" s="26">
        <f t="shared" si="3"/>
        <v>1.1368312</v>
      </c>
      <c r="I9">
        <v>5.4325621999999998E-4</v>
      </c>
      <c r="J9">
        <v>6.1593243000000004E-4</v>
      </c>
      <c r="K9">
        <v>1.1242865</v>
      </c>
      <c r="L9" s="29">
        <f t="shared" si="10"/>
        <v>6.7460937800000002E-3</v>
      </c>
      <c r="M9" s="20">
        <f t="shared" si="4"/>
        <v>2883.3890420344492</v>
      </c>
      <c r="N9" s="21">
        <f t="shared" si="5"/>
        <v>1.3906619711531134</v>
      </c>
      <c r="O9" s="21">
        <f t="shared" si="6"/>
        <v>0.12923221921369657</v>
      </c>
      <c r="P9" s="22">
        <f t="shared" si="7"/>
        <v>5.1181952939269417E-3</v>
      </c>
      <c r="Q9" s="36">
        <f t="shared" si="11"/>
        <v>372.62676475856648</v>
      </c>
      <c r="R9">
        <v>4.5884822000000002E-4</v>
      </c>
      <c r="S9">
        <v>5.2023241999999998E-4</v>
      </c>
      <c r="U9">
        <f t="shared" si="12"/>
        <v>3.3037071840000001E-2</v>
      </c>
      <c r="V9">
        <f t="shared" si="12"/>
        <v>3.7456734239999998E-2</v>
      </c>
      <c r="Y9" s="4"/>
    </row>
    <row r="10" spans="1:25" x14ac:dyDescent="0.25">
      <c r="A10">
        <v>9</v>
      </c>
      <c r="B10" s="2">
        <f t="shared" si="8"/>
        <v>4.8300000000000001E-3</v>
      </c>
      <c r="C10" s="2">
        <f t="shared" si="9"/>
        <v>0.45819749896480327</v>
      </c>
      <c r="D10" s="2">
        <f t="shared" si="0"/>
        <v>3.6940726577437855E-2</v>
      </c>
      <c r="E10" s="16">
        <v>1.7893999999999998E-5</v>
      </c>
      <c r="F10" s="26">
        <f t="shared" si="1"/>
        <v>1.8966319999999994</v>
      </c>
      <c r="G10" s="26">
        <f t="shared" si="2"/>
        <v>1.1368312</v>
      </c>
      <c r="H10" s="26">
        <f t="shared" si="3"/>
        <v>1.1385859</v>
      </c>
      <c r="I10">
        <v>6.5509100000000001E-4</v>
      </c>
      <c r="J10">
        <v>7.4399369000000004E-4</v>
      </c>
      <c r="K10">
        <v>1.1256489999999999</v>
      </c>
      <c r="L10" s="29">
        <f t="shared" si="10"/>
        <v>7.9052824300000005E-3</v>
      </c>
      <c r="M10" s="20">
        <f t="shared" si="4"/>
        <v>3378.8449251070838</v>
      </c>
      <c r="N10" s="21">
        <f t="shared" si="5"/>
        <v>1.900263462886675</v>
      </c>
      <c r="O10" s="21">
        <f t="shared" si="6"/>
        <v>0.12875348798449349</v>
      </c>
      <c r="P10" s="22">
        <f t="shared" si="7"/>
        <v>5.1470396250142981E-3</v>
      </c>
      <c r="Q10" s="36">
        <f t="shared" si="11"/>
        <v>435.03806946624172</v>
      </c>
      <c r="R10">
        <v>5.5330676000000004E-4</v>
      </c>
      <c r="S10">
        <v>6.2839625999999997E-4</v>
      </c>
      <c r="U10">
        <f t="shared" si="12"/>
        <v>3.9838086720000006E-2</v>
      </c>
      <c r="V10">
        <f t="shared" si="12"/>
        <v>4.5244530720000002E-2</v>
      </c>
      <c r="Y10" s="4"/>
    </row>
    <row r="11" spans="1:25" x14ac:dyDescent="0.25">
      <c r="A11">
        <v>10</v>
      </c>
      <c r="B11" s="2">
        <f t="shared" si="8"/>
        <v>4.8300000000000001E-3</v>
      </c>
      <c r="C11" s="2">
        <f t="shared" si="9"/>
        <v>0.45819749896480327</v>
      </c>
      <c r="D11" s="2">
        <f t="shared" si="0"/>
        <v>3.6940726577437855E-2</v>
      </c>
      <c r="E11" s="16">
        <v>1.7893999999999998E-5</v>
      </c>
      <c r="F11" s="26">
        <f t="shared" si="1"/>
        <v>2.5641752999999996</v>
      </c>
      <c r="G11" s="26">
        <f t="shared" si="2"/>
        <v>1.1385859</v>
      </c>
      <c r="H11" s="26">
        <f t="shared" si="3"/>
        <v>1.1399813000000001</v>
      </c>
      <c r="I11">
        <v>7.8449000999999995E-4</v>
      </c>
      <c r="J11">
        <v>9.1041590999999997E-4</v>
      </c>
      <c r="K11">
        <v>1.1274116000000001</v>
      </c>
      <c r="L11" s="29">
        <f t="shared" si="10"/>
        <v>9.3043671200000004E-3</v>
      </c>
      <c r="M11" s="20">
        <f t="shared" si="4"/>
        <v>3976.8362361653426</v>
      </c>
      <c r="N11" s="21">
        <f t="shared" si="5"/>
        <v>2.56816476449483</v>
      </c>
      <c r="O11" s="21">
        <f t="shared" si="6"/>
        <v>0.12580812284046991</v>
      </c>
      <c r="P11" s="22">
        <f t="shared" si="7"/>
        <v>4.9979244954973003E-3</v>
      </c>
      <c r="Q11" s="36">
        <f t="shared" si="11"/>
        <v>500.31830171592145</v>
      </c>
      <c r="R11">
        <v>6.6260050000000001E-4</v>
      </c>
      <c r="S11">
        <v>7.6896075999999996E-4</v>
      </c>
      <c r="U11">
        <f t="shared" si="12"/>
        <v>4.7707236000000007E-2</v>
      </c>
      <c r="V11">
        <f t="shared" si="12"/>
        <v>5.536517472E-2</v>
      </c>
      <c r="Y11" s="4"/>
    </row>
    <row r="12" spans="1:25" x14ac:dyDescent="0.25">
      <c r="A12">
        <v>11</v>
      </c>
      <c r="B12" s="2">
        <f t="shared" si="8"/>
        <v>4.8300000000000001E-3</v>
      </c>
      <c r="C12" s="2">
        <f t="shared" si="9"/>
        <v>0.45819749896480327</v>
      </c>
      <c r="D12" s="2">
        <f t="shared" si="0"/>
        <v>3.6940726577437855E-2</v>
      </c>
      <c r="E12" s="16">
        <v>1.7893999999999998E-5</v>
      </c>
      <c r="F12" s="26">
        <f t="shared" si="1"/>
        <v>3.47621</v>
      </c>
      <c r="G12" s="26">
        <f t="shared" si="2"/>
        <v>1.1399813000000001</v>
      </c>
      <c r="H12" s="26">
        <f t="shared" si="3"/>
        <v>1.1421406000000001</v>
      </c>
      <c r="I12">
        <v>9.4381046000000001E-4</v>
      </c>
      <c r="J12">
        <v>1.0811178E-3</v>
      </c>
      <c r="K12">
        <v>1.1298808</v>
      </c>
      <c r="L12" s="29">
        <f t="shared" si="10"/>
        <v>1.099927304E-2</v>
      </c>
      <c r="M12" s="20">
        <f t="shared" si="4"/>
        <v>4701.2663013826268</v>
      </c>
      <c r="N12" s="21">
        <f t="shared" si="5"/>
        <v>3.4848106127153855</v>
      </c>
      <c r="O12" s="21">
        <f t="shared" si="6"/>
        <v>0.12242238041518538</v>
      </c>
      <c r="P12" s="22">
        <f t="shared" si="7"/>
        <v>4.8124705355430467E-3</v>
      </c>
      <c r="Q12" s="36">
        <f t="shared" si="11"/>
        <v>575.54021158095554</v>
      </c>
      <c r="R12">
        <v>7.9716666000000005E-4</v>
      </c>
      <c r="S12">
        <v>9.1313997999999997E-4</v>
      </c>
      <c r="U12">
        <f t="shared" si="12"/>
        <v>5.7395999520000004E-2</v>
      </c>
      <c r="V12">
        <f t="shared" si="12"/>
        <v>6.5746078560000004E-2</v>
      </c>
      <c r="Y12" s="4"/>
    </row>
    <row r="13" spans="1:25" x14ac:dyDescent="0.25">
      <c r="A13">
        <v>12</v>
      </c>
      <c r="B13" s="2">
        <f t="shared" si="8"/>
        <v>4.8300000000000001E-3</v>
      </c>
      <c r="C13" s="2">
        <f t="shared" si="9"/>
        <v>0.45819749896480327</v>
      </c>
      <c r="D13" s="2">
        <f t="shared" si="0"/>
        <v>3.6940726577437855E-2</v>
      </c>
      <c r="E13" s="16">
        <v>1.7893999999999998E-5</v>
      </c>
      <c r="F13" s="26">
        <f t="shared" si="1"/>
        <v>3.9614589999999996</v>
      </c>
      <c r="G13" s="26">
        <f t="shared" si="2"/>
        <v>1.1421406000000001</v>
      </c>
      <c r="H13" s="26">
        <f t="shared" si="3"/>
        <v>1.147786</v>
      </c>
      <c r="I13">
        <v>1.1243456000000001E-3</v>
      </c>
      <c r="J13">
        <v>1.6799320999999999E-3</v>
      </c>
      <c r="K13">
        <v>1.1326153000000001</v>
      </c>
      <c r="L13" s="29">
        <f t="shared" si="10"/>
        <v>1.30242013E-2</v>
      </c>
      <c r="M13" s="20">
        <f t="shared" si="4"/>
        <v>5566.7532255489677</v>
      </c>
      <c r="N13" s="21">
        <f t="shared" si="5"/>
        <v>3.9927718187680039</v>
      </c>
      <c r="O13" s="21">
        <f t="shared" si="6"/>
        <v>0.10028401004769118</v>
      </c>
      <c r="P13" s="22">
        <f t="shared" si="7"/>
        <v>3.3625280179842409E-3</v>
      </c>
      <c r="Q13" s="36">
        <f t="shared" si="11"/>
        <v>558.25633640396995</v>
      </c>
      <c r="R13">
        <v>9.4965131999999995E-4</v>
      </c>
      <c r="S13">
        <v>1.4189140000000001E-3</v>
      </c>
      <c r="U13">
        <f t="shared" si="12"/>
        <v>6.8374895039999994E-2</v>
      </c>
      <c r="V13">
        <f t="shared" si="12"/>
        <v>0.10216180800000001</v>
      </c>
      <c r="Y13" s="4"/>
    </row>
    <row r="14" spans="1:25" x14ac:dyDescent="0.25">
      <c r="K14" s="30" t="s">
        <v>34</v>
      </c>
      <c r="L14" s="33">
        <v>1.5828478999999999E-2</v>
      </c>
    </row>
    <row r="15" spans="1:25" x14ac:dyDescent="0.25">
      <c r="M15" t="s">
        <v>0</v>
      </c>
      <c r="N15" s="5" t="s">
        <v>4</v>
      </c>
      <c r="O15" s="6"/>
      <c r="P15" s="5" t="s">
        <v>5</v>
      </c>
      <c r="Q15" s="11"/>
      <c r="R15" s="11"/>
      <c r="S15" s="6"/>
    </row>
    <row r="16" spans="1:25" x14ac:dyDescent="0.25">
      <c r="M16" t="s">
        <v>7</v>
      </c>
      <c r="N16" s="7" t="s">
        <v>6</v>
      </c>
      <c r="O16" s="8" t="s">
        <v>19</v>
      </c>
      <c r="P16" s="7" t="s">
        <v>6</v>
      </c>
      <c r="Q16" s="12" t="s">
        <v>20</v>
      </c>
      <c r="R16" s="12" t="s">
        <v>21</v>
      </c>
      <c r="S16" s="8" t="s">
        <v>16</v>
      </c>
    </row>
    <row r="17" spans="10:24" x14ac:dyDescent="0.25">
      <c r="M17">
        <v>0</v>
      </c>
      <c r="N17" s="7"/>
      <c r="O17" s="8"/>
      <c r="P17" s="7">
        <v>25.000440999999999</v>
      </c>
      <c r="Q17" s="12">
        <v>-1.0366251E-2</v>
      </c>
      <c r="R17" s="35">
        <v>1.4699504E-5</v>
      </c>
      <c r="S17" s="8">
        <v>1.1839563</v>
      </c>
    </row>
    <row r="18" spans="10:24" x14ac:dyDescent="0.25">
      <c r="K18" s="1"/>
      <c r="M18">
        <v>1</v>
      </c>
      <c r="N18" s="7">
        <v>30.217259963246001</v>
      </c>
      <c r="O18" s="8">
        <v>-0.38746418333903399</v>
      </c>
      <c r="P18" s="7">
        <v>30.803635</v>
      </c>
      <c r="Q18" s="12">
        <v>-0.49297183</v>
      </c>
      <c r="R18" s="12">
        <v>-0.42811411999999999</v>
      </c>
      <c r="S18" s="8">
        <v>1.1549748</v>
      </c>
      <c r="X18" s="14"/>
    </row>
    <row r="19" spans="10:24" x14ac:dyDescent="0.25">
      <c r="J19" s="1"/>
      <c r="M19">
        <v>2</v>
      </c>
      <c r="N19" s="7">
        <v>33.418151371837197</v>
      </c>
      <c r="O19" s="8">
        <v>-0.67494199518114295</v>
      </c>
      <c r="P19" s="7">
        <v>33.922821999999996</v>
      </c>
      <c r="Q19" s="12">
        <v>-0.81455690000000003</v>
      </c>
      <c r="R19" s="12">
        <v>-0.70759064000000005</v>
      </c>
      <c r="S19" s="8">
        <v>1.1489750999999999</v>
      </c>
    </row>
    <row r="20" spans="10:24" x14ac:dyDescent="0.25">
      <c r="M20">
        <v>3</v>
      </c>
      <c r="N20" s="7">
        <v>35.637419126324502</v>
      </c>
      <c r="O20" s="8">
        <v>-1.02024162441376</v>
      </c>
      <c r="P20" s="7">
        <v>35.972518000000001</v>
      </c>
      <c r="Q20" s="12">
        <v>-1.1518259</v>
      </c>
      <c r="R20" s="12">
        <v>-1.0021473999999999</v>
      </c>
      <c r="S20" s="8">
        <v>1.1436759000000001</v>
      </c>
    </row>
    <row r="21" spans="10:24" x14ac:dyDescent="0.25">
      <c r="M21">
        <v>4</v>
      </c>
      <c r="N21" s="7">
        <v>37.192425510237499</v>
      </c>
      <c r="O21" s="8">
        <v>-1.4743733780342201</v>
      </c>
      <c r="P21" s="7">
        <v>37.447350999999998</v>
      </c>
      <c r="Q21" s="12">
        <v>-1.5721848</v>
      </c>
      <c r="R21" s="12">
        <v>-1.3644296</v>
      </c>
      <c r="S21" s="8">
        <v>1.1396347</v>
      </c>
    </row>
    <row r="22" spans="10:24" x14ac:dyDescent="0.25">
      <c r="M22">
        <v>5</v>
      </c>
      <c r="N22" s="7">
        <v>38.158820777040503</v>
      </c>
      <c r="O22" s="8">
        <v>-2.0651091129984702</v>
      </c>
      <c r="P22" s="7">
        <v>38.271698000000001</v>
      </c>
      <c r="Q22" s="12">
        <v>-2.1200179000000001</v>
      </c>
      <c r="R22" s="12">
        <v>-1.8287191</v>
      </c>
      <c r="S22" s="8">
        <v>1.1376835000000001</v>
      </c>
    </row>
    <row r="23" spans="10:24" x14ac:dyDescent="0.25">
      <c r="M23">
        <v>6</v>
      </c>
      <c r="N23" s="7">
        <v>38.6829173378242</v>
      </c>
      <c r="O23" s="8">
        <v>-2.8278290525922798</v>
      </c>
      <c r="P23" s="7">
        <v>38.763266999999999</v>
      </c>
      <c r="Q23" s="12">
        <v>-2.8581650000000001</v>
      </c>
      <c r="R23" s="12">
        <v>-2.4498688999999998</v>
      </c>
      <c r="S23" s="8">
        <v>1.1368967000000001</v>
      </c>
    </row>
    <row r="24" spans="10:24" x14ac:dyDescent="0.25">
      <c r="M24">
        <v>7</v>
      </c>
      <c r="N24" s="7">
        <v>38.872638444457799</v>
      </c>
      <c r="O24" s="8">
        <v>-3.8397485501336601</v>
      </c>
      <c r="P24" s="7">
        <v>38.921948999999998</v>
      </c>
      <c r="Q24" s="12">
        <v>-3.8464002000000002</v>
      </c>
      <c r="R24" s="12">
        <v>-3.2778258</v>
      </c>
      <c r="S24" s="8">
        <v>1.1365004000000001</v>
      </c>
    </row>
    <row r="25" spans="10:24" x14ac:dyDescent="0.25">
      <c r="M25">
        <v>8</v>
      </c>
      <c r="N25" s="7">
        <v>38.828633070345397</v>
      </c>
      <c r="O25" s="8">
        <v>-5.2176770954683898</v>
      </c>
      <c r="P25" s="7">
        <v>38.895887999999999</v>
      </c>
      <c r="Q25" s="12">
        <v>-5.2365627000000003</v>
      </c>
      <c r="R25" s="12">
        <v>-4.4365785000000004</v>
      </c>
      <c r="S25" s="8">
        <v>1.1368312</v>
      </c>
    </row>
    <row r="26" spans="10:24" x14ac:dyDescent="0.25">
      <c r="M26">
        <v>9</v>
      </c>
      <c r="N26" s="7">
        <v>38.527525190855002</v>
      </c>
      <c r="O26" s="8">
        <v>-7.1398243964358699</v>
      </c>
      <c r="P26" s="7">
        <v>38.521892000000001</v>
      </c>
      <c r="Q26" s="12">
        <v>-7.1331946999999998</v>
      </c>
      <c r="R26" s="12">
        <v>-5.9674402999999998</v>
      </c>
      <c r="S26" s="8">
        <v>1.1385859</v>
      </c>
    </row>
    <row r="27" spans="10:24" x14ac:dyDescent="0.25">
      <c r="M27">
        <v>10</v>
      </c>
      <c r="N27" s="7">
        <v>38.076516802700603</v>
      </c>
      <c r="O27" s="8">
        <v>-9.7314463708171406</v>
      </c>
      <c r="P27" s="7">
        <v>38.066840999999997</v>
      </c>
      <c r="Q27" s="12">
        <v>-9.6973699999999994</v>
      </c>
      <c r="R27" s="12">
        <v>-8.0677789999999998</v>
      </c>
      <c r="S27" s="8">
        <v>1.1399813000000001</v>
      </c>
    </row>
    <row r="28" spans="10:24" x14ac:dyDescent="0.25">
      <c r="M28">
        <v>11</v>
      </c>
      <c r="N28" s="7">
        <v>37.529670975112502</v>
      </c>
      <c r="O28" s="8">
        <v>-13.419924650763299</v>
      </c>
      <c r="P28" s="7">
        <v>37.491726999999997</v>
      </c>
      <c r="Q28" s="12">
        <v>-13.173579999999999</v>
      </c>
      <c r="R28" s="12">
        <v>-10.869211999999999</v>
      </c>
      <c r="S28" s="8">
        <v>1.1421406000000001</v>
      </c>
    </row>
    <row r="29" spans="10:24" x14ac:dyDescent="0.25">
      <c r="M29">
        <v>12</v>
      </c>
      <c r="N29" s="9">
        <v>36.623558245490102</v>
      </c>
      <c r="O29" s="10">
        <v>-17.267731923027899</v>
      </c>
      <c r="P29" s="9">
        <v>36.571063000000002</v>
      </c>
      <c r="Q29" s="13">
        <v>-17.135038999999999</v>
      </c>
      <c r="R29" s="13">
        <v>-14.015698</v>
      </c>
      <c r="S29" s="10">
        <v>1.147786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Y29"/>
  <sheetViews>
    <sheetView topLeftCell="H9" zoomScale="95" zoomScaleNormal="95" workbookViewId="0">
      <selection activeCell="L23" sqref="L23"/>
    </sheetView>
  </sheetViews>
  <sheetFormatPr baseColWidth="10" defaultColWidth="8.85546875" defaultRowHeight="15" x14ac:dyDescent="0.25"/>
  <cols>
    <col min="1" max="1" width="8" bestFit="1" customWidth="1"/>
    <col min="2" max="3" width="12.7109375" bestFit="1" customWidth="1"/>
    <col min="4" max="4" width="10.5703125" bestFit="1" customWidth="1"/>
    <col min="5" max="5" width="11.5703125" bestFit="1" customWidth="1"/>
    <col min="6" max="6" width="10.85546875" bestFit="1" customWidth="1"/>
    <col min="7" max="7" width="15" bestFit="1" customWidth="1"/>
    <col min="8" max="8" width="12.7109375" bestFit="1" customWidth="1"/>
    <col min="9" max="9" width="15.5703125" bestFit="1" customWidth="1"/>
    <col min="10" max="10" width="15.42578125" bestFit="1" customWidth="1"/>
    <col min="11" max="12" width="14" bestFit="1" customWidth="1"/>
    <col min="13" max="13" width="12.7109375" bestFit="1" customWidth="1"/>
    <col min="14" max="14" width="14" bestFit="1" customWidth="1"/>
    <col min="15" max="15" width="13.28515625" bestFit="1" customWidth="1"/>
    <col min="16" max="16" width="10.5703125" bestFit="1" customWidth="1"/>
    <col min="17" max="17" width="13.7109375" bestFit="1" customWidth="1"/>
    <col min="18" max="18" width="15.140625" bestFit="1" customWidth="1"/>
    <col min="19" max="19" width="15" bestFit="1" customWidth="1"/>
    <col min="20" max="20" width="15.140625" bestFit="1" customWidth="1"/>
    <col min="21" max="21" width="15.5703125" bestFit="1" customWidth="1"/>
    <col min="22" max="22" width="12.7109375" bestFit="1" customWidth="1"/>
    <col min="23" max="23" width="10.28515625" bestFit="1" customWidth="1"/>
    <col min="24" max="24" width="15.5703125" bestFit="1" customWidth="1"/>
    <col min="25" max="25" width="16.5703125" bestFit="1" customWidth="1"/>
  </cols>
  <sheetData>
    <row r="1" spans="1:25" x14ac:dyDescent="0.25">
      <c r="A1" t="s">
        <v>0</v>
      </c>
      <c r="B1" s="2" t="s">
        <v>9</v>
      </c>
      <c r="C1" s="2" t="s">
        <v>3</v>
      </c>
      <c r="D1" s="2" t="s">
        <v>1</v>
      </c>
      <c r="E1" s="3" t="s">
        <v>8</v>
      </c>
      <c r="F1" s="26" t="s">
        <v>18</v>
      </c>
      <c r="G1" s="27" t="s">
        <v>14</v>
      </c>
      <c r="H1" s="27" t="s">
        <v>15</v>
      </c>
      <c r="I1" s="28" t="s">
        <v>30</v>
      </c>
      <c r="J1" s="28" t="s">
        <v>31</v>
      </c>
      <c r="K1" s="17" t="s">
        <v>13</v>
      </c>
      <c r="L1" s="26" t="s">
        <v>2</v>
      </c>
      <c r="M1" s="18" t="s">
        <v>10</v>
      </c>
      <c r="N1" s="19" t="s">
        <v>17</v>
      </c>
      <c r="O1" s="19" t="s">
        <v>11</v>
      </c>
      <c r="P1" s="22" t="s">
        <v>12</v>
      </c>
      <c r="Q1" s="22" t="s">
        <v>39</v>
      </c>
      <c r="R1" s="28" t="s">
        <v>32</v>
      </c>
      <c r="S1" s="28" t="s">
        <v>33</v>
      </c>
    </row>
    <row r="2" spans="1:25" x14ac:dyDescent="0.25">
      <c r="A2">
        <v>1</v>
      </c>
      <c r="B2" s="2">
        <f>0.2415*0.02</f>
        <v>4.8300000000000001E-3</v>
      </c>
      <c r="C2" s="2">
        <f>0.00221309392/B2</f>
        <v>0.45819749896480327</v>
      </c>
      <c r="D2" s="2">
        <f t="shared" ref="D2:D13" si="0">2*B2/(0.2415+0.02)</f>
        <v>3.6940726577437855E-2</v>
      </c>
      <c r="E2" s="16">
        <v>1.7893999999999998E-5</v>
      </c>
      <c r="F2" s="26">
        <f t="shared" ref="F2:F13" si="1">Q17-Q18</f>
        <v>0.79341169700000003</v>
      </c>
      <c r="G2" s="26">
        <f t="shared" ref="G2:G13" si="2">S17</f>
        <v>1.1838042</v>
      </c>
      <c r="H2" s="26">
        <f t="shared" ref="H2:H13" si="3">S18</f>
        <v>1.1574764</v>
      </c>
      <c r="I2">
        <v>1.6062939000000001E-4</v>
      </c>
      <c r="J2">
        <v>1.8450032000000001E-4</v>
      </c>
      <c r="K2">
        <v>1.1697282</v>
      </c>
      <c r="L2" s="29">
        <f>L3-I2-J2</f>
        <v>4.0012552900000019E-3</v>
      </c>
      <c r="M2" s="20">
        <f t="shared" ref="M2:M13" si="4">L2*D2/(B2*E2)</f>
        <v>1710.2009005229659</v>
      </c>
      <c r="N2" s="21">
        <f t="shared" ref="N2:N13" si="5">F2-((L2/B2)^2)*(1/H2-1/G2)</f>
        <v>0.7802254620401804</v>
      </c>
      <c r="O2" s="21">
        <f t="shared" ref="O2:O13" si="6">N2*2*K2*D2*(B2^2)/((L2^2)*C2)</f>
        <v>0.21443196855449242</v>
      </c>
      <c r="P2" s="22">
        <f t="shared" ref="P2:P13" si="7">(((10^((O2^(-1/2))/(-1.8)))-(6.9/M2))^(1/1.11))*3.7*D2</f>
        <v>1.0691378192780253E-2</v>
      </c>
      <c r="Q2" s="36">
        <f>O2*M2</f>
        <v>366.72174572280522</v>
      </c>
      <c r="R2">
        <v>1.3567173000000001E-4</v>
      </c>
      <c r="S2">
        <v>1.5583373000000001E-4</v>
      </c>
      <c r="U2">
        <f>R2/(75/3600)</f>
        <v>6.5122430400000007E-3</v>
      </c>
      <c r="V2">
        <f>S2/(75/3600)</f>
        <v>7.4800190400000008E-3</v>
      </c>
      <c r="Y2" s="4"/>
    </row>
    <row r="3" spans="1:25" x14ac:dyDescent="0.25">
      <c r="A3">
        <v>2</v>
      </c>
      <c r="B3" s="2">
        <f t="shared" ref="B3:B13" si="8">0.2415*0.02</f>
        <v>4.8300000000000001E-3</v>
      </c>
      <c r="C3" s="2">
        <f t="shared" ref="C3:C13" si="9">0.00221309392/B3</f>
        <v>0.45819749896480327</v>
      </c>
      <c r="D3" s="2">
        <f t="shared" si="0"/>
        <v>3.6940726577437855E-2</v>
      </c>
      <c r="E3" s="16">
        <v>1.7893999999999998E-5</v>
      </c>
      <c r="F3" s="26">
        <f t="shared" si="1"/>
        <v>0.57270169999999998</v>
      </c>
      <c r="G3" s="26">
        <f t="shared" si="2"/>
        <v>1.1574764</v>
      </c>
      <c r="H3" s="26">
        <f t="shared" si="3"/>
        <v>1.1529541999999999</v>
      </c>
      <c r="I3">
        <v>2.3749010000000001E-4</v>
      </c>
      <c r="J3">
        <v>2.5867901000000001E-4</v>
      </c>
      <c r="K3">
        <v>1.1513112000000001</v>
      </c>
      <c r="L3" s="29">
        <f t="shared" ref="L3:L13" si="10">L4-I3-J3</f>
        <v>4.3463850000000021E-3</v>
      </c>
      <c r="M3" s="20">
        <f t="shared" si="4"/>
        <v>1857.7148925230188</v>
      </c>
      <c r="N3" s="21">
        <f t="shared" si="5"/>
        <v>0.56995767736162961</v>
      </c>
      <c r="O3" s="21">
        <f t="shared" si="6"/>
        <v>0.13066399341523385</v>
      </c>
      <c r="P3" s="22">
        <f t="shared" si="7"/>
        <v>4.9838805265021869E-3</v>
      </c>
      <c r="Q3" s="36">
        <f t="shared" ref="Q3:Q13" si="11">O3*M3</f>
        <v>242.73644648400958</v>
      </c>
      <c r="R3">
        <v>2.0059025999999999E-4</v>
      </c>
      <c r="S3">
        <v>2.1848696999999999E-4</v>
      </c>
      <c r="U3">
        <f t="shared" ref="U3:V13" si="12">R3/(75/3600)</f>
        <v>9.6283324799999997E-3</v>
      </c>
      <c r="V3">
        <f t="shared" si="12"/>
        <v>1.048737456E-2</v>
      </c>
      <c r="Y3" s="4"/>
    </row>
    <row r="4" spans="1:25" x14ac:dyDescent="0.25">
      <c r="A4">
        <v>3</v>
      </c>
      <c r="B4" s="2">
        <f t="shared" si="8"/>
        <v>4.8300000000000001E-3</v>
      </c>
      <c r="C4" s="2">
        <f t="shared" si="9"/>
        <v>0.45819749896480327</v>
      </c>
      <c r="D4" s="2">
        <f t="shared" si="0"/>
        <v>3.6940726577437855E-2</v>
      </c>
      <c r="E4" s="16">
        <v>1.7893999999999998E-5</v>
      </c>
      <c r="F4" s="26">
        <f t="shared" si="1"/>
        <v>0.67209199999999991</v>
      </c>
      <c r="G4" s="26">
        <f t="shared" si="2"/>
        <v>1.1529541999999999</v>
      </c>
      <c r="H4" s="26">
        <f t="shared" si="3"/>
        <v>1.1496814</v>
      </c>
      <c r="I4">
        <v>3.0630282999999999E-4</v>
      </c>
      <c r="J4">
        <v>3.3702348999999998E-4</v>
      </c>
      <c r="K4">
        <v>1.1438094000000001</v>
      </c>
      <c r="L4" s="29">
        <f t="shared" si="10"/>
        <v>4.8425541100000028E-3</v>
      </c>
      <c r="M4" s="20">
        <f t="shared" si="4"/>
        <v>2069.7855546610699</v>
      </c>
      <c r="N4" s="21">
        <f t="shared" si="5"/>
        <v>0.66961009811795502</v>
      </c>
      <c r="O4" s="21">
        <f t="shared" si="6"/>
        <v>0.12285806403361613</v>
      </c>
      <c r="P4" s="22">
        <f t="shared" si="7"/>
        <v>4.5093048345088583E-3</v>
      </c>
      <c r="Q4" s="36">
        <f t="shared" si="11"/>
        <v>254.2898462104034</v>
      </c>
      <c r="R4">
        <v>2.5871127000000002E-4</v>
      </c>
      <c r="S4">
        <v>2.8465872999999998E-4</v>
      </c>
      <c r="U4">
        <f t="shared" si="12"/>
        <v>1.2418140960000001E-2</v>
      </c>
      <c r="V4">
        <f t="shared" si="12"/>
        <v>1.366361904E-2</v>
      </c>
      <c r="Y4" s="4"/>
    </row>
    <row r="5" spans="1:25" x14ac:dyDescent="0.25">
      <c r="A5">
        <v>4</v>
      </c>
      <c r="B5" s="2">
        <f t="shared" si="8"/>
        <v>4.8300000000000001E-3</v>
      </c>
      <c r="C5" s="2">
        <f t="shared" si="9"/>
        <v>0.45819749896480327</v>
      </c>
      <c r="D5" s="2">
        <f t="shared" si="0"/>
        <v>3.6940726577437855E-2</v>
      </c>
      <c r="E5" s="16">
        <v>1.7893999999999998E-5</v>
      </c>
      <c r="F5" s="26">
        <f t="shared" si="1"/>
        <v>0.88403890000000018</v>
      </c>
      <c r="G5" s="26">
        <f t="shared" si="2"/>
        <v>1.1496814</v>
      </c>
      <c r="H5" s="26">
        <f t="shared" si="3"/>
        <v>1.1458689</v>
      </c>
      <c r="I5">
        <v>3.8250901000000002E-4</v>
      </c>
      <c r="J5">
        <v>4.2515376E-4</v>
      </c>
      <c r="K5">
        <v>1.1389194</v>
      </c>
      <c r="L5" s="29">
        <f t="shared" si="10"/>
        <v>5.4858804300000029E-3</v>
      </c>
      <c r="M5" s="20">
        <f t="shared" si="4"/>
        <v>2344.7535764575809</v>
      </c>
      <c r="N5" s="21">
        <f t="shared" si="5"/>
        <v>0.8803055747447982</v>
      </c>
      <c r="O5" s="21">
        <f t="shared" si="6"/>
        <v>0.12531721763306511</v>
      </c>
      <c r="P5" s="22">
        <f t="shared" si="7"/>
        <v>4.7494154480906573E-3</v>
      </c>
      <c r="Q5" s="36">
        <f t="shared" si="11"/>
        <v>293.83799423684246</v>
      </c>
      <c r="R5">
        <v>3.2307697000000002E-4</v>
      </c>
      <c r="S5">
        <v>3.5909583000000002E-4</v>
      </c>
      <c r="U5">
        <f t="shared" si="12"/>
        <v>1.5507694560000002E-2</v>
      </c>
      <c r="V5">
        <f t="shared" si="12"/>
        <v>1.7236599840000002E-2</v>
      </c>
      <c r="Y5" s="4"/>
    </row>
    <row r="6" spans="1:25" x14ac:dyDescent="0.25">
      <c r="A6">
        <v>5</v>
      </c>
      <c r="B6" s="2">
        <f t="shared" si="8"/>
        <v>4.8300000000000001E-3</v>
      </c>
      <c r="C6" s="2">
        <f t="shared" si="9"/>
        <v>0.45819749896480327</v>
      </c>
      <c r="D6" s="2">
        <f t="shared" si="0"/>
        <v>3.6940726577437855E-2</v>
      </c>
      <c r="E6" s="16">
        <v>1.7893999999999998E-5</v>
      </c>
      <c r="F6" s="26">
        <f t="shared" si="1"/>
        <v>1.1819313999999999</v>
      </c>
      <c r="G6" s="26">
        <f t="shared" si="2"/>
        <v>1.1458689</v>
      </c>
      <c r="H6" s="26">
        <f t="shared" si="3"/>
        <v>1.1441068000000001</v>
      </c>
      <c r="I6">
        <v>4.7127201000000002E-4</v>
      </c>
      <c r="J6">
        <v>5.3179262999999998E-4</v>
      </c>
      <c r="K6">
        <v>1.1353298999999999</v>
      </c>
      <c r="L6" s="29">
        <f t="shared" si="10"/>
        <v>6.2935432000000022E-3</v>
      </c>
      <c r="M6" s="20">
        <f t="shared" si="4"/>
        <v>2689.9616415427936</v>
      </c>
      <c r="N6" s="21">
        <f t="shared" si="5"/>
        <v>1.1796493496319638</v>
      </c>
      <c r="O6" s="21">
        <f t="shared" si="6"/>
        <v>0.12719251330879491</v>
      </c>
      <c r="P6" s="22">
        <f t="shared" si="7"/>
        <v>4.9464212847132247E-3</v>
      </c>
      <c r="Q6" s="36">
        <f t="shared" si="11"/>
        <v>342.1429818920796</v>
      </c>
      <c r="R6">
        <v>3.9804849000000002E-4</v>
      </c>
      <c r="S6">
        <v>4.4916577000000003E-4</v>
      </c>
      <c r="U6">
        <f t="shared" si="12"/>
        <v>1.9106327520000001E-2</v>
      </c>
      <c r="V6">
        <f t="shared" si="12"/>
        <v>2.1559956960000001E-2</v>
      </c>
      <c r="Y6" s="4"/>
    </row>
    <row r="7" spans="1:25" x14ac:dyDescent="0.25">
      <c r="A7">
        <v>6</v>
      </c>
      <c r="B7" s="2">
        <f t="shared" si="8"/>
        <v>4.8300000000000001E-3</v>
      </c>
      <c r="C7" s="2">
        <f t="shared" si="9"/>
        <v>0.45819749896480327</v>
      </c>
      <c r="D7" s="2">
        <f t="shared" si="0"/>
        <v>3.6940726577437855E-2</v>
      </c>
      <c r="E7" s="16">
        <v>1.7893999999999998E-5</v>
      </c>
      <c r="F7" s="26">
        <f t="shared" si="1"/>
        <v>1.5292297000000001</v>
      </c>
      <c r="G7" s="26">
        <f t="shared" si="2"/>
        <v>1.1441068000000001</v>
      </c>
      <c r="H7" s="26">
        <f t="shared" si="3"/>
        <v>1.1438999000000001</v>
      </c>
      <c r="I7">
        <v>5.7265028000000003E-4</v>
      </c>
      <c r="J7">
        <v>6.5221886000000001E-4</v>
      </c>
      <c r="K7">
        <v>1.1338280999999999</v>
      </c>
      <c r="L7" s="29">
        <f t="shared" si="10"/>
        <v>7.2966078400000019E-3</v>
      </c>
      <c r="M7" s="20">
        <f t="shared" si="4"/>
        <v>3118.6876103401364</v>
      </c>
      <c r="N7" s="21">
        <f t="shared" si="5"/>
        <v>1.5288689106981852</v>
      </c>
      <c r="O7" s="21">
        <f t="shared" si="6"/>
        <v>0.12247640510143115</v>
      </c>
      <c r="P7" s="22">
        <f t="shared" si="7"/>
        <v>4.6834679554054182E-3</v>
      </c>
      <c r="Q7" s="36">
        <f t="shared" si="11"/>
        <v>381.96564714883283</v>
      </c>
      <c r="R7">
        <v>4.8367519999999999E-4</v>
      </c>
      <c r="S7">
        <v>5.5088087E-4</v>
      </c>
      <c r="U7">
        <f t="shared" si="12"/>
        <v>2.3216409600000001E-2</v>
      </c>
      <c r="V7">
        <f t="shared" si="12"/>
        <v>2.6442281760000002E-2</v>
      </c>
      <c r="Y7" s="4"/>
    </row>
    <row r="8" spans="1:25" x14ac:dyDescent="0.25">
      <c r="A8">
        <v>7</v>
      </c>
      <c r="B8" s="2">
        <f t="shared" si="8"/>
        <v>4.8300000000000001E-3</v>
      </c>
      <c r="C8" s="2">
        <f t="shared" si="9"/>
        <v>0.45819749896480327</v>
      </c>
      <c r="D8" s="2">
        <f t="shared" si="0"/>
        <v>3.6940726577437855E-2</v>
      </c>
      <c r="E8" s="16">
        <v>1.7893999999999998E-5</v>
      </c>
      <c r="F8" s="26">
        <f t="shared" si="1"/>
        <v>2.0601747999999995</v>
      </c>
      <c r="G8" s="26">
        <f t="shared" si="2"/>
        <v>1.1438999000000001</v>
      </c>
      <c r="H8" s="26">
        <f t="shared" si="3"/>
        <v>1.1437775999999999</v>
      </c>
      <c r="I8">
        <v>6.8787955000000004E-4</v>
      </c>
      <c r="J8">
        <v>7.8042064000000003E-4</v>
      </c>
      <c r="K8">
        <v>1.1336577000000001</v>
      </c>
      <c r="L8" s="29">
        <f t="shared" si="10"/>
        <v>8.5214769800000013E-3</v>
      </c>
      <c r="M8" s="20">
        <f t="shared" si="4"/>
        <v>3642.2163917918165</v>
      </c>
      <c r="N8" s="21">
        <f t="shared" si="5"/>
        <v>2.0598838406373035</v>
      </c>
      <c r="O8" s="21">
        <f t="shared" si="6"/>
        <v>0.12096838947574835</v>
      </c>
      <c r="P8" s="22">
        <f t="shared" si="7"/>
        <v>4.6365761373887418E-3</v>
      </c>
      <c r="Q8" s="36">
        <f t="shared" si="11"/>
        <v>440.59305103722733</v>
      </c>
      <c r="R8">
        <v>5.8100081000000004E-4</v>
      </c>
      <c r="S8">
        <v>6.5916339999999996E-4</v>
      </c>
      <c r="U8">
        <f t="shared" si="12"/>
        <v>2.7888038880000004E-2</v>
      </c>
      <c r="V8">
        <f t="shared" si="12"/>
        <v>3.1639843200000003E-2</v>
      </c>
      <c r="Y8" s="4"/>
    </row>
    <row r="9" spans="1:25" x14ac:dyDescent="0.25">
      <c r="A9">
        <v>8</v>
      </c>
      <c r="B9" s="2">
        <f t="shared" si="8"/>
        <v>4.8300000000000001E-3</v>
      </c>
      <c r="C9" s="2">
        <f t="shared" si="9"/>
        <v>0.45819749896480327</v>
      </c>
      <c r="D9" s="2">
        <f t="shared" si="0"/>
        <v>3.6940726577437855E-2</v>
      </c>
      <c r="E9" s="16">
        <v>1.7893999999999998E-5</v>
      </c>
      <c r="F9" s="26">
        <f t="shared" si="1"/>
        <v>2.8963599999999996</v>
      </c>
      <c r="G9" s="26">
        <f t="shared" si="2"/>
        <v>1.1437775999999999</v>
      </c>
      <c r="H9" s="26">
        <f t="shared" si="3"/>
        <v>1.1453180999999999</v>
      </c>
      <c r="I9">
        <v>8.2657110000000005E-4</v>
      </c>
      <c r="J9">
        <v>9.5671384999999995E-4</v>
      </c>
      <c r="K9">
        <v>1.1343245</v>
      </c>
      <c r="L9" s="29">
        <f t="shared" si="10"/>
        <v>9.9897771700000002E-3</v>
      </c>
      <c r="M9" s="20">
        <f t="shared" si="4"/>
        <v>4269.7915213897177</v>
      </c>
      <c r="N9" s="21">
        <f t="shared" si="5"/>
        <v>2.9013905020710982</v>
      </c>
      <c r="O9" s="21">
        <f t="shared" si="6"/>
        <v>0.12405345704045433</v>
      </c>
      <c r="P9" s="22">
        <f t="shared" si="7"/>
        <v>4.89819310695838E-3</v>
      </c>
      <c r="Q9" s="36">
        <f t="shared" si="11"/>
        <v>529.6823990704155</v>
      </c>
      <c r="R9">
        <v>6.9814327000000003E-4</v>
      </c>
      <c r="S9">
        <v>8.0806518999999995E-4</v>
      </c>
      <c r="U9">
        <f t="shared" si="12"/>
        <v>3.3510876960000005E-2</v>
      </c>
      <c r="V9">
        <f t="shared" si="12"/>
        <v>3.878712912E-2</v>
      </c>
      <c r="Y9" s="4"/>
    </row>
    <row r="10" spans="1:25" x14ac:dyDescent="0.25">
      <c r="A10">
        <v>9</v>
      </c>
      <c r="B10" s="2">
        <f t="shared" si="8"/>
        <v>4.8300000000000001E-3</v>
      </c>
      <c r="C10" s="2">
        <f t="shared" si="9"/>
        <v>0.45819749896480327</v>
      </c>
      <c r="D10" s="2">
        <f t="shared" si="0"/>
        <v>3.6940726577437855E-2</v>
      </c>
      <c r="E10" s="16">
        <v>1.7893999999999998E-5</v>
      </c>
      <c r="F10" s="26">
        <f t="shared" si="1"/>
        <v>4.0415310000000009</v>
      </c>
      <c r="G10" s="26">
        <f t="shared" si="2"/>
        <v>1.1453180999999999</v>
      </c>
      <c r="H10" s="26">
        <f t="shared" si="3"/>
        <v>1.1463000000000001</v>
      </c>
      <c r="I10">
        <v>9.9696658000000002E-4</v>
      </c>
      <c r="J10">
        <v>1.1684111999999999E-3</v>
      </c>
      <c r="K10">
        <v>1.1355603000000001</v>
      </c>
      <c r="L10" s="29">
        <f t="shared" si="10"/>
        <v>1.177306212E-2</v>
      </c>
      <c r="M10" s="20">
        <f t="shared" si="4"/>
        <v>5031.9962062547647</v>
      </c>
      <c r="N10" s="21">
        <f t="shared" si="5"/>
        <v>4.0459745232112949</v>
      </c>
      <c r="O10" s="21">
        <f t="shared" si="6"/>
        <v>0.12468994966035431</v>
      </c>
      <c r="P10" s="22">
        <f t="shared" si="7"/>
        <v>4.9854020935675538E-3</v>
      </c>
      <c r="Q10" s="36">
        <f t="shared" si="11"/>
        <v>627.43935364900051</v>
      </c>
      <c r="R10">
        <v>8.4206369000000005E-4</v>
      </c>
      <c r="S10">
        <v>9.8687024000000006E-4</v>
      </c>
      <c r="U10">
        <f t="shared" si="12"/>
        <v>4.0419057120000004E-2</v>
      </c>
      <c r="V10">
        <f t="shared" si="12"/>
        <v>4.7369771520000006E-2</v>
      </c>
      <c r="Y10" s="4"/>
    </row>
    <row r="11" spans="1:25" x14ac:dyDescent="0.25">
      <c r="A11">
        <v>10</v>
      </c>
      <c r="B11" s="2">
        <f t="shared" si="8"/>
        <v>4.8300000000000001E-3</v>
      </c>
      <c r="C11" s="2">
        <f t="shared" si="9"/>
        <v>0.45819749896480327</v>
      </c>
      <c r="D11" s="2">
        <f t="shared" si="0"/>
        <v>3.6940726577437855E-2</v>
      </c>
      <c r="E11" s="16">
        <v>1.7893999999999998E-5</v>
      </c>
      <c r="F11" s="26">
        <f t="shared" si="1"/>
        <v>5.3973319999999987</v>
      </c>
      <c r="G11" s="26">
        <f t="shared" si="2"/>
        <v>1.1463000000000001</v>
      </c>
      <c r="H11" s="26">
        <f t="shared" si="3"/>
        <v>1.1479147999999999</v>
      </c>
      <c r="I11">
        <v>1.2006218000000001E-3</v>
      </c>
      <c r="J11">
        <v>1.4010799E-3</v>
      </c>
      <c r="K11">
        <v>1.1374725999999999</v>
      </c>
      <c r="L11" s="29">
        <f t="shared" si="10"/>
        <v>1.39384399E-2</v>
      </c>
      <c r="M11" s="20">
        <f t="shared" si="4"/>
        <v>5957.5135154311101</v>
      </c>
      <c r="N11" s="21">
        <f t="shared" si="5"/>
        <v>5.4075518580868156</v>
      </c>
      <c r="O11" s="21">
        <f t="shared" si="6"/>
        <v>0.11909410893957323</v>
      </c>
      <c r="P11" s="22">
        <f t="shared" si="7"/>
        <v>4.6397966765608888E-3</v>
      </c>
      <c r="Q11" s="36">
        <f t="shared" si="11"/>
        <v>709.50476361573249</v>
      </c>
      <c r="R11">
        <v>1.0140762000000001E-3</v>
      </c>
      <c r="S11">
        <v>1.1833881999999999E-3</v>
      </c>
      <c r="U11">
        <f t="shared" si="12"/>
        <v>4.8675657600000005E-2</v>
      </c>
      <c r="V11">
        <f t="shared" si="12"/>
        <v>5.6802633599999999E-2</v>
      </c>
      <c r="Y11" s="4"/>
    </row>
    <row r="12" spans="1:25" x14ac:dyDescent="0.25">
      <c r="A12">
        <v>11</v>
      </c>
      <c r="B12" s="2">
        <f t="shared" si="8"/>
        <v>4.8300000000000001E-3</v>
      </c>
      <c r="C12" s="2">
        <f t="shared" si="9"/>
        <v>0.45819749896480327</v>
      </c>
      <c r="D12" s="2">
        <f t="shared" si="0"/>
        <v>3.6940726577437855E-2</v>
      </c>
      <c r="E12" s="16">
        <v>1.7893999999999998E-5</v>
      </c>
      <c r="F12" s="26">
        <f t="shared" si="1"/>
        <v>7.8174300000000017</v>
      </c>
      <c r="G12" s="26">
        <f t="shared" si="2"/>
        <v>1.1479147999999999</v>
      </c>
      <c r="H12" s="26">
        <f t="shared" si="3"/>
        <v>1.1496184</v>
      </c>
      <c r="I12">
        <v>1.4337894999999999E-3</v>
      </c>
      <c r="J12">
        <v>1.6778715E-3</v>
      </c>
      <c r="K12">
        <v>1.1393655</v>
      </c>
      <c r="L12" s="29">
        <f t="shared" si="10"/>
        <v>1.6540141599999999E-2</v>
      </c>
      <c r="M12" s="20">
        <f t="shared" si="4"/>
        <v>7069.5226894901161</v>
      </c>
      <c r="N12" s="21">
        <f t="shared" si="5"/>
        <v>7.8325686955428955</v>
      </c>
      <c r="O12" s="21">
        <f t="shared" si="6"/>
        <v>0.12270600224936638</v>
      </c>
      <c r="P12" s="22">
        <f t="shared" si="7"/>
        <v>4.9192988909763915E-3</v>
      </c>
      <c r="Q12" s="36">
        <f t="shared" si="11"/>
        <v>867.47286703852092</v>
      </c>
      <c r="R12">
        <v>1.2110156E-3</v>
      </c>
      <c r="S12">
        <v>1.4171735E-3</v>
      </c>
      <c r="U12">
        <f t="shared" si="12"/>
        <v>5.8128748799999998E-2</v>
      </c>
      <c r="V12">
        <f t="shared" si="12"/>
        <v>6.8024328000000009E-2</v>
      </c>
      <c r="Y12" s="4"/>
    </row>
    <row r="13" spans="1:25" x14ac:dyDescent="0.25">
      <c r="A13">
        <v>12</v>
      </c>
      <c r="B13" s="2">
        <f t="shared" si="8"/>
        <v>4.8300000000000001E-3</v>
      </c>
      <c r="C13" s="2">
        <f t="shared" si="9"/>
        <v>0.45819749896480327</v>
      </c>
      <c r="D13" s="2">
        <f t="shared" si="0"/>
        <v>3.6940726577437855E-2</v>
      </c>
      <c r="E13" s="16">
        <v>1.7893999999999998E-5</v>
      </c>
      <c r="F13" s="26">
        <f t="shared" si="1"/>
        <v>9.1993439999999964</v>
      </c>
      <c r="G13" s="26">
        <f t="shared" si="2"/>
        <v>1.1496184</v>
      </c>
      <c r="H13" s="26">
        <f t="shared" si="3"/>
        <v>1.1535378999999999</v>
      </c>
      <c r="I13">
        <v>1.7506022E-3</v>
      </c>
      <c r="J13">
        <v>2.5019551999999998E-3</v>
      </c>
      <c r="K13">
        <v>1.1418491</v>
      </c>
      <c r="L13" s="29">
        <f t="shared" si="10"/>
        <v>1.9651802600000001E-2</v>
      </c>
      <c r="M13" s="20">
        <f t="shared" si="4"/>
        <v>8399.4966748096558</v>
      </c>
      <c r="N13" s="21">
        <f t="shared" si="5"/>
        <v>9.2482717921879214</v>
      </c>
      <c r="O13" s="21">
        <f t="shared" si="6"/>
        <v>0.10285880830716355</v>
      </c>
      <c r="P13" s="22">
        <f t="shared" si="7"/>
        <v>3.6090189285186568E-3</v>
      </c>
      <c r="Q13" s="36">
        <f t="shared" si="11"/>
        <v>863.9622183509041</v>
      </c>
      <c r="R13">
        <v>1.4786037E-3</v>
      </c>
      <c r="S13">
        <v>2.1132159000000002E-3</v>
      </c>
      <c r="U13">
        <f t="shared" si="12"/>
        <v>7.0972977600000001E-2</v>
      </c>
      <c r="V13">
        <f t="shared" si="12"/>
        <v>0.10143436320000002</v>
      </c>
      <c r="Y13" s="4"/>
    </row>
    <row r="14" spans="1:25" x14ac:dyDescent="0.25">
      <c r="K14" s="30" t="s">
        <v>34</v>
      </c>
      <c r="L14" s="33">
        <v>2.3904359999999999E-2</v>
      </c>
    </row>
    <row r="15" spans="1:25" x14ac:dyDescent="0.25">
      <c r="M15" t="s">
        <v>0</v>
      </c>
      <c r="N15" s="5" t="s">
        <v>4</v>
      </c>
      <c r="O15" s="6"/>
      <c r="P15" s="5" t="s">
        <v>5</v>
      </c>
      <c r="Q15" s="11"/>
      <c r="R15" s="11"/>
      <c r="S15" s="6"/>
    </row>
    <row r="16" spans="1:25" x14ac:dyDescent="0.25">
      <c r="M16" t="s">
        <v>7</v>
      </c>
      <c r="N16" s="7" t="s">
        <v>6</v>
      </c>
      <c r="O16" s="8" t="s">
        <v>19</v>
      </c>
      <c r="P16" s="7" t="s">
        <v>6</v>
      </c>
      <c r="Q16" s="12" t="s">
        <v>20</v>
      </c>
      <c r="R16" s="12" t="s">
        <v>21</v>
      </c>
      <c r="S16" s="8" t="s">
        <v>16</v>
      </c>
    </row>
    <row r="17" spans="10:24" x14ac:dyDescent="0.25">
      <c r="M17">
        <v>0</v>
      </c>
      <c r="N17" s="7"/>
      <c r="O17" s="8"/>
      <c r="P17" s="7">
        <v>25.001947999999999</v>
      </c>
      <c r="Q17" s="12">
        <v>-5.7331803000000001E-2</v>
      </c>
      <c r="R17" s="12">
        <v>-1.3518762E-2</v>
      </c>
      <c r="S17" s="8">
        <v>1.1838042</v>
      </c>
    </row>
    <row r="18" spans="10:24" x14ac:dyDescent="0.25">
      <c r="K18" s="1"/>
      <c r="M18">
        <v>1</v>
      </c>
      <c r="N18" s="7">
        <v>29.178109253851101</v>
      </c>
      <c r="O18" s="8">
        <v>-0.75062002998311095</v>
      </c>
      <c r="P18" s="7">
        <v>29.772105</v>
      </c>
      <c r="Q18" s="12">
        <v>-0.85074349999999999</v>
      </c>
      <c r="R18" s="12">
        <v>-0.71806303999999999</v>
      </c>
      <c r="S18" s="8">
        <v>1.1574764</v>
      </c>
      <c r="X18" s="14"/>
    </row>
    <row r="19" spans="10:24" x14ac:dyDescent="0.25">
      <c r="J19" s="1"/>
      <c r="M19">
        <v>2</v>
      </c>
      <c r="N19" s="7">
        <v>31.969464485457401</v>
      </c>
      <c r="O19" s="8">
        <v>-1.30730069126003</v>
      </c>
      <c r="P19" s="7">
        <v>32.417014000000002</v>
      </c>
      <c r="Q19" s="12">
        <v>-1.4234452</v>
      </c>
      <c r="R19" s="12">
        <v>-1.2055446999999999</v>
      </c>
      <c r="S19" s="8">
        <v>1.1529541999999999</v>
      </c>
    </row>
    <row r="20" spans="10:24" x14ac:dyDescent="0.25">
      <c r="M20">
        <v>3</v>
      </c>
      <c r="N20" s="7">
        <v>33.921317855824299</v>
      </c>
      <c r="O20" s="8">
        <v>-1.98347362241475</v>
      </c>
      <c r="P20" s="7">
        <v>34.153399999999998</v>
      </c>
      <c r="Q20" s="12">
        <v>-2.0955371999999999</v>
      </c>
      <c r="R20" s="12">
        <v>-1.7775966999999999</v>
      </c>
      <c r="S20" s="8">
        <v>1.1496814</v>
      </c>
    </row>
    <row r="21" spans="10:24" x14ac:dyDescent="0.25">
      <c r="M21">
        <v>4</v>
      </c>
      <c r="N21" s="7">
        <v>35.2744763057893</v>
      </c>
      <c r="O21" s="8">
        <v>-2.8878454822552202</v>
      </c>
      <c r="P21" s="7">
        <v>35.467441000000001</v>
      </c>
      <c r="Q21" s="12">
        <v>-2.9795761000000001</v>
      </c>
      <c r="R21" s="12">
        <v>-2.5283820000000001</v>
      </c>
      <c r="S21" s="8">
        <v>1.1458689</v>
      </c>
    </row>
    <row r="22" spans="10:24" x14ac:dyDescent="0.25">
      <c r="M22">
        <v>5</v>
      </c>
      <c r="N22" s="7">
        <v>36.159642291617303</v>
      </c>
      <c r="O22" s="8">
        <v>-4.0860650549293496</v>
      </c>
      <c r="P22" s="7">
        <v>36.251604</v>
      </c>
      <c r="Q22" s="12">
        <v>-4.1615074999999999</v>
      </c>
      <c r="R22" s="12">
        <v>-3.5226744999999999</v>
      </c>
      <c r="S22" s="8">
        <v>1.1441068000000001</v>
      </c>
    </row>
    <row r="23" spans="10:24" x14ac:dyDescent="0.25">
      <c r="M23">
        <v>6</v>
      </c>
      <c r="N23" s="7">
        <v>36.567825298045399</v>
      </c>
      <c r="O23" s="8">
        <v>-5.6643995232152502</v>
      </c>
      <c r="P23" s="7">
        <v>36.550148</v>
      </c>
      <c r="Q23" s="12">
        <v>-5.6907372000000001</v>
      </c>
      <c r="R23" s="12">
        <v>-4.7776031000000003</v>
      </c>
      <c r="S23" s="8">
        <v>1.1438999000000001</v>
      </c>
    </row>
    <row r="24" spans="10:24" x14ac:dyDescent="0.25">
      <c r="M24">
        <v>7</v>
      </c>
      <c r="N24" s="7">
        <v>36.676309456031099</v>
      </c>
      <c r="O24" s="8">
        <v>-7.7975842823798303</v>
      </c>
      <c r="P24" s="7">
        <v>36.653267</v>
      </c>
      <c r="Q24" s="12">
        <v>-7.7509119999999996</v>
      </c>
      <c r="R24" s="12">
        <v>-6.4833201000000003</v>
      </c>
      <c r="S24" s="8">
        <v>1.1437775999999999</v>
      </c>
    </row>
    <row r="25" spans="10:24" x14ac:dyDescent="0.25">
      <c r="M25">
        <v>8</v>
      </c>
      <c r="N25" s="7">
        <v>36.552595108113401</v>
      </c>
      <c r="O25" s="8">
        <v>-10.746490276214899</v>
      </c>
      <c r="P25" s="7">
        <v>36.417537000000003</v>
      </c>
      <c r="Q25" s="12">
        <v>-10.647271999999999</v>
      </c>
      <c r="R25" s="12">
        <v>-8.8090776999999996</v>
      </c>
      <c r="S25" s="8">
        <v>1.1453180999999999</v>
      </c>
    </row>
    <row r="26" spans="10:24" x14ac:dyDescent="0.25">
      <c r="M26">
        <v>9</v>
      </c>
      <c r="N26" s="7">
        <v>36.248137230497697</v>
      </c>
      <c r="O26" s="8">
        <v>-14.917375360950199</v>
      </c>
      <c r="P26" s="7">
        <v>36.165886999999998</v>
      </c>
      <c r="Q26" s="12">
        <v>-14.688803</v>
      </c>
      <c r="R26" s="12">
        <v>-12.094566</v>
      </c>
      <c r="S26" s="8">
        <v>1.1463000000000001</v>
      </c>
    </row>
    <row r="27" spans="10:24" x14ac:dyDescent="0.25">
      <c r="M27">
        <v>10</v>
      </c>
      <c r="N27" s="7">
        <v>35.818286253978997</v>
      </c>
      <c r="O27" s="8">
        <v>-20.616036969411699</v>
      </c>
      <c r="P27" s="7">
        <v>35.733967999999997</v>
      </c>
      <c r="Q27" s="12">
        <v>-20.086134999999999</v>
      </c>
      <c r="R27" s="12">
        <v>-16.388233</v>
      </c>
      <c r="S27" s="8">
        <v>1.1479147999999999</v>
      </c>
    </row>
    <row r="28" spans="10:24" x14ac:dyDescent="0.25">
      <c r="M28">
        <v>11</v>
      </c>
      <c r="N28" s="7">
        <v>35.310126729910102</v>
      </c>
      <c r="O28" s="8">
        <v>-28.806193667813201</v>
      </c>
      <c r="P28" s="7">
        <v>35.209412999999998</v>
      </c>
      <c r="Q28" s="12">
        <v>-27.903565</v>
      </c>
      <c r="R28" s="12">
        <v>-22.623197999999999</v>
      </c>
      <c r="S28" s="8">
        <v>1.1496184</v>
      </c>
    </row>
    <row r="29" spans="10:24" x14ac:dyDescent="0.25">
      <c r="M29">
        <v>12</v>
      </c>
      <c r="N29" s="9">
        <v>34.562759359629197</v>
      </c>
      <c r="O29" s="10">
        <v>-37.386755006533399</v>
      </c>
      <c r="P29" s="9">
        <v>34.471010999999997</v>
      </c>
      <c r="Q29" s="13">
        <v>-37.102908999999997</v>
      </c>
      <c r="R29" s="13">
        <v>-29.750350000000001</v>
      </c>
      <c r="S29" s="10">
        <v>1.1535378999999999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Y29"/>
  <sheetViews>
    <sheetView zoomScale="95" zoomScaleNormal="95" workbookViewId="0">
      <selection activeCell="U26" sqref="U26"/>
    </sheetView>
  </sheetViews>
  <sheetFormatPr baseColWidth="10" defaultColWidth="8.85546875" defaultRowHeight="15" x14ac:dyDescent="0.25"/>
  <cols>
    <col min="1" max="1" width="8" bestFit="1" customWidth="1"/>
    <col min="2" max="3" width="12.7109375" bestFit="1" customWidth="1"/>
    <col min="4" max="4" width="10.5703125" bestFit="1" customWidth="1"/>
    <col min="5" max="5" width="11.5703125" bestFit="1" customWidth="1"/>
    <col min="6" max="6" width="10.85546875" bestFit="1" customWidth="1"/>
    <col min="7" max="7" width="15" bestFit="1" customWidth="1"/>
    <col min="8" max="8" width="12.7109375" bestFit="1" customWidth="1"/>
    <col min="9" max="9" width="15.5703125" bestFit="1" customWidth="1"/>
    <col min="10" max="10" width="15.42578125" bestFit="1" customWidth="1"/>
    <col min="11" max="12" width="14" bestFit="1" customWidth="1"/>
    <col min="13" max="13" width="12.7109375" bestFit="1" customWidth="1"/>
    <col min="14" max="14" width="14" bestFit="1" customWidth="1"/>
    <col min="15" max="15" width="13.28515625" bestFit="1" customWidth="1"/>
    <col min="16" max="16" width="10.5703125" bestFit="1" customWidth="1"/>
    <col min="17" max="17" width="13.7109375" bestFit="1" customWidth="1"/>
    <col min="18" max="18" width="15.140625" bestFit="1" customWidth="1"/>
    <col min="19" max="19" width="15" bestFit="1" customWidth="1"/>
    <col min="20" max="20" width="15.140625" bestFit="1" customWidth="1"/>
    <col min="21" max="21" width="15.5703125" bestFit="1" customWidth="1"/>
    <col min="22" max="22" width="12.7109375" bestFit="1" customWidth="1"/>
    <col min="23" max="23" width="10.28515625" bestFit="1" customWidth="1"/>
    <col min="24" max="24" width="15.5703125" bestFit="1" customWidth="1"/>
    <col min="25" max="25" width="16.5703125" bestFit="1" customWidth="1"/>
  </cols>
  <sheetData>
    <row r="1" spans="1:25" x14ac:dyDescent="0.25">
      <c r="A1" t="s">
        <v>0</v>
      </c>
      <c r="B1" s="2" t="s">
        <v>9</v>
      </c>
      <c r="C1" s="2" t="s">
        <v>3</v>
      </c>
      <c r="D1" s="2" t="s">
        <v>1</v>
      </c>
      <c r="E1" s="3" t="s">
        <v>8</v>
      </c>
      <c r="F1" s="26" t="s">
        <v>18</v>
      </c>
      <c r="G1" s="27" t="s">
        <v>14</v>
      </c>
      <c r="H1" s="27" t="s">
        <v>15</v>
      </c>
      <c r="I1" s="28" t="s">
        <v>30</v>
      </c>
      <c r="J1" s="28" t="s">
        <v>31</v>
      </c>
      <c r="K1" s="17" t="s">
        <v>13</v>
      </c>
      <c r="L1" s="26" t="s">
        <v>2</v>
      </c>
      <c r="M1" s="18" t="s">
        <v>10</v>
      </c>
      <c r="N1" s="19" t="s">
        <v>17</v>
      </c>
      <c r="O1" s="19" t="s">
        <v>11</v>
      </c>
      <c r="P1" s="22" t="s">
        <v>12</v>
      </c>
      <c r="Q1" s="22" t="s">
        <v>39</v>
      </c>
      <c r="R1" s="28" t="s">
        <v>32</v>
      </c>
      <c r="S1" s="28" t="s">
        <v>33</v>
      </c>
    </row>
    <row r="2" spans="1:25" x14ac:dyDescent="0.25">
      <c r="A2">
        <v>1</v>
      </c>
      <c r="B2" s="2">
        <f>0.2415*0.02</f>
        <v>4.8300000000000001E-3</v>
      </c>
      <c r="C2" s="2">
        <f>0.00221309392/B2</f>
        <v>0.45819749896480327</v>
      </c>
      <c r="D2" s="2">
        <f t="shared" ref="D2:D13" si="0">2*B2/(0.2415+0.02)</f>
        <v>3.6940726577437855E-2</v>
      </c>
      <c r="E2" s="16">
        <v>1.7893999999999998E-5</v>
      </c>
      <c r="F2" s="26">
        <f t="shared" ref="F2:F13" si="1">Q17-Q18</f>
        <v>0.16328235000000002</v>
      </c>
      <c r="G2" s="26">
        <f t="shared" ref="G2:G13" si="2">S17</f>
        <v>1.1823197000000001</v>
      </c>
      <c r="H2" s="26">
        <f t="shared" ref="H2:H13" si="3">S18</f>
        <v>1.1383904</v>
      </c>
      <c r="I2" s="34">
        <v>5.1398937999999997E-5</v>
      </c>
      <c r="J2" s="34">
        <v>4.1242548000000002E-5</v>
      </c>
      <c r="K2">
        <v>1.1482865</v>
      </c>
      <c r="L2" s="29">
        <f>L3-I2-J2</f>
        <v>5.5250727400000003E-4</v>
      </c>
      <c r="M2" s="20">
        <f t="shared" ref="M2:M13" si="4">L2*D2/(B2*E2)</f>
        <v>236.15050004477186</v>
      </c>
      <c r="N2" s="21">
        <f t="shared" ref="N2:N13" si="5">F2-((L2/B2)^2)*(1/H2-1/G2)</f>
        <v>0.16285526937365463</v>
      </c>
      <c r="O2" s="21">
        <f t="shared" ref="O2:O13" si="6">N2*2*K2*D2*(B2^2)/((L2^2)*C2)</f>
        <v>2.3043744441017946</v>
      </c>
      <c r="P2" s="22">
        <f t="shared" ref="P2:P13" si="7">(((10^((O2^(-1/2))/(-1.8)))-(6.9/M2))^(1/1.11))*3.7*D2</f>
        <v>6.0048816292969161E-2</v>
      </c>
      <c r="Q2" s="36">
        <f>O2*M2</f>
        <v>544.17917726503197</v>
      </c>
      <c r="R2" s="34">
        <v>4.3412869000000001E-5</v>
      </c>
      <c r="S2" s="34">
        <v>3.4834518999999999E-5</v>
      </c>
      <c r="U2" s="37">
        <f>R2/(10/3600)</f>
        <v>1.562863284E-2</v>
      </c>
      <c r="V2" s="37">
        <f>S2/(10/3600)</f>
        <v>1.2540426839999999E-2</v>
      </c>
      <c r="Y2" s="4"/>
    </row>
    <row r="3" spans="1:25" x14ac:dyDescent="0.25">
      <c r="A3">
        <v>2</v>
      </c>
      <c r="B3" s="2">
        <f t="shared" ref="B3:B13" si="8">0.2415*0.02</f>
        <v>4.8300000000000001E-3</v>
      </c>
      <c r="C3" s="2">
        <f t="shared" ref="C3:C13" si="9">0.00221309392/B3</f>
        <v>0.45819749896480327</v>
      </c>
      <c r="D3" s="2">
        <f t="shared" si="0"/>
        <v>3.6940726577437855E-2</v>
      </c>
      <c r="E3" s="16">
        <v>1.7893999999999998E-5</v>
      </c>
      <c r="F3" s="26">
        <f t="shared" si="1"/>
        <v>5.732917999999998E-2</v>
      </c>
      <c r="G3" s="26">
        <f t="shared" si="2"/>
        <v>1.1383904</v>
      </c>
      <c r="H3" s="26">
        <f t="shared" si="3"/>
        <v>1.1108446999999999</v>
      </c>
      <c r="I3" s="34">
        <v>6.7696636000000003E-5</v>
      </c>
      <c r="J3" s="34">
        <v>5.1223946000000002E-5</v>
      </c>
      <c r="K3">
        <v>1.1078075999999999</v>
      </c>
      <c r="L3" s="29">
        <f t="shared" ref="L3:L13" si="10">L4-I3-J3</f>
        <v>6.4514876000000001E-4</v>
      </c>
      <c r="M3" s="20">
        <f t="shared" si="4"/>
        <v>275.74696197984264</v>
      </c>
      <c r="N3" s="21">
        <f t="shared" si="5"/>
        <v>5.6940551439860376E-2</v>
      </c>
      <c r="O3" s="21">
        <f t="shared" si="6"/>
        <v>0.57008977454904464</v>
      </c>
      <c r="P3" s="22">
        <f t="shared" si="7"/>
        <v>2.6034622794621924E-2</v>
      </c>
      <c r="Q3" s="36">
        <f t="shared" ref="Q3:Q13" si="11">O3*M3</f>
        <v>157.20052338767246</v>
      </c>
      <c r="R3" s="34">
        <v>5.7178325000000003E-5</v>
      </c>
      <c r="S3" s="34">
        <v>4.3265066000000001E-5</v>
      </c>
      <c r="U3" s="37">
        <f t="shared" ref="U3:V13" si="12">R3/(10/3600)</f>
        <v>2.0584196999999999E-2</v>
      </c>
      <c r="V3" s="37">
        <f t="shared" si="12"/>
        <v>1.557542376E-2</v>
      </c>
      <c r="Y3" s="4"/>
    </row>
    <row r="4" spans="1:25" x14ac:dyDescent="0.25">
      <c r="A4">
        <v>3</v>
      </c>
      <c r="B4" s="2">
        <f t="shared" si="8"/>
        <v>4.8300000000000001E-3</v>
      </c>
      <c r="C4" s="2">
        <f t="shared" si="9"/>
        <v>0.45819749896480327</v>
      </c>
      <c r="D4" s="2">
        <f t="shared" si="0"/>
        <v>3.6940726577437855E-2</v>
      </c>
      <c r="E4" s="16">
        <v>1.7893999999999998E-5</v>
      </c>
      <c r="F4" s="26">
        <f t="shared" si="1"/>
        <v>2.8000600000000014E-2</v>
      </c>
      <c r="G4" s="26">
        <f t="shared" si="2"/>
        <v>1.1108446999999999</v>
      </c>
      <c r="H4" s="26">
        <f t="shared" si="3"/>
        <v>1.1031675000000001</v>
      </c>
      <c r="I4" s="34">
        <v>7.4616173000000005E-5</v>
      </c>
      <c r="J4" s="34">
        <v>5.6674142000000002E-5</v>
      </c>
      <c r="K4">
        <v>1.0922556000000001</v>
      </c>
      <c r="L4" s="29">
        <f t="shared" si="10"/>
        <v>7.6406934199999997E-4</v>
      </c>
      <c r="M4" s="20">
        <f t="shared" si="4"/>
        <v>326.57553243756894</v>
      </c>
      <c r="N4" s="21">
        <f t="shared" si="5"/>
        <v>2.7843824088186524E-2</v>
      </c>
      <c r="O4" s="21">
        <f t="shared" si="6"/>
        <v>0.19595871781952548</v>
      </c>
      <c r="P4" s="22">
        <f t="shared" si="7"/>
        <v>6.5764363119310198E-3</v>
      </c>
      <c r="Q4" s="36">
        <f t="shared" si="11"/>
        <v>63.99532260769486</v>
      </c>
      <c r="R4" s="34">
        <v>6.3022744000000003E-5</v>
      </c>
      <c r="S4" s="34">
        <v>4.7868441999999999E-5</v>
      </c>
      <c r="U4" s="37">
        <f t="shared" si="12"/>
        <v>2.2688187839999999E-2</v>
      </c>
      <c r="V4" s="37">
        <f t="shared" si="12"/>
        <v>1.7232639120000001E-2</v>
      </c>
      <c r="Y4" s="4"/>
    </row>
    <row r="5" spans="1:25" x14ac:dyDescent="0.25">
      <c r="A5">
        <v>4</v>
      </c>
      <c r="B5" s="2">
        <f t="shared" si="8"/>
        <v>4.8300000000000001E-3</v>
      </c>
      <c r="C5" s="2">
        <f t="shared" si="9"/>
        <v>0.45819749896480327</v>
      </c>
      <c r="D5" s="2">
        <f t="shared" si="0"/>
        <v>3.6940726577437855E-2</v>
      </c>
      <c r="E5" s="16">
        <v>1.7893999999999998E-5</v>
      </c>
      <c r="F5" s="26">
        <f t="shared" si="1"/>
        <v>2.122542999999999E-2</v>
      </c>
      <c r="G5" s="26">
        <f t="shared" si="2"/>
        <v>1.1031675000000001</v>
      </c>
      <c r="H5" s="26">
        <f t="shared" si="3"/>
        <v>1.1009498</v>
      </c>
      <c r="I5" s="34">
        <v>7.9267217999999995E-5</v>
      </c>
      <c r="J5" s="34">
        <v>6.1152472999999994E-5</v>
      </c>
      <c r="K5">
        <v>1.0864480000000001</v>
      </c>
      <c r="L5" s="29">
        <f t="shared" si="10"/>
        <v>8.9535965699999995E-4</v>
      </c>
      <c r="M5" s="20">
        <f t="shared" si="4"/>
        <v>382.69112583749512</v>
      </c>
      <c r="N5" s="21">
        <f t="shared" si="5"/>
        <v>2.1162682763494711E-2</v>
      </c>
      <c r="O5" s="21">
        <f t="shared" si="6"/>
        <v>0.10788513228162964</v>
      </c>
      <c r="P5" s="22">
        <f t="shared" si="7"/>
        <v>5.7877248959430137E-4</v>
      </c>
      <c r="Q5" s="36">
        <f t="shared" si="11"/>
        <v>41.286682733983938</v>
      </c>
      <c r="R5" s="34">
        <v>6.6951136999999998E-5</v>
      </c>
      <c r="S5" s="34">
        <v>5.1650955999999997E-5</v>
      </c>
      <c r="U5" s="37">
        <f t="shared" si="12"/>
        <v>2.4102409319999997E-2</v>
      </c>
      <c r="V5" s="37">
        <f t="shared" si="12"/>
        <v>1.8594344159999998E-2</v>
      </c>
      <c r="Y5" s="4"/>
    </row>
    <row r="6" spans="1:25" x14ac:dyDescent="0.25">
      <c r="A6">
        <v>5</v>
      </c>
      <c r="B6" s="2">
        <f t="shared" si="8"/>
        <v>4.8300000000000001E-3</v>
      </c>
      <c r="C6" s="2">
        <f t="shared" si="9"/>
        <v>0.45819749896480327</v>
      </c>
      <c r="D6" s="2">
        <f t="shared" si="0"/>
        <v>3.6940726577437855E-2</v>
      </c>
      <c r="E6" s="16">
        <v>1.7893999999999998E-5</v>
      </c>
      <c r="F6" s="26">
        <f t="shared" si="1"/>
        <v>2.360348000000001E-2</v>
      </c>
      <c r="G6" s="26">
        <f t="shared" si="2"/>
        <v>1.1009498</v>
      </c>
      <c r="H6" s="26">
        <f t="shared" si="3"/>
        <v>1.1010639</v>
      </c>
      <c r="I6" s="34">
        <v>8.4082447000000002E-5</v>
      </c>
      <c r="J6" s="34">
        <v>6.6256822000000006E-5</v>
      </c>
      <c r="K6">
        <v>1.0841772000000001</v>
      </c>
      <c r="L6" s="29">
        <f t="shared" si="10"/>
        <v>1.035779348E-3</v>
      </c>
      <c r="M6" s="20">
        <f t="shared" si="4"/>
        <v>442.70876145288133</v>
      </c>
      <c r="N6" s="21">
        <f t="shared" si="5"/>
        <v>2.360780858387446E-2</v>
      </c>
      <c r="O6" s="21">
        <f t="shared" si="6"/>
        <v>8.9742554219142748E-2</v>
      </c>
      <c r="P6" s="22" t="e">
        <f t="shared" si="7"/>
        <v>#NUM!</v>
      </c>
      <c r="Q6" s="36">
        <f t="shared" si="11"/>
        <v>39.729815027974738</v>
      </c>
      <c r="R6" s="34">
        <v>7.1018204000000001E-5</v>
      </c>
      <c r="S6" s="34">
        <v>5.5962219999999999E-5</v>
      </c>
      <c r="U6" s="37">
        <f t="shared" si="12"/>
        <v>2.5566553440000001E-2</v>
      </c>
      <c r="V6" s="37">
        <f t="shared" si="12"/>
        <v>2.0146399199999998E-2</v>
      </c>
      <c r="Y6" s="4"/>
    </row>
    <row r="7" spans="1:25" x14ac:dyDescent="0.25">
      <c r="A7">
        <v>6</v>
      </c>
      <c r="B7" s="2">
        <f t="shared" si="8"/>
        <v>4.8300000000000001E-3</v>
      </c>
      <c r="C7" s="2">
        <f t="shared" si="9"/>
        <v>0.45819749896480327</v>
      </c>
      <c r="D7" s="2">
        <f t="shared" si="0"/>
        <v>3.6940726577437855E-2</v>
      </c>
      <c r="E7" s="16">
        <v>1.7893999999999998E-5</v>
      </c>
      <c r="F7" s="26">
        <f t="shared" si="1"/>
        <v>3.0888799999999994E-2</v>
      </c>
      <c r="G7" s="26">
        <f t="shared" si="2"/>
        <v>1.1010639</v>
      </c>
      <c r="H7" s="26">
        <f t="shared" si="3"/>
        <v>1.1025243</v>
      </c>
      <c r="I7" s="34">
        <v>9.0164626000000005E-5</v>
      </c>
      <c r="J7" s="34">
        <v>7.2827111999999999E-5</v>
      </c>
      <c r="K7">
        <v>1.0835113999999999</v>
      </c>
      <c r="L7" s="29">
        <f t="shared" si="10"/>
        <v>1.186118617E-3</v>
      </c>
      <c r="M7" s="20">
        <f t="shared" si="4"/>
        <v>506.96618433473009</v>
      </c>
      <c r="N7" s="21">
        <f t="shared" si="5"/>
        <v>3.096134928116533E-2</v>
      </c>
      <c r="O7" s="21">
        <f t="shared" si="6"/>
        <v>8.9696210407415503E-2</v>
      </c>
      <c r="P7" s="22">
        <f>(((10^((O7^(-1/2))/(-1.8)))-(6.9/M7))^(1/1.11))*3.7*D7</f>
        <v>1.0628274744865601E-4</v>
      </c>
      <c r="Q7" s="36">
        <f t="shared" si="11"/>
        <v>45.472945539532546</v>
      </c>
      <c r="R7" s="34">
        <v>7.6155367999999998E-5</v>
      </c>
      <c r="S7" s="34">
        <v>6.1511657000000005E-5</v>
      </c>
      <c r="U7" s="37">
        <f t="shared" si="12"/>
        <v>2.7415932479999999E-2</v>
      </c>
      <c r="V7" s="37">
        <f t="shared" si="12"/>
        <v>2.2144196519999999E-2</v>
      </c>
      <c r="Y7" s="4"/>
    </row>
    <row r="8" spans="1:25" x14ac:dyDescent="0.25">
      <c r="A8">
        <v>7</v>
      </c>
      <c r="B8" s="2">
        <f t="shared" si="8"/>
        <v>4.8300000000000001E-3</v>
      </c>
      <c r="C8" s="2">
        <f t="shared" si="9"/>
        <v>0.45819749896480327</v>
      </c>
      <c r="D8" s="2">
        <f t="shared" si="0"/>
        <v>3.6940726577437855E-2</v>
      </c>
      <c r="E8" s="16">
        <v>1.7893999999999998E-5</v>
      </c>
      <c r="F8" s="26">
        <f t="shared" si="1"/>
        <v>4.2050750000000026E-2</v>
      </c>
      <c r="G8" s="26">
        <f t="shared" si="2"/>
        <v>1.1025243</v>
      </c>
      <c r="H8" s="26">
        <f t="shared" si="3"/>
        <v>1.1048274</v>
      </c>
      <c r="I8" s="34">
        <v>9.8293793000000005E-5</v>
      </c>
      <c r="J8" s="34">
        <v>8.1610238999999993E-5</v>
      </c>
      <c r="K8">
        <v>1.0837919</v>
      </c>
      <c r="L8" s="29">
        <f t="shared" si="10"/>
        <v>1.349110355E-3</v>
      </c>
      <c r="M8" s="20">
        <f t="shared" si="4"/>
        <v>576.63147607506369</v>
      </c>
      <c r="N8" s="21">
        <f t="shared" si="5"/>
        <v>4.219826319810098E-2</v>
      </c>
      <c r="O8" s="21">
        <f t="shared" si="6"/>
        <v>9.4519736477510469E-2</v>
      </c>
      <c r="P8" s="22">
        <f t="shared" si="7"/>
        <v>8.6544228172165242E-4</v>
      </c>
      <c r="Q8" s="36">
        <f t="shared" si="11"/>
        <v>54.503055163252903</v>
      </c>
      <c r="R8" s="34">
        <v>8.3021472999999997E-5</v>
      </c>
      <c r="S8" s="34">
        <v>6.8930113000000002E-5</v>
      </c>
      <c r="U8" s="37">
        <f t="shared" si="12"/>
        <v>2.9887730279999997E-2</v>
      </c>
      <c r="V8" s="37">
        <f t="shared" si="12"/>
        <v>2.4814840679999998E-2</v>
      </c>
      <c r="Y8" s="4"/>
    </row>
    <row r="9" spans="1:25" x14ac:dyDescent="0.25">
      <c r="A9">
        <v>8</v>
      </c>
      <c r="B9" s="2">
        <f t="shared" si="8"/>
        <v>4.8300000000000001E-3</v>
      </c>
      <c r="C9" s="2">
        <f t="shared" si="9"/>
        <v>0.45819749896480327</v>
      </c>
      <c r="D9" s="2">
        <f t="shared" si="0"/>
        <v>3.6940726577437855E-2</v>
      </c>
      <c r="E9" s="16">
        <v>1.7893999999999998E-5</v>
      </c>
      <c r="F9" s="26">
        <f t="shared" si="1"/>
        <v>5.6958259999999983E-2</v>
      </c>
      <c r="G9" s="26">
        <f t="shared" si="2"/>
        <v>1.1048274</v>
      </c>
      <c r="H9" s="26">
        <f t="shared" si="3"/>
        <v>1.1074908000000001</v>
      </c>
      <c r="I9">
        <v>1.0878628E-4</v>
      </c>
      <c r="J9" s="34">
        <v>9.2893952999999993E-5</v>
      </c>
      <c r="K9">
        <v>1.0846728999999999</v>
      </c>
      <c r="L9" s="29">
        <f t="shared" si="10"/>
        <v>1.529014387E-3</v>
      </c>
      <c r="M9" s="20">
        <f t="shared" si="4"/>
        <v>653.52535442945191</v>
      </c>
      <c r="N9" s="21">
        <f t="shared" si="5"/>
        <v>5.7176397692156523E-2</v>
      </c>
      <c r="O9" s="21">
        <f t="shared" si="6"/>
        <v>9.9785953577384526E-2</v>
      </c>
      <c r="P9" s="22">
        <f t="shared" si="7"/>
        <v>1.5385903079859872E-3</v>
      </c>
      <c r="Q9" s="36">
        <f t="shared" si="11"/>
        <v>65.212650678741056</v>
      </c>
      <c r="R9" s="34">
        <v>9.1883698000000004E-5</v>
      </c>
      <c r="S9" s="34">
        <v>7.8460628000000002E-5</v>
      </c>
      <c r="U9" s="37">
        <f t="shared" si="12"/>
        <v>3.3078131279999999E-2</v>
      </c>
      <c r="V9" s="37">
        <f t="shared" si="12"/>
        <v>2.8245826080000001E-2</v>
      </c>
      <c r="Y9" s="4"/>
    </row>
    <row r="10" spans="1:25" x14ac:dyDescent="0.25">
      <c r="A10">
        <v>9</v>
      </c>
      <c r="B10" s="2">
        <f t="shared" si="8"/>
        <v>4.8300000000000001E-3</v>
      </c>
      <c r="C10" s="2">
        <f t="shared" si="9"/>
        <v>0.45819749896480327</v>
      </c>
      <c r="D10" s="2">
        <f t="shared" si="0"/>
        <v>3.6940726577437855E-2</v>
      </c>
      <c r="E10" s="16">
        <v>1.7893999999999998E-5</v>
      </c>
      <c r="F10" s="26">
        <f t="shared" si="1"/>
        <v>7.6237770000000038E-2</v>
      </c>
      <c r="G10" s="26">
        <f t="shared" si="2"/>
        <v>1.1074908000000001</v>
      </c>
      <c r="H10" s="26">
        <f t="shared" si="3"/>
        <v>1.1102608</v>
      </c>
      <c r="I10">
        <v>1.2193077000000001E-4</v>
      </c>
      <c r="J10">
        <v>1.0773199E-4</v>
      </c>
      <c r="K10">
        <v>1.0857429000000001</v>
      </c>
      <c r="L10" s="29">
        <f t="shared" si="10"/>
        <v>1.73069462E-3</v>
      </c>
      <c r="M10" s="20">
        <f t="shared" si="4"/>
        <v>739.72673152135974</v>
      </c>
      <c r="N10" s="21">
        <f t="shared" si="5"/>
        <v>7.6527011936962791E-2</v>
      </c>
      <c r="O10" s="21">
        <f t="shared" si="6"/>
        <v>0.10434648957694706</v>
      </c>
      <c r="P10" s="22">
        <f t="shared" si="7"/>
        <v>2.1054633308079862E-3</v>
      </c>
      <c r="Q10" s="36">
        <f t="shared" si="11"/>
        <v>77.187887680482675</v>
      </c>
      <c r="R10">
        <v>1.0298588E-4</v>
      </c>
      <c r="S10" s="34">
        <v>9.0993218999999993E-5</v>
      </c>
      <c r="U10" s="37">
        <f t="shared" si="12"/>
        <v>3.7074916799999996E-2</v>
      </c>
      <c r="V10" s="37">
        <f t="shared" si="12"/>
        <v>3.2757558839999999E-2</v>
      </c>
      <c r="Y10" s="4"/>
    </row>
    <row r="11" spans="1:25" x14ac:dyDescent="0.25">
      <c r="A11">
        <v>10</v>
      </c>
      <c r="B11" s="2">
        <f t="shared" si="8"/>
        <v>4.8300000000000001E-3</v>
      </c>
      <c r="C11" s="2">
        <f t="shared" si="9"/>
        <v>0.45819749896480327</v>
      </c>
      <c r="D11" s="2">
        <f t="shared" si="0"/>
        <v>3.6940726577437855E-2</v>
      </c>
      <c r="E11" s="16">
        <v>1.7893999999999998E-5</v>
      </c>
      <c r="F11" s="26">
        <f t="shared" si="1"/>
        <v>0.1030913</v>
      </c>
      <c r="G11" s="26">
        <f t="shared" si="2"/>
        <v>1.1102608</v>
      </c>
      <c r="H11" s="26">
        <f t="shared" si="3"/>
        <v>1.1126301000000001</v>
      </c>
      <c r="I11">
        <v>1.3864943000000001E-4</v>
      </c>
      <c r="J11">
        <v>1.2680433000000001E-4</v>
      </c>
      <c r="K11">
        <v>1.0870432000000001</v>
      </c>
      <c r="L11" s="29">
        <f t="shared" si="10"/>
        <v>1.96035738E-3</v>
      </c>
      <c r="M11" s="20">
        <f t="shared" si="4"/>
        <v>837.88829095752112</v>
      </c>
      <c r="N11" s="21">
        <f t="shared" si="5"/>
        <v>0.10340725154667157</v>
      </c>
      <c r="O11" s="21">
        <f t="shared" si="6"/>
        <v>0.11002826657592224</v>
      </c>
      <c r="P11" s="22">
        <f t="shared" si="7"/>
        <v>2.7149217700190467E-3</v>
      </c>
      <c r="Q11" s="36">
        <f t="shared" si="11"/>
        <v>92.191396238318035</v>
      </c>
      <c r="R11">
        <v>1.1710687999999999E-4</v>
      </c>
      <c r="S11">
        <v>1.0710220000000001E-4</v>
      </c>
      <c r="U11" s="37">
        <f t="shared" si="12"/>
        <v>4.2158476799999997E-2</v>
      </c>
      <c r="V11" s="37">
        <f t="shared" si="12"/>
        <v>3.8556791999999999E-2</v>
      </c>
      <c r="Y11" s="4"/>
    </row>
    <row r="12" spans="1:25" x14ac:dyDescent="0.25">
      <c r="A12">
        <v>11</v>
      </c>
      <c r="B12" s="2">
        <f t="shared" si="8"/>
        <v>4.8300000000000001E-3</v>
      </c>
      <c r="C12" s="2">
        <f t="shared" si="9"/>
        <v>0.45819749896480327</v>
      </c>
      <c r="D12" s="2">
        <f t="shared" si="0"/>
        <v>3.6940726577437855E-2</v>
      </c>
      <c r="E12" s="16">
        <v>1.7893999999999998E-5</v>
      </c>
      <c r="F12" s="26">
        <f t="shared" si="1"/>
        <v>0.13826154999999996</v>
      </c>
      <c r="G12" s="26">
        <f t="shared" si="2"/>
        <v>1.1126301000000001</v>
      </c>
      <c r="H12" s="26">
        <f t="shared" si="3"/>
        <v>1.1146362000000001</v>
      </c>
      <c r="I12">
        <v>1.5933789999999999E-4</v>
      </c>
      <c r="J12">
        <v>1.5054203E-4</v>
      </c>
      <c r="K12">
        <v>1.0887692</v>
      </c>
      <c r="L12" s="29">
        <f t="shared" si="10"/>
        <v>2.2258111399999997E-3</v>
      </c>
      <c r="M12" s="20">
        <f t="shared" si="4"/>
        <v>951.34749975476996</v>
      </c>
      <c r="N12" s="21">
        <f t="shared" si="5"/>
        <v>0.13860506918089674</v>
      </c>
      <c r="O12" s="21">
        <f t="shared" si="6"/>
        <v>0.11458170842566784</v>
      </c>
      <c r="P12" s="22">
        <f t="shared" si="7"/>
        <v>3.2185784815561957E-3</v>
      </c>
      <c r="Q12" s="36">
        <f t="shared" si="11"/>
        <v>109.00702182838916</v>
      </c>
      <c r="R12">
        <v>1.3458090000000001E-4</v>
      </c>
      <c r="S12">
        <v>1.2715168000000001E-4</v>
      </c>
      <c r="U12" s="37">
        <f t="shared" si="12"/>
        <v>4.8449124000000003E-2</v>
      </c>
      <c r="V12" s="37">
        <f t="shared" si="12"/>
        <v>4.57746048E-2</v>
      </c>
      <c r="Y12" s="4"/>
    </row>
    <row r="13" spans="1:25" x14ac:dyDescent="0.25">
      <c r="A13">
        <v>12</v>
      </c>
      <c r="B13" s="2">
        <f t="shared" si="8"/>
        <v>4.8300000000000001E-3</v>
      </c>
      <c r="C13" s="2">
        <f t="shared" si="9"/>
        <v>0.45819749896480327</v>
      </c>
      <c r="D13" s="2">
        <f t="shared" si="0"/>
        <v>3.6940726577437855E-2</v>
      </c>
      <c r="E13" s="16">
        <v>1.7893999999999998E-5</v>
      </c>
      <c r="F13" s="26">
        <f t="shared" si="1"/>
        <v>0.17386447000000005</v>
      </c>
      <c r="G13" s="26">
        <f t="shared" si="2"/>
        <v>1.1146362000000001</v>
      </c>
      <c r="H13" s="26">
        <f t="shared" si="3"/>
        <v>1.1170253000000001</v>
      </c>
      <c r="I13">
        <v>1.8467630000000001E-4</v>
      </c>
      <c r="J13">
        <v>3.4019262999999999E-4</v>
      </c>
      <c r="K13">
        <v>1.0909176</v>
      </c>
      <c r="L13" s="29">
        <f t="shared" si="10"/>
        <v>2.5356910699999998E-3</v>
      </c>
      <c r="M13" s="20">
        <f t="shared" si="4"/>
        <v>1083.7951685312337</v>
      </c>
      <c r="N13" s="21">
        <f t="shared" si="5"/>
        <v>0.17439332497708196</v>
      </c>
      <c r="O13" s="21">
        <f t="shared" si="6"/>
        <v>0.11130280262734057</v>
      </c>
      <c r="P13" s="22">
        <f t="shared" si="7"/>
        <v>3.1549478744224658E-3</v>
      </c>
      <c r="Q13" s="36">
        <f t="shared" si="11"/>
        <v>120.62943973149721</v>
      </c>
      <c r="R13">
        <v>1.5598236000000001E-4</v>
      </c>
      <c r="S13">
        <v>2.8733547000000002E-4</v>
      </c>
      <c r="U13" s="37">
        <f t="shared" si="12"/>
        <v>5.6153649600000001E-2</v>
      </c>
      <c r="V13" s="37">
        <f t="shared" si="12"/>
        <v>0.1034407692</v>
      </c>
      <c r="Y13" s="4"/>
    </row>
    <row r="14" spans="1:25" x14ac:dyDescent="0.25">
      <c r="K14" s="30" t="s">
        <v>34</v>
      </c>
      <c r="L14" s="33">
        <v>3.0605599999999999E-3</v>
      </c>
    </row>
    <row r="15" spans="1:25" x14ac:dyDescent="0.25">
      <c r="M15" t="s">
        <v>0</v>
      </c>
      <c r="N15" s="5" t="s">
        <v>4</v>
      </c>
      <c r="O15" s="6"/>
      <c r="P15" s="5" t="s">
        <v>5</v>
      </c>
      <c r="Q15" s="11"/>
      <c r="R15" s="11"/>
      <c r="S15" s="6"/>
    </row>
    <row r="16" spans="1:25" x14ac:dyDescent="0.25">
      <c r="M16" t="s">
        <v>7</v>
      </c>
      <c r="N16" s="7" t="s">
        <v>6</v>
      </c>
      <c r="O16" s="8" t="s">
        <v>19</v>
      </c>
      <c r="P16" s="7" t="s">
        <v>6</v>
      </c>
      <c r="Q16" s="12" t="s">
        <v>20</v>
      </c>
      <c r="R16" s="12" t="s">
        <v>21</v>
      </c>
      <c r="S16" s="8" t="s">
        <v>16</v>
      </c>
    </row>
    <row r="17" spans="10:24" x14ac:dyDescent="0.25">
      <c r="M17">
        <v>0</v>
      </c>
      <c r="N17" s="7"/>
      <c r="O17" s="8"/>
      <c r="P17" s="7">
        <v>25.243863999999999</v>
      </c>
      <c r="Q17" s="12">
        <v>-1.274319E-2</v>
      </c>
      <c r="R17" s="12">
        <v>-9.6634111999999994E-3</v>
      </c>
      <c r="S17" s="8">
        <v>1.1823197000000001</v>
      </c>
    </row>
    <row r="18" spans="10:24" x14ac:dyDescent="0.25">
      <c r="K18" s="1"/>
      <c r="M18">
        <v>1</v>
      </c>
      <c r="N18" s="7">
        <v>37.820256240105799</v>
      </c>
      <c r="O18" s="8">
        <v>-2.0239522593328702E-2</v>
      </c>
      <c r="P18" s="7">
        <v>40.759864</v>
      </c>
      <c r="Q18" s="12">
        <v>-0.17602554000000001</v>
      </c>
      <c r="R18" s="12">
        <v>-0.17133646</v>
      </c>
      <c r="S18" s="8">
        <v>1.1383904</v>
      </c>
      <c r="X18" s="14"/>
    </row>
    <row r="19" spans="10:24" x14ac:dyDescent="0.25">
      <c r="J19" s="1"/>
      <c r="M19">
        <v>2</v>
      </c>
      <c r="N19" s="7">
        <v>43.708644586608102</v>
      </c>
      <c r="O19" s="8">
        <v>-3.9049632221576799E-2</v>
      </c>
      <c r="P19" s="7">
        <v>47.240174000000003</v>
      </c>
      <c r="Q19" s="12">
        <v>-0.23335471999999999</v>
      </c>
      <c r="R19" s="12">
        <v>-0.22566043</v>
      </c>
      <c r="S19" s="8">
        <v>1.1108446999999999</v>
      </c>
    </row>
    <row r="20" spans="10:24" x14ac:dyDescent="0.25">
      <c r="M20">
        <v>3</v>
      </c>
      <c r="N20" s="7">
        <v>46.878147474993703</v>
      </c>
      <c r="O20" s="8">
        <v>-6.3805825542658595E-2</v>
      </c>
      <c r="P20" s="7">
        <v>49.467160999999997</v>
      </c>
      <c r="Q20" s="12">
        <v>-0.26135532</v>
      </c>
      <c r="R20" s="12">
        <v>-0.25063121999999999</v>
      </c>
      <c r="S20" s="8">
        <v>1.1031675000000001</v>
      </c>
    </row>
    <row r="21" spans="10:24" x14ac:dyDescent="0.25">
      <c r="M21">
        <v>4</v>
      </c>
      <c r="N21" s="7">
        <v>48.644086801414701</v>
      </c>
      <c r="O21" s="8">
        <v>-9.7370547300670296E-2</v>
      </c>
      <c r="P21" s="7">
        <v>50.441502</v>
      </c>
      <c r="Q21" s="12">
        <v>-0.28258074999999999</v>
      </c>
      <c r="R21" s="12">
        <v>-0.26906795999999999</v>
      </c>
      <c r="S21" s="8">
        <v>1.1009498</v>
      </c>
    </row>
    <row r="22" spans="10:24" x14ac:dyDescent="0.25">
      <c r="M22">
        <v>5</v>
      </c>
      <c r="N22" s="7">
        <v>49.613333809322299</v>
      </c>
      <c r="O22" s="8">
        <v>-0.14097371976822601</v>
      </c>
      <c r="P22" s="7">
        <v>50.859743000000002</v>
      </c>
      <c r="Q22" s="12">
        <v>-0.30618423</v>
      </c>
      <c r="R22" s="12">
        <v>-0.28932099999999999</v>
      </c>
      <c r="S22" s="8">
        <v>1.1010639</v>
      </c>
    </row>
    <row r="23" spans="10:24" x14ac:dyDescent="0.25">
      <c r="M23">
        <v>6</v>
      </c>
      <c r="N23" s="7">
        <v>50.073665871182399</v>
      </c>
      <c r="O23" s="8">
        <v>-0.195661889578332</v>
      </c>
      <c r="P23" s="7">
        <v>50.941076000000002</v>
      </c>
      <c r="Q23" s="12">
        <v>-0.33707303</v>
      </c>
      <c r="R23" s="12">
        <v>-0.31587338999999998</v>
      </c>
      <c r="S23" s="8">
        <v>1.1025243</v>
      </c>
    </row>
    <row r="24" spans="10:24" x14ac:dyDescent="0.25">
      <c r="M24">
        <v>7</v>
      </c>
      <c r="N24" s="7">
        <v>50.178697827647902</v>
      </c>
      <c r="O24" s="8">
        <v>-0.26420286607754001</v>
      </c>
      <c r="P24" s="7">
        <v>50.787996999999997</v>
      </c>
      <c r="Q24" s="12">
        <v>-0.37912378000000002</v>
      </c>
      <c r="R24" s="12">
        <v>-0.35218667999999997</v>
      </c>
      <c r="S24" s="8">
        <v>1.1048274</v>
      </c>
    </row>
    <row r="25" spans="10:24" x14ac:dyDescent="0.25">
      <c r="M25">
        <v>8</v>
      </c>
      <c r="N25" s="7">
        <v>50.018645046501199</v>
      </c>
      <c r="O25" s="8">
        <v>-0.35077598865609599</v>
      </c>
      <c r="P25" s="7">
        <v>50.451129999999999</v>
      </c>
      <c r="Q25" s="12">
        <v>-0.43608204</v>
      </c>
      <c r="R25" s="12">
        <v>-0.40175184000000003</v>
      </c>
      <c r="S25" s="8">
        <v>1.1074908000000001</v>
      </c>
    </row>
    <row r="26" spans="10:24" x14ac:dyDescent="0.25">
      <c r="M26">
        <v>9</v>
      </c>
      <c r="N26" s="7">
        <v>49.664153118084897</v>
      </c>
      <c r="O26" s="8">
        <v>-0.46129123003629502</v>
      </c>
      <c r="P26" s="7">
        <v>49.976284999999997</v>
      </c>
      <c r="Q26" s="12">
        <v>-0.51231981000000004</v>
      </c>
      <c r="R26" s="12">
        <v>-0.46879988</v>
      </c>
      <c r="S26" s="8">
        <v>1.1102608</v>
      </c>
    </row>
    <row r="27" spans="10:24" x14ac:dyDescent="0.25">
      <c r="M27">
        <v>10</v>
      </c>
      <c r="N27" s="7">
        <v>49.162174926748001</v>
      </c>
      <c r="O27" s="8">
        <v>-0.59773359786777303</v>
      </c>
      <c r="P27" s="7">
        <v>49.415568999999998</v>
      </c>
      <c r="Q27" s="12">
        <v>-0.61541111000000004</v>
      </c>
      <c r="R27" s="12">
        <v>-0.55926905999999998</v>
      </c>
      <c r="S27" s="8">
        <v>1.1126301000000001</v>
      </c>
    </row>
    <row r="28" spans="10:24" x14ac:dyDescent="0.25">
      <c r="M28">
        <v>11</v>
      </c>
      <c r="N28" s="7">
        <v>48.5336490958844</v>
      </c>
      <c r="O28" s="8">
        <v>-0.77396899829909704</v>
      </c>
      <c r="P28" s="7">
        <v>48.748601000000001</v>
      </c>
      <c r="Q28" s="12">
        <v>-0.75367265999999999</v>
      </c>
      <c r="R28" s="12">
        <v>-0.67926829</v>
      </c>
      <c r="S28" s="8">
        <v>1.1146362000000001</v>
      </c>
    </row>
    <row r="29" spans="10:24" x14ac:dyDescent="0.25">
      <c r="M29">
        <v>12</v>
      </c>
      <c r="N29" s="9">
        <v>46.167149305048298</v>
      </c>
      <c r="O29" s="10">
        <v>-0.94924367994826797</v>
      </c>
      <c r="P29" s="9">
        <v>47.210549</v>
      </c>
      <c r="Q29" s="13">
        <v>-0.92753713000000004</v>
      </c>
      <c r="R29" s="13">
        <v>-0.81006403999999999</v>
      </c>
      <c r="S29" s="10">
        <v>1.1170253000000001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Y29"/>
  <sheetViews>
    <sheetView topLeftCell="C1" zoomScale="95" zoomScaleNormal="95" workbookViewId="0">
      <selection activeCell="U22" sqref="U22"/>
    </sheetView>
  </sheetViews>
  <sheetFormatPr baseColWidth="10" defaultColWidth="8.85546875" defaultRowHeight="15" x14ac:dyDescent="0.25"/>
  <cols>
    <col min="1" max="1" width="8" bestFit="1" customWidth="1"/>
    <col min="2" max="3" width="12.7109375" bestFit="1" customWidth="1"/>
    <col min="4" max="4" width="10.5703125" bestFit="1" customWidth="1"/>
    <col min="5" max="5" width="11.5703125" bestFit="1" customWidth="1"/>
    <col min="6" max="6" width="10.85546875" bestFit="1" customWidth="1"/>
    <col min="7" max="7" width="15" bestFit="1" customWidth="1"/>
    <col min="8" max="8" width="12.7109375" bestFit="1" customWidth="1"/>
    <col min="9" max="9" width="15.5703125" bestFit="1" customWidth="1"/>
    <col min="10" max="10" width="15.42578125" bestFit="1" customWidth="1"/>
    <col min="11" max="12" width="14" bestFit="1" customWidth="1"/>
    <col min="13" max="13" width="12.7109375" bestFit="1" customWidth="1"/>
    <col min="14" max="14" width="14" bestFit="1" customWidth="1"/>
    <col min="15" max="15" width="13.28515625" bestFit="1" customWidth="1"/>
    <col min="16" max="16" width="10.5703125" bestFit="1" customWidth="1"/>
    <col min="17" max="17" width="13.7109375" bestFit="1" customWidth="1"/>
    <col min="18" max="18" width="15.140625" bestFit="1" customWidth="1"/>
    <col min="19" max="19" width="15" bestFit="1" customWidth="1"/>
    <col min="20" max="20" width="15.140625" bestFit="1" customWidth="1"/>
    <col min="21" max="21" width="15.5703125" bestFit="1" customWidth="1"/>
    <col min="22" max="22" width="12.7109375" bestFit="1" customWidth="1"/>
    <col min="23" max="23" width="10.28515625" bestFit="1" customWidth="1"/>
    <col min="24" max="24" width="15.5703125" bestFit="1" customWidth="1"/>
    <col min="25" max="25" width="16.5703125" bestFit="1" customWidth="1"/>
  </cols>
  <sheetData>
    <row r="1" spans="1:25" x14ac:dyDescent="0.25">
      <c r="A1" t="s">
        <v>0</v>
      </c>
      <c r="B1" s="2" t="s">
        <v>9</v>
      </c>
      <c r="C1" s="2" t="s">
        <v>3</v>
      </c>
      <c r="D1" s="2" t="s">
        <v>1</v>
      </c>
      <c r="E1" s="3" t="s">
        <v>8</v>
      </c>
      <c r="F1" s="26" t="s">
        <v>18</v>
      </c>
      <c r="G1" s="27" t="s">
        <v>14</v>
      </c>
      <c r="H1" s="27" t="s">
        <v>15</v>
      </c>
      <c r="I1" s="28" t="s">
        <v>30</v>
      </c>
      <c r="J1" s="28" t="s">
        <v>31</v>
      </c>
      <c r="K1" s="17" t="s">
        <v>13</v>
      </c>
      <c r="L1" s="26" t="s">
        <v>2</v>
      </c>
      <c r="M1" s="18" t="s">
        <v>10</v>
      </c>
      <c r="N1" s="19" t="s">
        <v>17</v>
      </c>
      <c r="O1" s="19" t="s">
        <v>11</v>
      </c>
      <c r="P1" s="22" t="s">
        <v>12</v>
      </c>
      <c r="Q1" s="22" t="s">
        <v>39</v>
      </c>
      <c r="R1" s="28" t="s">
        <v>32</v>
      </c>
      <c r="S1" s="28" t="s">
        <v>33</v>
      </c>
    </row>
    <row r="2" spans="1:25" x14ac:dyDescent="0.25">
      <c r="A2">
        <v>1</v>
      </c>
      <c r="B2" s="2">
        <f>0.2415*0.02</f>
        <v>4.8300000000000001E-3</v>
      </c>
      <c r="C2" s="2">
        <f>0.00221309392/B2</f>
        <v>0.45819749896480327</v>
      </c>
      <c r="D2" s="2">
        <f t="shared" ref="D2:D13" si="0">2*B2/(0.2415+0.02)</f>
        <v>3.6940726577437855E-2</v>
      </c>
      <c r="E2" s="16">
        <v>1.7893999999999998E-5</v>
      </c>
      <c r="F2" s="26">
        <f t="shared" ref="F2:F13" si="1">Q17-Q18</f>
        <v>0.201370566</v>
      </c>
      <c r="G2" s="26">
        <f t="shared" ref="G2:G13" si="2">S17</f>
        <v>1.1835230000000001</v>
      </c>
      <c r="H2" s="26">
        <f t="shared" ref="H2:H13" si="3">S18</f>
        <v>1.1531674000000001</v>
      </c>
      <c r="I2" s="34">
        <v>6.2917534000000002E-5</v>
      </c>
      <c r="J2" s="34">
        <v>5.1339389999999998E-5</v>
      </c>
      <c r="K2">
        <v>1.1616054</v>
      </c>
      <c r="L2" s="29">
        <f>L3-I2-J2</f>
        <v>1.2371568400000002E-3</v>
      </c>
      <c r="M2" s="20">
        <f t="shared" ref="M2:M13" si="4">L2*D2/(B2*E2)</f>
        <v>528.78074216957702</v>
      </c>
      <c r="N2" s="21">
        <f t="shared" ref="N2:N13" si="5">F2-((L2/B2)^2)*(1/H2-1/G2)</f>
        <v>0.19991133172309397</v>
      </c>
      <c r="O2" s="21">
        <f t="shared" ref="O2:O13" si="6">N2*2*K2*D2*(B2^2)/((L2^2)*C2)</f>
        <v>0.57072052225059211</v>
      </c>
      <c r="P2" s="22">
        <f t="shared" ref="P2:P13" si="7">(((10^((O2^(-1/2))/(-1.8)))-(6.9/M2))^(1/1.11))*3.7*D2</f>
        <v>2.782290688839029E-2</v>
      </c>
      <c r="Q2" s="36">
        <f>O2*M2</f>
        <v>301.7860213270767</v>
      </c>
      <c r="R2" s="34">
        <v>5.3141771999999997E-5</v>
      </c>
      <c r="S2" s="34">
        <v>4.3362573000000003E-5</v>
      </c>
      <c r="U2">
        <f>R2/(20/3600)</f>
        <v>9.5655189599999982E-3</v>
      </c>
      <c r="V2">
        <f>S2/(20/3600)</f>
        <v>7.8052631400000001E-3</v>
      </c>
      <c r="Y2" s="4"/>
    </row>
    <row r="3" spans="1:25" x14ac:dyDescent="0.25">
      <c r="A3">
        <v>2</v>
      </c>
      <c r="B3" s="2">
        <f t="shared" ref="B3:B13" si="8">0.2415*0.02</f>
        <v>4.8300000000000001E-3</v>
      </c>
      <c r="C3" s="2">
        <f t="shared" ref="C3:C13" si="9">0.00221309392/B3</f>
        <v>0.45819749896480327</v>
      </c>
      <c r="D3" s="2">
        <f t="shared" si="0"/>
        <v>3.6940726577437855E-2</v>
      </c>
      <c r="E3" s="16">
        <v>1.7893999999999998E-5</v>
      </c>
      <c r="F3" s="26">
        <f t="shared" si="1"/>
        <v>0.12538598000000001</v>
      </c>
      <c r="G3" s="26">
        <f t="shared" si="2"/>
        <v>1.1531674000000001</v>
      </c>
      <c r="H3" s="26">
        <f t="shared" si="3"/>
        <v>1.1385221000000001</v>
      </c>
      <c r="I3" s="34">
        <v>9.1988708000000004E-5</v>
      </c>
      <c r="J3" s="34">
        <v>7.5015064999999997E-5</v>
      </c>
      <c r="K3">
        <v>1.1358123</v>
      </c>
      <c r="L3" s="29">
        <f t="shared" ref="L3:L13" si="10">L4-I3-J3</f>
        <v>1.3514137640000003E-3</v>
      </c>
      <c r="M3" s="20">
        <f t="shared" si="4"/>
        <v>577.61599014891408</v>
      </c>
      <c r="N3" s="21">
        <f t="shared" si="5"/>
        <v>0.1245127133697211</v>
      </c>
      <c r="O3" s="21">
        <f t="shared" si="6"/>
        <v>0.29128663946557892</v>
      </c>
      <c r="P3" s="22">
        <f t="shared" si="7"/>
        <v>1.428406486850969E-2</v>
      </c>
      <c r="Q3" s="36">
        <f t="shared" ref="Q3:Q13" si="11">O3*M3</f>
        <v>168.25182067206012</v>
      </c>
      <c r="R3" s="34">
        <v>7.7696036000000001E-5</v>
      </c>
      <c r="S3" s="34">
        <v>6.3359658000000001E-5</v>
      </c>
      <c r="U3">
        <f t="shared" ref="U3:V13" si="12">R3/(20/3600)</f>
        <v>1.3985286479999999E-2</v>
      </c>
      <c r="V3">
        <f t="shared" si="12"/>
        <v>1.1404738439999999E-2</v>
      </c>
      <c r="Y3" s="4"/>
    </row>
    <row r="4" spans="1:25" x14ac:dyDescent="0.25">
      <c r="A4">
        <v>3</v>
      </c>
      <c r="B4" s="2">
        <f t="shared" si="8"/>
        <v>4.8300000000000001E-3</v>
      </c>
      <c r="C4" s="2">
        <f t="shared" si="9"/>
        <v>0.45819749896480327</v>
      </c>
      <c r="D4" s="2">
        <f t="shared" si="0"/>
        <v>3.6940726577437855E-2</v>
      </c>
      <c r="E4" s="16">
        <v>1.7893999999999998E-5</v>
      </c>
      <c r="F4" s="26">
        <f t="shared" si="1"/>
        <v>9.7967729999999975E-2</v>
      </c>
      <c r="G4" s="26">
        <f t="shared" si="2"/>
        <v>1.1385221000000001</v>
      </c>
      <c r="H4" s="26">
        <f t="shared" si="3"/>
        <v>1.1282943999999999</v>
      </c>
      <c r="I4">
        <v>1.1104979E-4</v>
      </c>
      <c r="J4" s="34">
        <v>9.3516003000000005E-5</v>
      </c>
      <c r="K4">
        <v>1.1210825</v>
      </c>
      <c r="L4" s="29">
        <f t="shared" si="10"/>
        <v>1.5184175370000004E-3</v>
      </c>
      <c r="M4" s="20">
        <f t="shared" si="4"/>
        <v>648.9960902112955</v>
      </c>
      <c r="N4" s="21">
        <f t="shared" si="5"/>
        <v>9.7180861348667602E-2</v>
      </c>
      <c r="O4" s="21">
        <f t="shared" si="6"/>
        <v>0.17775133510773489</v>
      </c>
      <c r="P4" s="22">
        <f t="shared" si="7"/>
        <v>7.0938498423045769E-3</v>
      </c>
      <c r="Q4" s="36">
        <f t="shared" si="11"/>
        <v>115.35992151475773</v>
      </c>
      <c r="R4" s="34">
        <v>9.3795514999999994E-5</v>
      </c>
      <c r="S4" s="34">
        <v>7.8986028000000002E-5</v>
      </c>
      <c r="U4">
        <f t="shared" si="12"/>
        <v>1.6883192699999997E-2</v>
      </c>
      <c r="V4">
        <f t="shared" si="12"/>
        <v>1.421748504E-2</v>
      </c>
      <c r="Y4" s="4"/>
    </row>
    <row r="5" spans="1:25" x14ac:dyDescent="0.25">
      <c r="A5">
        <v>4</v>
      </c>
      <c r="B5" s="2">
        <f t="shared" si="8"/>
        <v>4.8300000000000001E-3</v>
      </c>
      <c r="C5" s="2">
        <f t="shared" si="9"/>
        <v>0.45819749896480327</v>
      </c>
      <c r="D5" s="2">
        <f t="shared" si="0"/>
        <v>3.6940726577437855E-2</v>
      </c>
      <c r="E5" s="16">
        <v>1.7893999999999998E-5</v>
      </c>
      <c r="F5" s="26">
        <f t="shared" si="1"/>
        <v>9.5240300000000055E-2</v>
      </c>
      <c r="G5" s="26">
        <f t="shared" si="2"/>
        <v>1.1282943999999999</v>
      </c>
      <c r="H5" s="26">
        <f t="shared" si="3"/>
        <v>1.1233211999999999</v>
      </c>
      <c r="I5">
        <v>1.2793576999999999E-4</v>
      </c>
      <c r="J5">
        <v>1.1090596E-4</v>
      </c>
      <c r="K5">
        <v>1.1125597</v>
      </c>
      <c r="L5" s="29">
        <f t="shared" si="10"/>
        <v>1.7229833300000006E-3</v>
      </c>
      <c r="M5" s="20">
        <f t="shared" si="4"/>
        <v>736.43080208262791</v>
      </c>
      <c r="N5" s="21">
        <f t="shared" si="5"/>
        <v>9.4740981764787485E-2</v>
      </c>
      <c r="O5" s="21">
        <f t="shared" si="6"/>
        <v>0.13355988307956415</v>
      </c>
      <c r="P5" s="22">
        <f t="shared" si="7"/>
        <v>4.1764089297498513E-3</v>
      </c>
      <c r="Q5" s="36">
        <f t="shared" si="11"/>
        <v>98.357611822345433</v>
      </c>
      <c r="R5">
        <v>1.0805786E-4</v>
      </c>
      <c r="S5" s="34">
        <v>9.3674033000000002E-5</v>
      </c>
      <c r="U5">
        <f t="shared" si="12"/>
        <v>1.9450414799999999E-2</v>
      </c>
      <c r="V5">
        <f t="shared" si="12"/>
        <v>1.6861325940000001E-2</v>
      </c>
      <c r="Y5" s="4"/>
    </row>
    <row r="6" spans="1:25" x14ac:dyDescent="0.25">
      <c r="A6">
        <v>5</v>
      </c>
      <c r="B6" s="2">
        <f t="shared" si="8"/>
        <v>4.8300000000000001E-3</v>
      </c>
      <c r="C6" s="2">
        <f t="shared" si="9"/>
        <v>0.45819749896480327</v>
      </c>
      <c r="D6" s="2">
        <f t="shared" si="0"/>
        <v>3.6940726577437855E-2</v>
      </c>
      <c r="E6" s="16">
        <v>1.7893999999999998E-5</v>
      </c>
      <c r="F6" s="26">
        <f t="shared" si="1"/>
        <v>0.10844626999999996</v>
      </c>
      <c r="G6" s="26">
        <f t="shared" si="2"/>
        <v>1.1233211999999999</v>
      </c>
      <c r="H6" s="26">
        <f t="shared" si="3"/>
        <v>1.1223641</v>
      </c>
      <c r="I6">
        <v>1.4493106E-4</v>
      </c>
      <c r="J6">
        <v>1.3029723999999999E-4</v>
      </c>
      <c r="K6">
        <v>1.1075284000000001</v>
      </c>
      <c r="L6" s="29">
        <f t="shared" si="10"/>
        <v>1.9618250600000006E-3</v>
      </c>
      <c r="M6" s="20">
        <f t="shared" si="4"/>
        <v>838.5156010079329</v>
      </c>
      <c r="N6" s="21">
        <f t="shared" si="5"/>
        <v>0.10832102918408372</v>
      </c>
      <c r="O6" s="21">
        <f t="shared" si="6"/>
        <v>0.11725302871808119</v>
      </c>
      <c r="P6" s="22">
        <f t="shared" si="7"/>
        <v>3.2250541504678389E-3</v>
      </c>
      <c r="Q6" s="36">
        <f t="shared" si="11"/>
        <v>98.318493845542264</v>
      </c>
      <c r="R6">
        <v>1.2241250999999999E-4</v>
      </c>
      <c r="S6">
        <v>1.1005241E-4</v>
      </c>
      <c r="U6">
        <f t="shared" si="12"/>
        <v>2.2034251799999998E-2</v>
      </c>
      <c r="V6">
        <f t="shared" si="12"/>
        <v>1.9809433799999998E-2</v>
      </c>
      <c r="Y6" s="4"/>
    </row>
    <row r="7" spans="1:25" x14ac:dyDescent="0.25">
      <c r="A7">
        <v>6</v>
      </c>
      <c r="B7" s="2">
        <f t="shared" si="8"/>
        <v>4.8300000000000001E-3</v>
      </c>
      <c r="C7" s="2">
        <f t="shared" si="9"/>
        <v>0.45819749896480327</v>
      </c>
      <c r="D7" s="2">
        <f t="shared" si="0"/>
        <v>3.6940726577437855E-2</v>
      </c>
      <c r="E7" s="16">
        <v>1.7893999999999998E-5</v>
      </c>
      <c r="F7" s="26">
        <f t="shared" si="1"/>
        <v>0.13032639000000001</v>
      </c>
      <c r="G7" s="26">
        <f t="shared" si="2"/>
        <v>1.1223641</v>
      </c>
      <c r="H7" s="26">
        <f t="shared" si="3"/>
        <v>1.1223481</v>
      </c>
      <c r="I7">
        <v>1.6414621E-4</v>
      </c>
      <c r="J7">
        <v>1.5253831999999999E-4</v>
      </c>
      <c r="K7">
        <v>1.1050595000000001</v>
      </c>
      <c r="L7" s="29">
        <f t="shared" si="10"/>
        <v>2.2370533600000004E-3</v>
      </c>
      <c r="M7" s="20">
        <f t="shared" si="4"/>
        <v>956.15260549644302</v>
      </c>
      <c r="N7" s="21">
        <f t="shared" si="5"/>
        <v>0.13032366531020401</v>
      </c>
      <c r="O7" s="21">
        <f t="shared" si="6"/>
        <v>0.10825132920259203</v>
      </c>
      <c r="P7" s="22">
        <f>(((10^((O7^(-1/2))/(-1.8)))-(6.9/M7))^(1/1.11))*3.7*D7</f>
        <v>2.7835176390857454E-3</v>
      </c>
      <c r="Q7" s="36">
        <f t="shared" si="11"/>
        <v>103.50479046551156</v>
      </c>
      <c r="R7">
        <v>1.3864212E-4</v>
      </c>
      <c r="S7">
        <v>1.288378E-4</v>
      </c>
      <c r="U7">
        <f t="shared" si="12"/>
        <v>2.4955581599999999E-2</v>
      </c>
      <c r="V7">
        <f t="shared" si="12"/>
        <v>2.3190803999999999E-2</v>
      </c>
      <c r="Y7" s="4"/>
    </row>
    <row r="8" spans="1:25" x14ac:dyDescent="0.25">
      <c r="A8">
        <v>7</v>
      </c>
      <c r="B8" s="2">
        <f t="shared" si="8"/>
        <v>4.8300000000000001E-3</v>
      </c>
      <c r="C8" s="2">
        <f t="shared" si="9"/>
        <v>0.45819749896480327</v>
      </c>
      <c r="D8" s="2">
        <f t="shared" si="0"/>
        <v>3.6940726577437855E-2</v>
      </c>
      <c r="E8" s="16">
        <v>1.7893999999999998E-5</v>
      </c>
      <c r="F8" s="26">
        <f t="shared" si="1"/>
        <v>0.16787730000000001</v>
      </c>
      <c r="G8" s="26">
        <f t="shared" si="2"/>
        <v>1.1223481</v>
      </c>
      <c r="H8" s="26">
        <f t="shared" si="3"/>
        <v>1.1227644000000001</v>
      </c>
      <c r="I8">
        <v>1.8681831999999999E-4</v>
      </c>
      <c r="J8">
        <v>1.7959268999999999E-4</v>
      </c>
      <c r="K8">
        <v>1.1036243999999999</v>
      </c>
      <c r="L8" s="29">
        <f t="shared" si="10"/>
        <v>2.5537378900000003E-3</v>
      </c>
      <c r="M8" s="20">
        <f t="shared" si="4"/>
        <v>1091.5086698148714</v>
      </c>
      <c r="N8" s="21">
        <f t="shared" si="5"/>
        <v>0.16796965248381618</v>
      </c>
      <c r="O8" s="21">
        <f t="shared" si="6"/>
        <v>0.10692430919886033</v>
      </c>
      <c r="P8" s="22">
        <f t="shared" si="7"/>
        <v>2.8605100502541473E-3</v>
      </c>
      <c r="Q8" s="36">
        <f t="shared" si="11"/>
        <v>116.70881050452205</v>
      </c>
      <c r="R8">
        <v>1.5779157000000001E-4</v>
      </c>
      <c r="S8">
        <v>1.5168861E-4</v>
      </c>
      <c r="U8">
        <f t="shared" si="12"/>
        <v>2.8402482600000001E-2</v>
      </c>
      <c r="V8">
        <f t="shared" si="12"/>
        <v>2.7303949800000001E-2</v>
      </c>
      <c r="Y8" s="4"/>
    </row>
    <row r="9" spans="1:25" x14ac:dyDescent="0.25">
      <c r="A9">
        <v>8</v>
      </c>
      <c r="B9" s="2">
        <f t="shared" si="8"/>
        <v>4.8300000000000001E-3</v>
      </c>
      <c r="C9" s="2">
        <f t="shared" si="9"/>
        <v>0.45819749896480327</v>
      </c>
      <c r="D9" s="2">
        <f t="shared" si="0"/>
        <v>3.6940726577437855E-2</v>
      </c>
      <c r="E9" s="16">
        <v>1.7893999999999998E-5</v>
      </c>
      <c r="F9" s="26">
        <f t="shared" si="1"/>
        <v>0.22114033</v>
      </c>
      <c r="G9" s="26">
        <f t="shared" si="2"/>
        <v>1.1227644000000001</v>
      </c>
      <c r="H9" s="26">
        <f t="shared" si="3"/>
        <v>1.1234014000000001</v>
      </c>
      <c r="I9">
        <v>2.1413728000000001E-4</v>
      </c>
      <c r="J9">
        <v>2.1237352999999999E-4</v>
      </c>
      <c r="K9">
        <v>1.1034732</v>
      </c>
      <c r="L9" s="29">
        <f t="shared" si="10"/>
        <v>2.9201489000000003E-3</v>
      </c>
      <c r="M9" s="20">
        <f t="shared" si="4"/>
        <v>1248.1186319009269</v>
      </c>
      <c r="N9" s="21">
        <f t="shared" si="5"/>
        <v>0.22132492994619812</v>
      </c>
      <c r="O9" s="21">
        <f t="shared" si="6"/>
        <v>0.10773556847550372</v>
      </c>
      <c r="P9" s="22">
        <f t="shared" si="7"/>
        <v>3.0651860111177522E-3</v>
      </c>
      <c r="Q9" s="36">
        <f t="shared" si="11"/>
        <v>134.46677033271433</v>
      </c>
      <c r="R9">
        <v>1.8086586999999999E-4</v>
      </c>
      <c r="S9">
        <v>1.7937616000000001E-4</v>
      </c>
      <c r="U9">
        <f t="shared" si="12"/>
        <v>3.2555856599999995E-2</v>
      </c>
      <c r="V9">
        <f t="shared" si="12"/>
        <v>3.2287708800000002E-2</v>
      </c>
      <c r="Y9" s="4"/>
    </row>
    <row r="10" spans="1:25" x14ac:dyDescent="0.25">
      <c r="A10">
        <v>9</v>
      </c>
      <c r="B10" s="2">
        <f t="shared" si="8"/>
        <v>4.8300000000000001E-3</v>
      </c>
      <c r="C10" s="2">
        <f t="shared" si="9"/>
        <v>0.45819749896480327</v>
      </c>
      <c r="D10" s="2">
        <f t="shared" si="0"/>
        <v>3.6940726577437855E-2</v>
      </c>
      <c r="E10" s="16">
        <v>1.7893999999999998E-5</v>
      </c>
      <c r="F10" s="26">
        <f t="shared" si="1"/>
        <v>0.2929252</v>
      </c>
      <c r="G10" s="26">
        <f t="shared" si="2"/>
        <v>1.1234014000000001</v>
      </c>
      <c r="H10" s="26">
        <f t="shared" si="3"/>
        <v>1.1229986000000001</v>
      </c>
      <c r="I10">
        <v>2.4737089999999999E-4</v>
      </c>
      <c r="J10">
        <v>2.5179453000000001E-4</v>
      </c>
      <c r="K10">
        <v>1.1040757999999999</v>
      </c>
      <c r="L10" s="29">
        <f t="shared" si="10"/>
        <v>3.3466597100000003E-3</v>
      </c>
      <c r="M10" s="20">
        <f t="shared" si="4"/>
        <v>1430.4162156536445</v>
      </c>
      <c r="N10" s="21">
        <f t="shared" si="5"/>
        <v>0.29277191341975045</v>
      </c>
      <c r="O10" s="21">
        <f t="shared" si="6"/>
        <v>0.1085630828141389</v>
      </c>
      <c r="P10" s="22">
        <f t="shared" si="7"/>
        <v>3.2532025456100447E-3</v>
      </c>
      <c r="Q10" s="36">
        <f t="shared" si="11"/>
        <v>155.29039407869377</v>
      </c>
      <c r="R10">
        <v>2.0893584E-4</v>
      </c>
      <c r="S10">
        <v>2.1267216E-4</v>
      </c>
      <c r="U10">
        <f t="shared" si="12"/>
        <v>3.7608451199999997E-2</v>
      </c>
      <c r="V10">
        <f t="shared" si="12"/>
        <v>3.8280988799999999E-2</v>
      </c>
      <c r="Y10" s="4"/>
    </row>
    <row r="11" spans="1:25" x14ac:dyDescent="0.25">
      <c r="A11">
        <v>10</v>
      </c>
      <c r="B11" s="2">
        <f t="shared" si="8"/>
        <v>4.8300000000000001E-3</v>
      </c>
      <c r="C11" s="2">
        <f t="shared" si="9"/>
        <v>0.45819749896480327</v>
      </c>
      <c r="D11" s="2">
        <f t="shared" si="0"/>
        <v>3.6940726577437855E-2</v>
      </c>
      <c r="E11" s="16">
        <v>1.7893999999999998E-5</v>
      </c>
      <c r="F11" s="26">
        <f t="shared" si="1"/>
        <v>0.40643980000000002</v>
      </c>
      <c r="G11" s="26">
        <f t="shared" si="2"/>
        <v>1.1229986000000001</v>
      </c>
      <c r="H11" s="26">
        <f t="shared" si="3"/>
        <v>1.1230377</v>
      </c>
      <c r="I11">
        <v>2.8859399999999998E-4</v>
      </c>
      <c r="J11">
        <v>3.0173255E-4</v>
      </c>
      <c r="K11">
        <v>1.1051419</v>
      </c>
      <c r="L11" s="29">
        <f t="shared" si="10"/>
        <v>3.8458251400000005E-3</v>
      </c>
      <c r="M11" s="20">
        <f t="shared" si="4"/>
        <v>1643.7675531775076</v>
      </c>
      <c r="N11" s="21">
        <f t="shared" si="5"/>
        <v>0.40645945567730601</v>
      </c>
      <c r="O11" s="21">
        <f t="shared" si="6"/>
        <v>0.11424394305648548</v>
      </c>
      <c r="P11" s="22">
        <f t="shared" si="7"/>
        <v>3.7583872150605542E-3</v>
      </c>
      <c r="Q11" s="36">
        <f t="shared" si="11"/>
        <v>187.79048674330966</v>
      </c>
      <c r="R11">
        <v>2.4375393000000001E-4</v>
      </c>
      <c r="S11">
        <v>2.5485109999999998E-4</v>
      </c>
      <c r="U11">
        <f t="shared" si="12"/>
        <v>4.3875707399999998E-2</v>
      </c>
      <c r="V11">
        <f t="shared" si="12"/>
        <v>4.5873197999999997E-2</v>
      </c>
      <c r="Y11" s="4"/>
    </row>
    <row r="12" spans="1:25" x14ac:dyDescent="0.25">
      <c r="A12">
        <v>11</v>
      </c>
      <c r="B12" s="2">
        <f t="shared" si="8"/>
        <v>4.8300000000000001E-3</v>
      </c>
      <c r="C12" s="2">
        <f t="shared" si="9"/>
        <v>0.45819749896480327</v>
      </c>
      <c r="D12" s="2">
        <f t="shared" si="0"/>
        <v>3.6940726577437855E-2</v>
      </c>
      <c r="E12" s="16">
        <v>1.7893999999999998E-5</v>
      </c>
      <c r="F12" s="26">
        <f t="shared" si="1"/>
        <v>0.56662010000000018</v>
      </c>
      <c r="G12" s="26">
        <f t="shared" si="2"/>
        <v>1.1230377</v>
      </c>
      <c r="H12" s="26">
        <f t="shared" si="3"/>
        <v>1.1234795</v>
      </c>
      <c r="I12">
        <v>3.4110899999999998E-4</v>
      </c>
      <c r="J12">
        <v>3.6389662999999998E-4</v>
      </c>
      <c r="K12">
        <v>1.1066753</v>
      </c>
      <c r="L12" s="29">
        <f t="shared" si="10"/>
        <v>4.43615169E-3</v>
      </c>
      <c r="M12" s="20">
        <f t="shared" si="4"/>
        <v>1896.0826203854822</v>
      </c>
      <c r="N12" s="21">
        <f t="shared" si="5"/>
        <v>0.56691548248385992</v>
      </c>
      <c r="O12" s="21">
        <f t="shared" si="6"/>
        <v>0.11992306916521131</v>
      </c>
      <c r="P12" s="22">
        <f t="shared" si="7"/>
        <v>4.2514221924008534E-3</v>
      </c>
      <c r="Q12" s="36">
        <f t="shared" si="11"/>
        <v>227.38404722744329</v>
      </c>
      <c r="R12">
        <v>2.8810945999999999E-4</v>
      </c>
      <c r="S12">
        <v>3.0735647999999998E-4</v>
      </c>
      <c r="U12">
        <f t="shared" si="12"/>
        <v>5.1859702799999997E-2</v>
      </c>
      <c r="V12">
        <f t="shared" si="12"/>
        <v>5.5324166399999992E-2</v>
      </c>
      <c r="Y12" s="4"/>
    </row>
    <row r="13" spans="1:25" x14ac:dyDescent="0.25">
      <c r="A13">
        <v>12</v>
      </c>
      <c r="B13" s="2">
        <f t="shared" si="8"/>
        <v>4.8300000000000001E-3</v>
      </c>
      <c r="C13" s="2">
        <f t="shared" si="9"/>
        <v>0.45819749896480327</v>
      </c>
      <c r="D13" s="2">
        <f t="shared" si="0"/>
        <v>3.6940726577437855E-2</v>
      </c>
      <c r="E13" s="16">
        <v>1.7893999999999998E-5</v>
      </c>
      <c r="F13" s="26">
        <f t="shared" si="1"/>
        <v>0.69921429999999996</v>
      </c>
      <c r="G13" s="26">
        <f t="shared" si="2"/>
        <v>1.1234795</v>
      </c>
      <c r="H13" s="26">
        <f t="shared" si="3"/>
        <v>1.1286486</v>
      </c>
      <c r="I13">
        <v>4.0626056000000002E-4</v>
      </c>
      <c r="J13">
        <v>6.7100722000000004E-4</v>
      </c>
      <c r="K13">
        <v>1.1127073000000001</v>
      </c>
      <c r="L13" s="29">
        <f t="shared" si="10"/>
        <v>5.14115732E-3</v>
      </c>
      <c r="M13" s="20">
        <f t="shared" si="4"/>
        <v>2197.4133718406738</v>
      </c>
      <c r="N13" s="21">
        <f t="shared" si="5"/>
        <v>0.70383298729924892</v>
      </c>
      <c r="O13" s="21">
        <f t="shared" si="6"/>
        <v>0.11145658796820505</v>
      </c>
      <c r="P13" s="22">
        <f t="shared" si="7"/>
        <v>3.7609368943627773E-3</v>
      </c>
      <c r="Q13" s="36">
        <f t="shared" si="11"/>
        <v>244.91619678107014</v>
      </c>
      <c r="R13">
        <v>3.4313814999999999E-4</v>
      </c>
      <c r="S13">
        <v>5.6675001000000005E-4</v>
      </c>
      <c r="U13">
        <f t="shared" si="12"/>
        <v>6.1764866999999994E-2</v>
      </c>
      <c r="V13">
        <f t="shared" si="12"/>
        <v>0.1020150018</v>
      </c>
      <c r="Y13" s="4"/>
    </row>
    <row r="14" spans="1:25" x14ac:dyDescent="0.25">
      <c r="K14" s="30" t="s">
        <v>34</v>
      </c>
      <c r="L14" s="33">
        <v>6.2184251000000001E-3</v>
      </c>
    </row>
    <row r="15" spans="1:25" x14ac:dyDescent="0.25">
      <c r="M15" t="s">
        <v>0</v>
      </c>
      <c r="N15" s="5" t="s">
        <v>4</v>
      </c>
      <c r="O15" s="6"/>
      <c r="P15" s="5" t="s">
        <v>5</v>
      </c>
      <c r="Q15" s="11"/>
      <c r="R15" s="11"/>
      <c r="S15" s="6"/>
    </row>
    <row r="16" spans="1:25" x14ac:dyDescent="0.25">
      <c r="M16" t="s">
        <v>7</v>
      </c>
      <c r="N16" s="7" t="s">
        <v>6</v>
      </c>
      <c r="O16" s="8" t="s">
        <v>19</v>
      </c>
      <c r="P16" s="7" t="s">
        <v>6</v>
      </c>
      <c r="Q16" s="12" t="s">
        <v>20</v>
      </c>
      <c r="R16" s="12" t="s">
        <v>21</v>
      </c>
      <c r="S16" s="8" t="s">
        <v>16</v>
      </c>
    </row>
    <row r="17" spans="10:24" x14ac:dyDescent="0.25">
      <c r="M17">
        <v>0</v>
      </c>
      <c r="N17" s="7"/>
      <c r="O17" s="8"/>
      <c r="P17" s="7">
        <v>25.020655000000001</v>
      </c>
      <c r="Q17" s="12">
        <v>-1.6003033999999999E-2</v>
      </c>
      <c r="R17" s="12">
        <v>-1.1143828999999999E-2</v>
      </c>
      <c r="S17" s="8">
        <v>1.1835230000000001</v>
      </c>
    </row>
    <row r="18" spans="10:24" x14ac:dyDescent="0.25">
      <c r="K18" s="1"/>
      <c r="M18">
        <v>1</v>
      </c>
      <c r="N18" s="7">
        <v>33.444862832568496</v>
      </c>
      <c r="O18" s="8">
        <v>-8.1609306405880502E-2</v>
      </c>
      <c r="P18" s="7">
        <v>34.819329000000003</v>
      </c>
      <c r="Q18" s="12">
        <v>-0.2173736</v>
      </c>
      <c r="R18" s="12">
        <v>-0.20167449000000001</v>
      </c>
      <c r="S18" s="8">
        <v>1.1531674000000001</v>
      </c>
      <c r="X18" s="14"/>
    </row>
    <row r="19" spans="10:24" x14ac:dyDescent="0.25">
      <c r="J19" s="1"/>
      <c r="M19">
        <v>2</v>
      </c>
      <c r="N19" s="7">
        <v>37.807948490165998</v>
      </c>
      <c r="O19" s="8">
        <v>-0.14607373646867899</v>
      </c>
      <c r="P19" s="7">
        <v>39.256292000000002</v>
      </c>
      <c r="Q19" s="12">
        <v>-0.34275958000000001</v>
      </c>
      <c r="R19" s="12">
        <v>-0.31668537000000002</v>
      </c>
      <c r="S19" s="8">
        <v>1.1385221000000001</v>
      </c>
    </row>
    <row r="20" spans="10:24" x14ac:dyDescent="0.25">
      <c r="M20">
        <v>3</v>
      </c>
      <c r="N20" s="7">
        <v>40.592395792382298</v>
      </c>
      <c r="O20" s="8">
        <v>-0.22498042564257001</v>
      </c>
      <c r="P20" s="7">
        <v>41.773826999999997</v>
      </c>
      <c r="Q20" s="12">
        <v>-0.44072730999999998</v>
      </c>
      <c r="R20" s="12">
        <v>-0.40523471</v>
      </c>
      <c r="S20" s="8">
        <v>1.1282943999999999</v>
      </c>
    </row>
    <row r="21" spans="10:24" x14ac:dyDescent="0.25">
      <c r="M21">
        <v>4</v>
      </c>
      <c r="N21" s="7">
        <v>42.3798653099375</v>
      </c>
      <c r="O21" s="8">
        <v>-0.32877396074763998</v>
      </c>
      <c r="P21" s="7">
        <v>43.353622999999999</v>
      </c>
      <c r="Q21" s="12">
        <v>-0.53596761000000004</v>
      </c>
      <c r="R21" s="12">
        <v>-0.48975984</v>
      </c>
      <c r="S21" s="8">
        <v>1.1233211999999999</v>
      </c>
    </row>
    <row r="22" spans="10:24" x14ac:dyDescent="0.25">
      <c r="M22">
        <v>5</v>
      </c>
      <c r="N22" s="7">
        <v>43.428952478289098</v>
      </c>
      <c r="O22" s="8">
        <v>-0.46232449226954497</v>
      </c>
      <c r="P22" s="7">
        <v>44.154918000000002</v>
      </c>
      <c r="Q22" s="12">
        <v>-0.64441387999999999</v>
      </c>
      <c r="R22" s="12">
        <v>-0.58426765999999997</v>
      </c>
      <c r="S22" s="8">
        <v>1.1223641</v>
      </c>
    </row>
    <row r="23" spans="10:24" x14ac:dyDescent="0.25">
      <c r="M23">
        <v>6</v>
      </c>
      <c r="N23" s="7">
        <v>44.023744415908503</v>
      </c>
      <c r="O23" s="8">
        <v>-0.630891883454751</v>
      </c>
      <c r="P23" s="7">
        <v>44.601014999999997</v>
      </c>
      <c r="Q23" s="12">
        <v>-0.77474027000000001</v>
      </c>
      <c r="R23" s="12">
        <v>-0.69689254</v>
      </c>
      <c r="S23" s="8">
        <v>1.1223481</v>
      </c>
    </row>
    <row r="24" spans="10:24" x14ac:dyDescent="0.25">
      <c r="M24">
        <v>7</v>
      </c>
      <c r="N24" s="7">
        <v>44.269856997118602</v>
      </c>
      <c r="O24" s="8">
        <v>-0.84646574105136096</v>
      </c>
      <c r="P24" s="7">
        <v>44.724110000000003</v>
      </c>
      <c r="Q24" s="12">
        <v>-0.94261757000000002</v>
      </c>
      <c r="R24" s="12">
        <v>-0.84040789999999999</v>
      </c>
      <c r="S24" s="8">
        <v>1.1227644000000001</v>
      </c>
    </row>
    <row r="25" spans="10:24" x14ac:dyDescent="0.25">
      <c r="M25">
        <v>8</v>
      </c>
      <c r="N25" s="7">
        <v>44.260930936922101</v>
      </c>
      <c r="O25" s="8">
        <v>-1.1270787096727899</v>
      </c>
      <c r="P25" s="7">
        <v>44.611642000000003</v>
      </c>
      <c r="Q25" s="12">
        <v>-1.1637579</v>
      </c>
      <c r="R25" s="12">
        <v>-1.0282111</v>
      </c>
      <c r="S25" s="8">
        <v>1.1234014000000001</v>
      </c>
    </row>
    <row r="26" spans="10:24" x14ac:dyDescent="0.25">
      <c r="M26">
        <v>9</v>
      </c>
      <c r="N26" s="7">
        <v>44.055964810434403</v>
      </c>
      <c r="O26" s="8">
        <v>-1.4985857463179899</v>
      </c>
      <c r="P26" s="7">
        <v>44.366624000000002</v>
      </c>
      <c r="Q26" s="12">
        <v>-1.4566831</v>
      </c>
      <c r="R26" s="12">
        <v>-1.2751741000000001</v>
      </c>
      <c r="S26" s="8">
        <v>1.1229986000000001</v>
      </c>
    </row>
    <row r="27" spans="10:24" x14ac:dyDescent="0.25">
      <c r="M27">
        <v>10</v>
      </c>
      <c r="N27" s="7">
        <v>43.671857138604501</v>
      </c>
      <c r="O27" s="8">
        <v>-1.9739385538996399</v>
      </c>
      <c r="P27" s="7">
        <v>43.965936999999997</v>
      </c>
      <c r="Q27" s="12">
        <v>-1.8631229</v>
      </c>
      <c r="R27" s="12">
        <v>-1.6168634</v>
      </c>
      <c r="S27" s="8">
        <v>1.1230377</v>
      </c>
    </row>
    <row r="28" spans="10:24" x14ac:dyDescent="0.25">
      <c r="M28">
        <v>11</v>
      </c>
      <c r="N28" s="7">
        <v>43.178031982237499</v>
      </c>
      <c r="O28" s="8">
        <v>-2.6138717106368898</v>
      </c>
      <c r="P28" s="7">
        <v>43.455354</v>
      </c>
      <c r="Q28" s="12">
        <v>-2.4297430000000002</v>
      </c>
      <c r="R28" s="12">
        <v>-2.0962806</v>
      </c>
      <c r="S28" s="8">
        <v>1.1234795</v>
      </c>
    </row>
    <row r="29" spans="10:24" x14ac:dyDescent="0.25">
      <c r="M29">
        <v>12</v>
      </c>
      <c r="N29" s="9">
        <v>41.876784948510902</v>
      </c>
      <c r="O29" s="10">
        <v>-3.2615399448986899</v>
      </c>
      <c r="P29" s="9">
        <v>42.197592999999998</v>
      </c>
      <c r="Q29" s="13">
        <v>-3.1289573000000002</v>
      </c>
      <c r="R29" s="13">
        <v>-2.6535823999999999</v>
      </c>
      <c r="S29" s="10">
        <v>1.1286486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Y29"/>
  <sheetViews>
    <sheetView zoomScale="95" zoomScaleNormal="95" workbookViewId="0">
      <selection activeCell="G31" sqref="G31"/>
    </sheetView>
  </sheetViews>
  <sheetFormatPr baseColWidth="10" defaultColWidth="8.85546875" defaultRowHeight="15" x14ac:dyDescent="0.25"/>
  <cols>
    <col min="1" max="1" width="8" bestFit="1" customWidth="1"/>
    <col min="2" max="3" width="12.7109375" bestFit="1" customWidth="1"/>
    <col min="4" max="4" width="10.5703125" bestFit="1" customWidth="1"/>
    <col min="5" max="5" width="11.5703125" bestFit="1" customWidth="1"/>
    <col min="6" max="6" width="10.85546875" bestFit="1" customWidth="1"/>
    <col min="7" max="7" width="15" bestFit="1" customWidth="1"/>
    <col min="8" max="8" width="12.7109375" bestFit="1" customWidth="1"/>
    <col min="9" max="9" width="15.5703125" bestFit="1" customWidth="1"/>
    <col min="10" max="10" width="15.42578125" bestFit="1" customWidth="1"/>
    <col min="11" max="12" width="14" bestFit="1" customWidth="1"/>
    <col min="13" max="13" width="12.7109375" bestFit="1" customWidth="1"/>
    <col min="14" max="14" width="14" bestFit="1" customWidth="1"/>
    <col min="15" max="15" width="13.28515625" bestFit="1" customWidth="1"/>
    <col min="16" max="16" width="10.5703125" bestFit="1" customWidth="1"/>
    <col min="17" max="17" width="11.140625" bestFit="1" customWidth="1"/>
    <col min="18" max="18" width="15.140625" bestFit="1" customWidth="1"/>
    <col min="19" max="19" width="15" bestFit="1" customWidth="1"/>
    <col min="20" max="20" width="15.140625" bestFit="1" customWidth="1"/>
    <col min="21" max="21" width="15.5703125" bestFit="1" customWidth="1"/>
    <col min="22" max="22" width="12.7109375" bestFit="1" customWidth="1"/>
    <col min="23" max="23" width="10.28515625" bestFit="1" customWidth="1"/>
    <col min="24" max="24" width="15.5703125" bestFit="1" customWidth="1"/>
    <col min="25" max="25" width="16.5703125" bestFit="1" customWidth="1"/>
  </cols>
  <sheetData>
    <row r="1" spans="1:25" x14ac:dyDescent="0.25">
      <c r="A1" t="s">
        <v>0</v>
      </c>
      <c r="B1" s="2" t="s">
        <v>9</v>
      </c>
      <c r="C1" s="2" t="s">
        <v>3</v>
      </c>
      <c r="D1" s="2" t="s">
        <v>1</v>
      </c>
      <c r="E1" s="3" t="s">
        <v>8</v>
      </c>
      <c r="F1" s="26" t="s">
        <v>18</v>
      </c>
      <c r="G1" s="27" t="s">
        <v>14</v>
      </c>
      <c r="H1" s="27" t="s">
        <v>15</v>
      </c>
      <c r="I1" s="28" t="s">
        <v>30</v>
      </c>
      <c r="J1" s="28" t="s">
        <v>31</v>
      </c>
      <c r="K1" s="17" t="s">
        <v>13</v>
      </c>
      <c r="L1" s="26" t="s">
        <v>2</v>
      </c>
      <c r="M1" s="18" t="s">
        <v>10</v>
      </c>
      <c r="N1" s="19" t="s">
        <v>17</v>
      </c>
      <c r="O1" s="19" t="s">
        <v>11</v>
      </c>
      <c r="P1" s="22" t="s">
        <v>12</v>
      </c>
      <c r="R1" s="28" t="s">
        <v>32</v>
      </c>
      <c r="S1" s="28" t="s">
        <v>33</v>
      </c>
    </row>
    <row r="2" spans="1:25" x14ac:dyDescent="0.25">
      <c r="A2">
        <v>1</v>
      </c>
      <c r="B2" s="2">
        <f>0.2415*0.02</f>
        <v>4.8300000000000001E-3</v>
      </c>
      <c r="C2" s="2">
        <f>0.00221309392/B2</f>
        <v>0.45819749896480327</v>
      </c>
      <c r="D2" s="2">
        <f t="shared" ref="D2:D13" si="0">2*B2/(0.2415+0.02)</f>
        <v>3.6940726577437855E-2</v>
      </c>
      <c r="E2" s="16">
        <v>1.7893999999999998E-5</v>
      </c>
      <c r="F2" s="26">
        <f t="shared" ref="F2:F13" si="1">Q17-Q18</f>
        <v>3.7348675100000004</v>
      </c>
      <c r="G2" s="26">
        <f t="shared" ref="G2:G13" si="2">S17</f>
        <v>1.1820615999999999</v>
      </c>
      <c r="H2" s="26">
        <f t="shared" ref="H2:H13" si="3">S18</f>
        <v>1.1659801999999999</v>
      </c>
      <c r="I2">
        <v>4.1801255999999998E-4</v>
      </c>
      <c r="J2">
        <v>5.6937795999999999E-4</v>
      </c>
      <c r="K2">
        <v>1.1747011999999999</v>
      </c>
      <c r="L2" s="29">
        <f t="shared" ref="L2:L12" si="4">L3-I2-J2</f>
        <v>9.4081858500000108E-3</v>
      </c>
      <c r="M2" s="20">
        <f t="shared" ref="M2:M13" si="5">L2*D2/(B2*E2)</f>
        <v>4021.2100320540744</v>
      </c>
      <c r="N2" s="21">
        <f t="shared" ref="N2:N13" si="6">F2-((L2/B2)^2)*(1/H2-1/G2)</f>
        <v>3.6905974527111227</v>
      </c>
      <c r="O2" s="21">
        <f t="shared" ref="O2:O13" si="7">N2*2*K2*D2*(B2^2)/((L2^2)*C2)</f>
        <v>0.1842422761576569</v>
      </c>
      <c r="P2" s="22">
        <f t="shared" ref="P2:P13" si="8">(((10^((O2^(-1/2))/(-1.8)))-(6.9/M2))^(1/1.11))*3.7*D2</f>
        <v>9.0412349741257718E-3</v>
      </c>
      <c r="Q2" s="4"/>
      <c r="R2">
        <v>3.5306418999999999E-4</v>
      </c>
      <c r="S2">
        <v>4.8091131E-4</v>
      </c>
      <c r="U2" s="4">
        <f>R2/(200/3600)</f>
        <v>6.3551554200000004E-3</v>
      </c>
      <c r="V2" s="4">
        <f>S2/(200/3600)</f>
        <v>8.6564035800000012E-3</v>
      </c>
      <c r="Y2" s="4"/>
    </row>
    <row r="3" spans="1:25" x14ac:dyDescent="0.25">
      <c r="A3">
        <v>2</v>
      </c>
      <c r="B3" s="2">
        <f t="shared" ref="B3:B13" si="9">0.2415*0.02</f>
        <v>4.8300000000000001E-3</v>
      </c>
      <c r="C3" s="2">
        <f t="shared" ref="C3:C13" si="10">0.00221309392/B3</f>
        <v>0.45819749896480327</v>
      </c>
      <c r="D3" s="2">
        <f t="shared" si="0"/>
        <v>3.6940726577437855E-2</v>
      </c>
      <c r="E3" s="16">
        <v>1.7893999999999998E-5</v>
      </c>
      <c r="F3" s="26">
        <f t="shared" si="1"/>
        <v>2.8479020999999998</v>
      </c>
      <c r="G3" s="26">
        <f t="shared" si="2"/>
        <v>1.1659801999999999</v>
      </c>
      <c r="H3" s="26">
        <f t="shared" si="3"/>
        <v>1.1666553</v>
      </c>
      <c r="I3">
        <v>6.0892770999999997E-4</v>
      </c>
      <c r="J3">
        <v>7.5531513000000002E-4</v>
      </c>
      <c r="K3">
        <v>1.1634869000000001</v>
      </c>
      <c r="L3" s="29">
        <f t="shared" si="4"/>
        <v>1.0395576370000012E-2</v>
      </c>
      <c r="M3" s="20">
        <f t="shared" si="5"/>
        <v>4443.236629730086</v>
      </c>
      <c r="N3" s="21">
        <f t="shared" si="6"/>
        <v>2.8502010909364985</v>
      </c>
      <c r="O3" s="21">
        <f t="shared" si="7"/>
        <v>0.11542950396007204</v>
      </c>
      <c r="P3" s="22">
        <f t="shared" si="8"/>
        <v>4.3192575468068498E-3</v>
      </c>
      <c r="Q3" s="4"/>
      <c r="R3">
        <v>5.1431605000000003E-4</v>
      </c>
      <c r="S3">
        <v>6.3795864000000004E-4</v>
      </c>
      <c r="U3" s="4">
        <f t="shared" ref="U3:V13" si="11">R3/(200/3600)</f>
        <v>9.2576889000000016E-3</v>
      </c>
      <c r="V3" s="4">
        <f t="shared" si="11"/>
        <v>1.1483255520000001E-2</v>
      </c>
      <c r="Y3" s="4"/>
    </row>
    <row r="4" spans="1:25" x14ac:dyDescent="0.25">
      <c r="A4">
        <v>3</v>
      </c>
      <c r="B4" s="2">
        <f t="shared" si="9"/>
        <v>4.8300000000000001E-3</v>
      </c>
      <c r="C4" s="2">
        <f t="shared" si="10"/>
        <v>0.45819749896480327</v>
      </c>
      <c r="D4" s="2">
        <f t="shared" si="0"/>
        <v>3.6940726577437855E-2</v>
      </c>
      <c r="E4" s="16">
        <v>1.7893999999999998E-5</v>
      </c>
      <c r="F4" s="26">
        <f t="shared" si="1"/>
        <v>3.6111129000000002</v>
      </c>
      <c r="G4" s="26">
        <f t="shared" si="2"/>
        <v>1.1666553</v>
      </c>
      <c r="H4" s="26">
        <f t="shared" si="3"/>
        <v>1.1617818</v>
      </c>
      <c r="I4">
        <v>7.9292607000000005E-4</v>
      </c>
      <c r="J4">
        <v>9.6315468999999998E-4</v>
      </c>
      <c r="K4">
        <v>1.1600609</v>
      </c>
      <c r="L4" s="29">
        <f t="shared" si="4"/>
        <v>1.1759819210000012E-2</v>
      </c>
      <c r="M4" s="20">
        <f t="shared" si="5"/>
        <v>5026.3359734113046</v>
      </c>
      <c r="N4" s="21">
        <f t="shared" si="6"/>
        <v>3.5897981191314488</v>
      </c>
      <c r="O4" s="21">
        <f t="shared" si="7"/>
        <v>0.11327302549065116</v>
      </c>
      <c r="P4" s="22">
        <f t="shared" si="8"/>
        <v>4.2053716200664204E-3</v>
      </c>
      <c r="Q4" s="4"/>
      <c r="R4">
        <v>6.6972581000000005E-4</v>
      </c>
      <c r="S4">
        <v>8.1350528999999999E-4</v>
      </c>
      <c r="U4" s="4">
        <f t="shared" si="11"/>
        <v>1.2055064580000002E-2</v>
      </c>
      <c r="V4" s="4">
        <f t="shared" si="11"/>
        <v>1.4643095220000001E-2</v>
      </c>
      <c r="Y4" s="4"/>
    </row>
    <row r="5" spans="1:25" x14ac:dyDescent="0.25">
      <c r="A5">
        <v>4</v>
      </c>
      <c r="B5" s="2">
        <f t="shared" si="9"/>
        <v>4.8300000000000001E-3</v>
      </c>
      <c r="C5" s="2">
        <f t="shared" si="10"/>
        <v>0.45819749896480327</v>
      </c>
      <c r="D5" s="2">
        <f t="shared" si="0"/>
        <v>3.6940726577437855E-2</v>
      </c>
      <c r="E5" s="16">
        <v>1.7893999999999998E-5</v>
      </c>
      <c r="F5" s="26">
        <f t="shared" si="1"/>
        <v>4.8260290000000001</v>
      </c>
      <c r="G5" s="26">
        <f t="shared" si="2"/>
        <v>1.1617818</v>
      </c>
      <c r="H5" s="26">
        <f t="shared" si="3"/>
        <v>1.1607727000000001</v>
      </c>
      <c r="I5">
        <v>9.9669943E-4</v>
      </c>
      <c r="J5">
        <v>1.2115619E-3</v>
      </c>
      <c r="K5">
        <v>1.1559249</v>
      </c>
      <c r="L5" s="29">
        <f t="shared" si="4"/>
        <v>1.3515899970000012E-2</v>
      </c>
      <c r="M5" s="20">
        <f t="shared" si="5"/>
        <v>5776.913149691165</v>
      </c>
      <c r="N5" s="21">
        <f t="shared" si="6"/>
        <v>4.8201695327883769</v>
      </c>
      <c r="O5" s="21">
        <f t="shared" si="7"/>
        <v>0.11473052227277292</v>
      </c>
      <c r="P5" s="22">
        <f t="shared" si="8"/>
        <v>4.3363155107230657E-3</v>
      </c>
      <c r="Q5" s="4"/>
      <c r="R5">
        <v>8.4183803999999997E-4</v>
      </c>
      <c r="S5">
        <v>1.0233163999999999E-3</v>
      </c>
      <c r="U5" s="4">
        <f t="shared" si="11"/>
        <v>1.515308472E-2</v>
      </c>
      <c r="V5" s="4">
        <f t="shared" si="11"/>
        <v>1.8419695199999999E-2</v>
      </c>
      <c r="Y5" s="4"/>
    </row>
    <row r="6" spans="1:25" x14ac:dyDescent="0.25">
      <c r="A6">
        <v>5</v>
      </c>
      <c r="B6" s="2">
        <f t="shared" si="9"/>
        <v>4.8300000000000001E-3</v>
      </c>
      <c r="C6" s="2">
        <f t="shared" si="10"/>
        <v>0.45819749896480327</v>
      </c>
      <c r="D6" s="2">
        <f t="shared" si="0"/>
        <v>3.6940726577437855E-2</v>
      </c>
      <c r="E6" s="16">
        <v>1.7893999999999998E-5</v>
      </c>
      <c r="F6" s="26">
        <f t="shared" si="1"/>
        <v>6.8563839999999985</v>
      </c>
      <c r="G6" s="26">
        <f t="shared" si="2"/>
        <v>1.1607727000000001</v>
      </c>
      <c r="H6" s="26">
        <f t="shared" si="3"/>
        <v>1.1600725000000001</v>
      </c>
      <c r="I6">
        <v>1.2236059999999999E-3</v>
      </c>
      <c r="J6">
        <v>1.5031354E-3</v>
      </c>
      <c r="K6">
        <v>1.1541261</v>
      </c>
      <c r="L6" s="29">
        <f t="shared" si="4"/>
        <v>1.5724161300000011E-2</v>
      </c>
      <c r="M6" s="20">
        <f t="shared" si="5"/>
        <v>6720.7595782343533</v>
      </c>
      <c r="N6" s="21">
        <f t="shared" si="6"/>
        <v>6.8508729987681942</v>
      </c>
      <c r="O6" s="21">
        <f t="shared" si="7"/>
        <v>0.12029322681947716</v>
      </c>
      <c r="P6" s="22">
        <f t="shared" si="8"/>
        <v>4.7451727529980387E-3</v>
      </c>
      <c r="Q6" s="4"/>
      <c r="R6">
        <v>1.0334891999999999E-3</v>
      </c>
      <c r="S6">
        <v>1.2695868999999999E-3</v>
      </c>
      <c r="U6" s="4">
        <f t="shared" si="11"/>
        <v>1.8602805600000001E-2</v>
      </c>
      <c r="V6" s="4">
        <f t="shared" si="11"/>
        <v>2.2852564200000001E-2</v>
      </c>
      <c r="Y6" s="4"/>
    </row>
    <row r="7" spans="1:25" x14ac:dyDescent="0.25">
      <c r="A7">
        <v>6</v>
      </c>
      <c r="B7" s="2">
        <f t="shared" si="9"/>
        <v>4.8300000000000001E-3</v>
      </c>
      <c r="C7" s="2">
        <f t="shared" si="10"/>
        <v>0.45819749896480327</v>
      </c>
      <c r="D7" s="2">
        <f t="shared" si="0"/>
        <v>3.6940726577437855E-2</v>
      </c>
      <c r="E7" s="16">
        <v>1.7893999999999998E-5</v>
      </c>
      <c r="F7" s="26">
        <f t="shared" si="1"/>
        <v>9.80837</v>
      </c>
      <c r="G7" s="26">
        <f t="shared" si="2"/>
        <v>1.1600725000000001</v>
      </c>
      <c r="H7" s="26">
        <f t="shared" si="3"/>
        <v>1.1599116</v>
      </c>
      <c r="I7">
        <v>1.5197105E-3</v>
      </c>
      <c r="J7">
        <v>1.8541002999999999E-3</v>
      </c>
      <c r="K7">
        <v>1.1532416999999999</v>
      </c>
      <c r="L7" s="29">
        <f t="shared" si="4"/>
        <v>1.8450902700000011E-2</v>
      </c>
      <c r="M7" s="20">
        <f t="shared" si="5"/>
        <v>7886.2127322552378</v>
      </c>
      <c r="N7" s="21">
        <f t="shared" si="6"/>
        <v>9.8066250338914323</v>
      </c>
      <c r="O7" s="21">
        <f t="shared" si="7"/>
        <v>0.12496305857722793</v>
      </c>
      <c r="P7" s="22">
        <f t="shared" si="8"/>
        <v>5.0920282928627741E-3</v>
      </c>
      <c r="Q7" s="4"/>
      <c r="R7">
        <v>1.2835867E-3</v>
      </c>
      <c r="S7">
        <v>1.5660209000000001E-3</v>
      </c>
      <c r="U7" s="4">
        <f t="shared" si="11"/>
        <v>2.3104560600000001E-2</v>
      </c>
      <c r="V7" s="4">
        <f t="shared" si="11"/>
        <v>2.8188376200000004E-2</v>
      </c>
      <c r="Y7" s="4"/>
    </row>
    <row r="8" spans="1:25" x14ac:dyDescent="0.25">
      <c r="A8">
        <v>7</v>
      </c>
      <c r="B8" s="2">
        <f t="shared" si="9"/>
        <v>4.8300000000000001E-3</v>
      </c>
      <c r="C8" s="2">
        <f t="shared" si="10"/>
        <v>0.45819749896480327</v>
      </c>
      <c r="D8" s="2">
        <f t="shared" si="0"/>
        <v>3.6940726577437855E-2</v>
      </c>
      <c r="E8" s="16">
        <v>1.7893999999999998E-5</v>
      </c>
      <c r="F8" s="26">
        <f t="shared" si="1"/>
        <v>13.683792999999998</v>
      </c>
      <c r="G8" s="26">
        <f t="shared" si="2"/>
        <v>1.1599116</v>
      </c>
      <c r="H8" s="26">
        <f t="shared" si="3"/>
        <v>1.1604266000000001</v>
      </c>
      <c r="I8">
        <v>1.869056E-3</v>
      </c>
      <c r="J8">
        <v>2.2700323000000001E-3</v>
      </c>
      <c r="K8">
        <v>1.1533477999999999</v>
      </c>
      <c r="L8" s="29">
        <f t="shared" si="4"/>
        <v>2.1824713500000013E-2</v>
      </c>
      <c r="M8" s="20">
        <f t="shared" si="5"/>
        <v>9328.2337606995661</v>
      </c>
      <c r="N8" s="21">
        <f t="shared" si="6"/>
        <v>13.691605094766942</v>
      </c>
      <c r="O8" s="21">
        <f t="shared" si="7"/>
        <v>0.12470806176349458</v>
      </c>
      <c r="P8" s="22">
        <f t="shared" si="8"/>
        <v>5.0984418966713244E-3</v>
      </c>
      <c r="Q8" s="4"/>
      <c r="R8">
        <v>1.5786528999999999E-3</v>
      </c>
      <c r="S8">
        <v>1.9173278E-3</v>
      </c>
      <c r="U8" s="4">
        <f t="shared" si="11"/>
        <v>2.8415752200000002E-2</v>
      </c>
      <c r="V8" s="4">
        <f t="shared" si="11"/>
        <v>3.4511900400000003E-2</v>
      </c>
      <c r="Y8" s="4"/>
    </row>
    <row r="9" spans="1:25" x14ac:dyDescent="0.25">
      <c r="A9">
        <v>8</v>
      </c>
      <c r="B9" s="2">
        <f t="shared" si="9"/>
        <v>4.8300000000000001E-3</v>
      </c>
      <c r="C9" s="2">
        <f t="shared" si="10"/>
        <v>0.45819749896480327</v>
      </c>
      <c r="D9" s="2">
        <f t="shared" si="0"/>
        <v>3.6940726577437855E-2</v>
      </c>
      <c r="E9" s="16">
        <v>1.7893999999999998E-5</v>
      </c>
      <c r="F9" s="26">
        <f t="shared" si="1"/>
        <v>19.032045000000004</v>
      </c>
      <c r="G9" s="26">
        <f t="shared" si="2"/>
        <v>1.1604266000000001</v>
      </c>
      <c r="H9" s="26">
        <f t="shared" si="3"/>
        <v>1.1608134000000001</v>
      </c>
      <c r="I9">
        <v>2.2798927000000002E-3</v>
      </c>
      <c r="J9">
        <v>2.7536687000000002E-3</v>
      </c>
      <c r="K9">
        <v>1.1541094000000001</v>
      </c>
      <c r="L9" s="29">
        <f t="shared" si="4"/>
        <v>2.5963801800000012E-2</v>
      </c>
      <c r="M9" s="20">
        <f t="shared" si="5"/>
        <v>11097.346707752757</v>
      </c>
      <c r="N9" s="21">
        <f t="shared" si="6"/>
        <v>19.040342527226059</v>
      </c>
      <c r="O9" s="21">
        <f t="shared" si="7"/>
        <v>0.12262023408145076</v>
      </c>
      <c r="P9" s="22">
        <f t="shared" si="8"/>
        <v>4.9762662048141032E-3</v>
      </c>
      <c r="Q9" s="4"/>
      <c r="R9">
        <v>1.9256562000000001E-3</v>
      </c>
      <c r="S9">
        <v>2.3258196E-3</v>
      </c>
      <c r="U9" s="4">
        <f t="shared" si="11"/>
        <v>3.4661811600000002E-2</v>
      </c>
      <c r="V9" s="4">
        <f t="shared" si="11"/>
        <v>4.1864752800000002E-2</v>
      </c>
      <c r="Y9" s="4"/>
    </row>
    <row r="10" spans="1:25" x14ac:dyDescent="0.25">
      <c r="A10">
        <v>9</v>
      </c>
      <c r="B10" s="2">
        <f t="shared" si="9"/>
        <v>4.8300000000000001E-3</v>
      </c>
      <c r="C10" s="2">
        <f t="shared" si="10"/>
        <v>0.45819749896480327</v>
      </c>
      <c r="D10" s="2">
        <f t="shared" si="0"/>
        <v>3.6940726577437855E-2</v>
      </c>
      <c r="E10" s="16">
        <v>1.7893999999999998E-5</v>
      </c>
      <c r="F10" s="26">
        <f t="shared" si="1"/>
        <v>25.591966999999997</v>
      </c>
      <c r="G10" s="26">
        <f t="shared" si="2"/>
        <v>1.1608134000000001</v>
      </c>
      <c r="H10" s="26">
        <f t="shared" si="3"/>
        <v>1.1618322999999999</v>
      </c>
      <c r="I10">
        <v>2.7598585999999998E-3</v>
      </c>
      <c r="J10">
        <v>3.2959233999999998E-3</v>
      </c>
      <c r="K10">
        <v>1.1552918999999999</v>
      </c>
      <c r="L10" s="29">
        <f t="shared" si="4"/>
        <v>3.0997363200000013E-2</v>
      </c>
      <c r="M10" s="20">
        <f t="shared" si="5"/>
        <v>13248.771851914862</v>
      </c>
      <c r="N10" s="21">
        <f t="shared" si="6"/>
        <v>25.623082798175098</v>
      </c>
      <c r="O10" s="21">
        <f t="shared" si="7"/>
        <v>0.11589123218977132</v>
      </c>
      <c r="P10" s="22">
        <f t="shared" si="8"/>
        <v>4.5359440884453726E-3</v>
      </c>
      <c r="Q10" s="4"/>
      <c r="R10">
        <v>2.3310477E-3</v>
      </c>
      <c r="S10">
        <v>2.7838219E-3</v>
      </c>
      <c r="U10" s="4">
        <f t="shared" si="11"/>
        <v>4.1958858600000003E-2</v>
      </c>
      <c r="V10" s="4">
        <f t="shared" si="11"/>
        <v>5.0108794200000001E-2</v>
      </c>
      <c r="Y10" s="4"/>
    </row>
    <row r="11" spans="1:25" x14ac:dyDescent="0.25">
      <c r="A11">
        <v>10</v>
      </c>
      <c r="B11" s="2">
        <f t="shared" si="9"/>
        <v>4.8300000000000001E-3</v>
      </c>
      <c r="C11" s="2">
        <f t="shared" si="10"/>
        <v>0.45819749896480327</v>
      </c>
      <c r="D11" s="2">
        <f t="shared" si="0"/>
        <v>3.6940726577437855E-2</v>
      </c>
      <c r="E11" s="16">
        <v>1.7893999999999998E-5</v>
      </c>
      <c r="F11" s="26">
        <f t="shared" si="1"/>
        <v>36.840073000000004</v>
      </c>
      <c r="G11" s="26">
        <f t="shared" si="2"/>
        <v>1.1618322999999999</v>
      </c>
      <c r="H11" s="26">
        <f t="shared" si="3"/>
        <v>1.1634557000000001</v>
      </c>
      <c r="I11">
        <v>3.3175768999999999E-3</v>
      </c>
      <c r="J11">
        <v>4.0255263000000003E-3</v>
      </c>
      <c r="K11">
        <v>1.1568735000000001</v>
      </c>
      <c r="L11" s="29">
        <f t="shared" si="4"/>
        <v>3.7053145200000012E-2</v>
      </c>
      <c r="M11" s="20">
        <f t="shared" si="5"/>
        <v>15837.110530442611</v>
      </c>
      <c r="N11" s="21">
        <f t="shared" si="6"/>
        <v>36.910751632643702</v>
      </c>
      <c r="O11" s="21">
        <f t="shared" si="7"/>
        <v>0.11699453658092962</v>
      </c>
      <c r="P11" s="22">
        <f t="shared" si="8"/>
        <v>4.6259853971111356E-3</v>
      </c>
      <c r="Q11" s="4"/>
      <c r="R11">
        <v>2.8021109999999999E-3</v>
      </c>
      <c r="S11">
        <v>3.4000633000000001E-3</v>
      </c>
      <c r="U11" s="4">
        <f t="shared" si="11"/>
        <v>5.0437998000000005E-2</v>
      </c>
      <c r="V11" s="4">
        <f t="shared" si="11"/>
        <v>6.1201139400000007E-2</v>
      </c>
      <c r="Y11" s="4"/>
    </row>
    <row r="12" spans="1:25" x14ac:dyDescent="0.25">
      <c r="A12">
        <v>11</v>
      </c>
      <c r="B12" s="2">
        <f t="shared" si="9"/>
        <v>4.8300000000000001E-3</v>
      </c>
      <c r="C12" s="2">
        <f t="shared" si="10"/>
        <v>0.45819749896480327</v>
      </c>
      <c r="D12" s="2">
        <f t="shared" si="0"/>
        <v>3.6940726577437855E-2</v>
      </c>
      <c r="E12" s="16">
        <v>1.7893999999999998E-5</v>
      </c>
      <c r="F12" s="26">
        <f t="shared" si="1"/>
        <v>52.954699999999988</v>
      </c>
      <c r="G12" s="26">
        <f t="shared" si="2"/>
        <v>1.1634557000000001</v>
      </c>
      <c r="H12" s="26">
        <f t="shared" si="3"/>
        <v>1.1645413</v>
      </c>
      <c r="I12">
        <v>3.9725278999999999E-3</v>
      </c>
      <c r="J12">
        <v>4.8579119000000002E-3</v>
      </c>
      <c r="K12">
        <v>1.1583680000000001</v>
      </c>
      <c r="L12" s="29">
        <f t="shared" si="4"/>
        <v>4.4396248400000012E-2</v>
      </c>
      <c r="M12" s="20">
        <f t="shared" si="5"/>
        <v>18975.671005866076</v>
      </c>
      <c r="N12" s="21">
        <f t="shared" si="6"/>
        <v>53.022396056670885</v>
      </c>
      <c r="O12" s="21">
        <f t="shared" si="7"/>
        <v>0.11721692706259086</v>
      </c>
      <c r="P12" s="22">
        <f t="shared" si="8"/>
        <v>4.6539497508110697E-3</v>
      </c>
      <c r="Q12" s="4"/>
      <c r="R12">
        <v>3.3552995000000001E-3</v>
      </c>
      <c r="S12">
        <v>4.1031176999999997E-3</v>
      </c>
      <c r="U12" s="4">
        <f t="shared" si="11"/>
        <v>6.0395391000000007E-2</v>
      </c>
      <c r="V12" s="4">
        <f t="shared" si="11"/>
        <v>7.3856118599999993E-2</v>
      </c>
      <c r="Y12" s="4"/>
    </row>
    <row r="13" spans="1:25" x14ac:dyDescent="0.25">
      <c r="A13">
        <v>12</v>
      </c>
      <c r="B13" s="2">
        <f t="shared" si="9"/>
        <v>4.8300000000000001E-3</v>
      </c>
      <c r="C13" s="2">
        <f t="shared" si="10"/>
        <v>0.45819749896480327</v>
      </c>
      <c r="D13" s="2">
        <f t="shared" si="0"/>
        <v>3.6940726577437855E-2</v>
      </c>
      <c r="E13" s="16">
        <v>1.7893999999999998E-5</v>
      </c>
      <c r="F13" s="26">
        <f t="shared" si="1"/>
        <v>58.093130000000002</v>
      </c>
      <c r="G13" s="26">
        <f t="shared" si="2"/>
        <v>1.1645413</v>
      </c>
      <c r="H13" s="26">
        <f t="shared" si="3"/>
        <v>1.1671845000000001</v>
      </c>
      <c r="I13">
        <v>4.7834356999999997E-3</v>
      </c>
      <c r="J13">
        <v>6.6059841000000001E-3</v>
      </c>
      <c r="K13">
        <v>1.1602893999999999</v>
      </c>
      <c r="L13" s="29">
        <f>L14-I13-J13</f>
        <v>5.3226688200000011E-2</v>
      </c>
      <c r="M13" s="20">
        <f t="shared" si="5"/>
        <v>22749.943078861903</v>
      </c>
      <c r="N13" s="21">
        <f t="shared" si="6"/>
        <v>58.329286686801986</v>
      </c>
      <c r="O13" s="21">
        <f t="shared" si="7"/>
        <v>8.9860964646606603E-2</v>
      </c>
      <c r="P13" s="22">
        <f t="shared" si="8"/>
        <v>2.8676381584975194E-3</v>
      </c>
      <c r="Q13" s="4"/>
      <c r="R13">
        <v>4.0402132E-3</v>
      </c>
      <c r="S13">
        <v>5.5795845999999996E-3</v>
      </c>
      <c r="U13" s="4">
        <f t="shared" si="11"/>
        <v>7.2723837600000008E-2</v>
      </c>
      <c r="V13" s="4">
        <f t="shared" si="11"/>
        <v>0.10043252279999999</v>
      </c>
      <c r="Y13" s="4"/>
    </row>
    <row r="14" spans="1:25" x14ac:dyDescent="0.25">
      <c r="K14" s="32" t="s">
        <v>34</v>
      </c>
      <c r="L14" s="33">
        <v>6.4616108000000005E-2</v>
      </c>
    </row>
    <row r="15" spans="1:25" x14ac:dyDescent="0.25">
      <c r="M15" t="s">
        <v>0</v>
      </c>
      <c r="N15" s="5" t="s">
        <v>4</v>
      </c>
      <c r="O15" s="6"/>
      <c r="P15" s="5" t="s">
        <v>5</v>
      </c>
      <c r="Q15" s="11"/>
      <c r="R15" s="11"/>
      <c r="S15" s="6"/>
    </row>
    <row r="16" spans="1:25" x14ac:dyDescent="0.25">
      <c r="M16" t="s">
        <v>7</v>
      </c>
      <c r="N16" s="7" t="s">
        <v>6</v>
      </c>
      <c r="O16" s="8" t="s">
        <v>19</v>
      </c>
      <c r="P16" s="7" t="s">
        <v>6</v>
      </c>
      <c r="Q16" s="12" t="s">
        <v>20</v>
      </c>
      <c r="R16" s="12" t="s">
        <v>21</v>
      </c>
      <c r="S16" s="8" t="s">
        <v>16</v>
      </c>
    </row>
    <row r="17" spans="10:24" x14ac:dyDescent="0.25">
      <c r="M17">
        <v>0</v>
      </c>
      <c r="N17" s="7"/>
      <c r="O17" s="8"/>
      <c r="P17" s="7">
        <v>25.027636000000001</v>
      </c>
      <c r="Q17" s="12">
        <v>-0.26868649</v>
      </c>
      <c r="R17" s="12">
        <v>-2.6994331999999999E-2</v>
      </c>
      <c r="S17" s="8">
        <v>1.1820615999999999</v>
      </c>
    </row>
    <row r="18" spans="10:24" x14ac:dyDescent="0.25">
      <c r="K18" s="1"/>
      <c r="M18">
        <v>1</v>
      </c>
      <c r="N18" s="7"/>
      <c r="O18" s="8"/>
      <c r="P18" s="7">
        <v>27.835334</v>
      </c>
      <c r="Q18" s="12">
        <v>-4.0035540000000003</v>
      </c>
      <c r="R18" s="12">
        <v>-3.1279625000000002</v>
      </c>
      <c r="S18" s="8">
        <v>1.1659801999999999</v>
      </c>
      <c r="X18" s="14"/>
    </row>
    <row r="19" spans="10:24" x14ac:dyDescent="0.25">
      <c r="J19" s="1"/>
      <c r="M19">
        <v>2</v>
      </c>
      <c r="N19" s="7"/>
      <c r="O19" s="8"/>
      <c r="P19" s="7">
        <v>9.2451720000000002</v>
      </c>
      <c r="Q19" s="12">
        <v>-6.8514561</v>
      </c>
      <c r="R19" s="12">
        <v>-5.4711654000000003</v>
      </c>
      <c r="S19" s="8">
        <v>1.1666553</v>
      </c>
    </row>
    <row r="20" spans="10:24" x14ac:dyDescent="0.25">
      <c r="M20">
        <v>3</v>
      </c>
      <c r="N20" s="7"/>
      <c r="O20" s="8"/>
      <c r="P20" s="7">
        <v>30.672992000000001</v>
      </c>
      <c r="Q20" s="12">
        <v>-10.462569</v>
      </c>
      <c r="R20" s="12">
        <v>-8.4875872999999995</v>
      </c>
      <c r="S20" s="8">
        <v>1.1617818</v>
      </c>
    </row>
    <row r="21" spans="10:24" x14ac:dyDescent="0.25">
      <c r="M21">
        <v>4</v>
      </c>
      <c r="N21" s="7"/>
      <c r="O21" s="8"/>
      <c r="P21" s="7">
        <v>31.403013000000001</v>
      </c>
      <c r="Q21" s="12">
        <v>-15.288598</v>
      </c>
      <c r="R21" s="12">
        <v>-12.423124</v>
      </c>
      <c r="S21" s="8">
        <v>1.1607727000000001</v>
      </c>
    </row>
    <row r="22" spans="10:24" x14ac:dyDescent="0.25">
      <c r="M22">
        <v>5</v>
      </c>
      <c r="N22" s="7"/>
      <c r="O22" s="8"/>
      <c r="P22" s="7">
        <v>31.824221999999999</v>
      </c>
      <c r="Q22" s="12">
        <v>-22.144981999999999</v>
      </c>
      <c r="R22" s="12">
        <v>-17.943840000000002</v>
      </c>
      <c r="S22" s="8">
        <v>1.1600725000000001</v>
      </c>
    </row>
    <row r="23" spans="10:24" x14ac:dyDescent="0.25">
      <c r="M23">
        <v>6</v>
      </c>
      <c r="N23" s="7"/>
      <c r="O23" s="8"/>
      <c r="P23" s="7">
        <v>31.978005</v>
      </c>
      <c r="Q23" s="12">
        <v>-31.953351999999999</v>
      </c>
      <c r="R23" s="12">
        <v>-25.816469000000001</v>
      </c>
      <c r="S23" s="8">
        <v>1.1599116</v>
      </c>
    </row>
    <row r="24" spans="10:24" x14ac:dyDescent="0.25">
      <c r="M24">
        <v>7</v>
      </c>
      <c r="N24" s="7"/>
      <c r="O24" s="8"/>
      <c r="P24" s="7">
        <v>31.921932999999999</v>
      </c>
      <c r="Q24" s="12">
        <v>-45.637144999999997</v>
      </c>
      <c r="R24" s="12">
        <v>-36.648147000000002</v>
      </c>
      <c r="S24" s="8">
        <v>1.1604266000000001</v>
      </c>
    </row>
    <row r="25" spans="10:24" x14ac:dyDescent="0.25">
      <c r="M25">
        <v>8</v>
      </c>
      <c r="N25" s="7"/>
      <c r="O25" s="8"/>
      <c r="P25" s="7">
        <v>31.759180000000001</v>
      </c>
      <c r="Q25" s="12">
        <v>-64.66919</v>
      </c>
      <c r="R25" s="12">
        <v>-51.653849000000001</v>
      </c>
      <c r="S25" s="8">
        <v>1.1608134000000001</v>
      </c>
    </row>
    <row r="26" spans="10:24" x14ac:dyDescent="0.25">
      <c r="M26">
        <v>9</v>
      </c>
      <c r="N26" s="7"/>
      <c r="O26" s="8"/>
      <c r="P26" s="7">
        <v>31.491754</v>
      </c>
      <c r="Q26" s="12">
        <v>-90.261156999999997</v>
      </c>
      <c r="R26" s="12">
        <v>-71.812386000000004</v>
      </c>
      <c r="S26" s="8">
        <v>1.1618322999999999</v>
      </c>
    </row>
    <row r="27" spans="10:24" x14ac:dyDescent="0.25">
      <c r="M27">
        <v>10</v>
      </c>
      <c r="N27" s="7"/>
      <c r="O27" s="8"/>
      <c r="P27" s="7">
        <v>31.108312999999999</v>
      </c>
      <c r="Q27" s="12">
        <v>-127.10123</v>
      </c>
      <c r="R27" s="12">
        <v>-100.09733</v>
      </c>
      <c r="S27" s="8">
        <v>1.1634557000000001</v>
      </c>
    </row>
    <row r="28" spans="10:24" x14ac:dyDescent="0.25">
      <c r="M28">
        <v>11</v>
      </c>
      <c r="N28" s="7"/>
      <c r="O28" s="8"/>
      <c r="P28" s="7">
        <v>30.734182000000001</v>
      </c>
      <c r="Q28" s="12">
        <v>-180.05592999999999</v>
      </c>
      <c r="R28" s="12">
        <v>-141.89877999999999</v>
      </c>
      <c r="S28" s="8">
        <v>1.1645413</v>
      </c>
    </row>
    <row r="29" spans="10:24" x14ac:dyDescent="0.25">
      <c r="M29">
        <v>12</v>
      </c>
      <c r="N29" s="9"/>
      <c r="O29" s="10"/>
      <c r="P29" s="9">
        <v>30.329340999999999</v>
      </c>
      <c r="Q29" s="13">
        <v>-238.14905999999999</v>
      </c>
      <c r="R29" s="13">
        <v>-183.95771999999999</v>
      </c>
      <c r="S29" s="10">
        <v>1.1671845000000001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Y29"/>
  <sheetViews>
    <sheetView topLeftCell="K1" zoomScale="95" zoomScaleNormal="95" workbookViewId="0">
      <selection activeCell="T18" sqref="T18"/>
    </sheetView>
  </sheetViews>
  <sheetFormatPr baseColWidth="10" defaultColWidth="8.85546875" defaultRowHeight="15" x14ac:dyDescent="0.25"/>
  <cols>
    <col min="1" max="1" width="8" bestFit="1" customWidth="1"/>
    <col min="2" max="3" width="12.7109375" bestFit="1" customWidth="1"/>
    <col min="4" max="4" width="10.5703125" bestFit="1" customWidth="1"/>
    <col min="5" max="5" width="11.5703125" bestFit="1" customWidth="1"/>
    <col min="6" max="6" width="10.85546875" bestFit="1" customWidth="1"/>
    <col min="7" max="7" width="15" bestFit="1" customWidth="1"/>
    <col min="8" max="8" width="12.7109375" bestFit="1" customWidth="1"/>
    <col min="9" max="9" width="15.5703125" bestFit="1" customWidth="1"/>
    <col min="10" max="10" width="15.42578125" bestFit="1" customWidth="1"/>
    <col min="11" max="12" width="14" bestFit="1" customWidth="1"/>
    <col min="13" max="13" width="12.7109375" bestFit="1" customWidth="1"/>
    <col min="14" max="14" width="14" bestFit="1" customWidth="1"/>
    <col min="15" max="15" width="13.28515625" bestFit="1" customWidth="1"/>
    <col min="16" max="16" width="10.5703125" bestFit="1" customWidth="1"/>
    <col min="17" max="17" width="13.7109375" bestFit="1" customWidth="1"/>
    <col min="18" max="18" width="15.140625" bestFit="1" customWidth="1"/>
    <col min="19" max="19" width="15" bestFit="1" customWidth="1"/>
    <col min="20" max="20" width="15.140625" bestFit="1" customWidth="1"/>
    <col min="21" max="21" width="15.5703125" bestFit="1" customWidth="1"/>
    <col min="22" max="22" width="12.7109375" bestFit="1" customWidth="1"/>
    <col min="23" max="23" width="10.28515625" bestFit="1" customWidth="1"/>
    <col min="24" max="24" width="15.5703125" bestFit="1" customWidth="1"/>
    <col min="25" max="25" width="16.5703125" bestFit="1" customWidth="1"/>
  </cols>
  <sheetData>
    <row r="1" spans="1:25" x14ac:dyDescent="0.25">
      <c r="A1" t="s">
        <v>0</v>
      </c>
      <c r="B1" s="2" t="s">
        <v>9</v>
      </c>
      <c r="C1" s="2" t="s">
        <v>3</v>
      </c>
      <c r="D1" s="2" t="s">
        <v>1</v>
      </c>
      <c r="E1" s="3" t="s">
        <v>8</v>
      </c>
      <c r="F1" s="26" t="s">
        <v>18</v>
      </c>
      <c r="G1" s="27" t="s">
        <v>14</v>
      </c>
      <c r="H1" s="27" t="s">
        <v>15</v>
      </c>
      <c r="I1" s="28" t="s">
        <v>30</v>
      </c>
      <c r="J1" s="28" t="s">
        <v>31</v>
      </c>
      <c r="K1" s="17" t="s">
        <v>13</v>
      </c>
      <c r="L1" s="26" t="s">
        <v>2</v>
      </c>
      <c r="M1" s="18" t="s">
        <v>10</v>
      </c>
      <c r="N1" s="19" t="s">
        <v>17</v>
      </c>
      <c r="O1" s="19" t="s">
        <v>11</v>
      </c>
      <c r="P1" s="22" t="s">
        <v>12</v>
      </c>
      <c r="Q1" s="22" t="s">
        <v>39</v>
      </c>
      <c r="R1" s="28" t="s">
        <v>32</v>
      </c>
      <c r="S1" s="28" t="s">
        <v>33</v>
      </c>
    </row>
    <row r="2" spans="1:25" x14ac:dyDescent="0.25">
      <c r="A2">
        <v>1</v>
      </c>
      <c r="B2" s="2">
        <f>0.2415*0.02</f>
        <v>4.8300000000000001E-3</v>
      </c>
      <c r="C2" s="2">
        <f>0.00221309392/B2</f>
        <v>0.45819749896480327</v>
      </c>
      <c r="D2" s="2">
        <f t="shared" ref="D2:D13" si="0">2*B2/(0.2415+0.02)</f>
        <v>3.6940726577437855E-2</v>
      </c>
      <c r="E2" s="16">
        <v>1.7893999999999998E-5</v>
      </c>
      <c r="F2" s="26">
        <f t="shared" ref="F2:F13" si="1">Q17-Q18</f>
        <v>0.26198104299999997</v>
      </c>
      <c r="G2" s="26">
        <f t="shared" ref="G2:G13" si="2">S17</f>
        <v>1.1837591000000001</v>
      </c>
      <c r="H2" s="26">
        <f t="shared" ref="H2:H13" si="3">S18</f>
        <v>1.1525525000000001</v>
      </c>
      <c r="I2" s="34">
        <v>7.7593662999999994E-5</v>
      </c>
      <c r="J2" s="34">
        <v>6.7062235999999995E-5</v>
      </c>
      <c r="K2">
        <v>1.1641547999999999</v>
      </c>
      <c r="L2" s="29">
        <f>L3-I2-J2</f>
        <v>1.8233455309999988E-3</v>
      </c>
      <c r="M2" s="20">
        <f t="shared" ref="M2:M13" si="4">L2*D2/(B2*E2)</f>
        <v>779.32722185310035</v>
      </c>
      <c r="N2" s="21">
        <f t="shared" ref="N2:N13" si="5">F2-((L2/B2)^2)*(1/H2-1/G2)</f>
        <v>0.25872142956649125</v>
      </c>
      <c r="O2" s="21">
        <f t="shared" ref="O2:O13" si="6">N2*2*K2*D2*(B2^2)/((L2^2)*C2)</f>
        <v>0.34078632380606988</v>
      </c>
      <c r="P2" s="22">
        <f t="shared" ref="P2:P13" si="7">(((10^((O2^(-1/2))/(-1.8)))-(6.9/M2))^(1/1.11))*3.7*D2</f>
        <v>1.762209239669826E-2</v>
      </c>
      <c r="Q2" s="36">
        <f>O2*M2</f>
        <v>265.58405897731552</v>
      </c>
      <c r="R2" s="34">
        <v>6.5537608999999999E-5</v>
      </c>
      <c r="S2" s="34">
        <v>5.6642494000000002E-5</v>
      </c>
      <c r="U2" s="38">
        <f>R2/(20/3600)</f>
        <v>1.179676962E-2</v>
      </c>
      <c r="V2">
        <f>S2/(20/3600)</f>
        <v>1.019564892E-2</v>
      </c>
      <c r="Y2" s="4"/>
    </row>
    <row r="3" spans="1:25" x14ac:dyDescent="0.25">
      <c r="A3">
        <v>2</v>
      </c>
      <c r="B3" s="2">
        <f t="shared" ref="B3:B13" si="8">0.2415*0.02</f>
        <v>4.8300000000000001E-3</v>
      </c>
      <c r="C3" s="2">
        <f t="shared" ref="C3:C13" si="9">0.00221309392/B3</f>
        <v>0.45819749896480327</v>
      </c>
      <c r="D3" s="2">
        <f t="shared" si="0"/>
        <v>3.6940726577437855E-2</v>
      </c>
      <c r="E3" s="16">
        <v>1.7893999999999998E-5</v>
      </c>
      <c r="F3" s="26">
        <f t="shared" si="1"/>
        <v>0.17769507000000001</v>
      </c>
      <c r="G3" s="26">
        <f t="shared" si="2"/>
        <v>1.1525525000000001</v>
      </c>
      <c r="H3" s="26">
        <f t="shared" si="3"/>
        <v>1.1441619999999999</v>
      </c>
      <c r="I3">
        <v>1.1340953999999999E-4</v>
      </c>
      <c r="J3">
        <v>1.0051005E-4</v>
      </c>
      <c r="K3">
        <v>1.1641547999999999</v>
      </c>
      <c r="L3" s="29">
        <f t="shared" ref="L3:L13" si="10">L4-I3-J3</f>
        <v>1.9680014299999988E-3</v>
      </c>
      <c r="M3" s="20">
        <f t="shared" si="4"/>
        <v>841.15548093820337</v>
      </c>
      <c r="N3" s="21">
        <f t="shared" si="5"/>
        <v>0.17663874839477384</v>
      </c>
      <c r="O3" s="21">
        <f t="shared" si="6"/>
        <v>0.19972060304102252</v>
      </c>
      <c r="P3" s="22">
        <f t="shared" si="7"/>
        <v>9.0183653523374895E-3</v>
      </c>
      <c r="Q3" s="36">
        <f t="shared" ref="Q3:Q13" si="11">O3*M3</f>
        <v>167.99607990423931</v>
      </c>
      <c r="R3" s="34">
        <v>9.5788624999999995E-5</v>
      </c>
      <c r="S3" s="34">
        <v>8.4893381999999993E-5</v>
      </c>
      <c r="U3">
        <f t="shared" ref="U3:V13" si="12">R3/(20/3600)</f>
        <v>1.7241952499999998E-2</v>
      </c>
      <c r="V3">
        <f t="shared" si="12"/>
        <v>1.5280808759999999E-2</v>
      </c>
      <c r="Y3" s="4"/>
    </row>
    <row r="4" spans="1:25" x14ac:dyDescent="0.25">
      <c r="A4">
        <v>3</v>
      </c>
      <c r="B4" s="2">
        <f t="shared" si="8"/>
        <v>4.8300000000000001E-3</v>
      </c>
      <c r="C4" s="2">
        <f t="shared" si="9"/>
        <v>0.45819749896480327</v>
      </c>
      <c r="D4" s="2">
        <f t="shared" si="0"/>
        <v>3.6940726577437855E-2</v>
      </c>
      <c r="E4" s="16">
        <v>1.7893999999999998E-5</v>
      </c>
      <c r="F4" s="26">
        <f t="shared" si="1"/>
        <v>0.16124459000000002</v>
      </c>
      <c r="G4" s="26">
        <f t="shared" si="2"/>
        <v>1.1441619999999999</v>
      </c>
      <c r="H4" s="26">
        <f t="shared" si="3"/>
        <v>1.1363806000000001</v>
      </c>
      <c r="I4">
        <v>1.4124585000000001E-4</v>
      </c>
      <c r="J4">
        <v>1.2891973E-4</v>
      </c>
      <c r="K4">
        <v>1.1305963000000001</v>
      </c>
      <c r="L4" s="29">
        <f t="shared" si="10"/>
        <v>2.1819210199999989E-3</v>
      </c>
      <c r="M4" s="20">
        <f t="shared" si="4"/>
        <v>932.58815617185587</v>
      </c>
      <c r="N4" s="21">
        <f t="shared" si="5"/>
        <v>0.16002326794244806</v>
      </c>
      <c r="O4" s="21">
        <f t="shared" si="6"/>
        <v>0.14295179688632939</v>
      </c>
      <c r="P4" s="22">
        <f t="shared" si="7"/>
        <v>5.1965617791532789E-3</v>
      </c>
      <c r="Q4" s="36">
        <f t="shared" si="11"/>
        <v>133.31515267967558</v>
      </c>
      <c r="R4">
        <v>1.1929989000000001E-4</v>
      </c>
      <c r="S4">
        <v>1.0888893E-4</v>
      </c>
      <c r="U4">
        <f t="shared" si="12"/>
        <v>2.1473980199999999E-2</v>
      </c>
      <c r="V4">
        <f t="shared" si="12"/>
        <v>1.9600007400000001E-2</v>
      </c>
      <c r="Y4" s="4"/>
    </row>
    <row r="5" spans="1:25" x14ac:dyDescent="0.25">
      <c r="A5">
        <v>4</v>
      </c>
      <c r="B5" s="2">
        <f t="shared" si="8"/>
        <v>4.8300000000000001E-3</v>
      </c>
      <c r="C5" s="2">
        <f t="shared" si="9"/>
        <v>0.45819749896480327</v>
      </c>
      <c r="D5" s="2">
        <f t="shared" si="0"/>
        <v>3.6940726577437855E-2</v>
      </c>
      <c r="E5" s="16">
        <v>1.7893999999999998E-5</v>
      </c>
      <c r="F5" s="26">
        <f t="shared" si="1"/>
        <v>0.18817194999999998</v>
      </c>
      <c r="G5" s="26">
        <f t="shared" si="2"/>
        <v>1.1363806000000001</v>
      </c>
      <c r="H5" s="26">
        <f t="shared" si="3"/>
        <v>1.1325019000000001</v>
      </c>
      <c r="I5">
        <v>1.6852594999999999E-4</v>
      </c>
      <c r="J5">
        <v>1.6020100000000001E-4</v>
      </c>
      <c r="K5">
        <v>1.1219283</v>
      </c>
      <c r="L5" s="29">
        <f t="shared" si="10"/>
        <v>2.4520865999999989E-3</v>
      </c>
      <c r="M5" s="20">
        <f t="shared" si="4"/>
        <v>1048.0612726613338</v>
      </c>
      <c r="N5" s="21">
        <f t="shared" si="5"/>
        <v>0.18739516507889156</v>
      </c>
      <c r="O5" s="21">
        <f t="shared" si="6"/>
        <v>0.13153122128305209</v>
      </c>
      <c r="P5" s="22">
        <f t="shared" si="7"/>
        <v>4.5335110623755523E-3</v>
      </c>
      <c r="Q5" s="36">
        <f t="shared" si="11"/>
        <v>137.85277917261507</v>
      </c>
      <c r="R5">
        <v>1.4234136000000001E-4</v>
      </c>
      <c r="S5">
        <v>1.3530989000000001E-4</v>
      </c>
      <c r="U5">
        <f t="shared" si="12"/>
        <v>2.56214448E-2</v>
      </c>
      <c r="V5">
        <f t="shared" si="12"/>
        <v>2.43557802E-2</v>
      </c>
      <c r="Y5" s="4"/>
    </row>
    <row r="6" spans="1:25" x14ac:dyDescent="0.25">
      <c r="A6">
        <v>5</v>
      </c>
      <c r="B6" s="2">
        <f t="shared" si="8"/>
        <v>4.8300000000000001E-3</v>
      </c>
      <c r="C6" s="2">
        <f t="shared" si="9"/>
        <v>0.45819749896480327</v>
      </c>
      <c r="D6" s="2">
        <f t="shared" si="0"/>
        <v>3.6940726577437855E-2</v>
      </c>
      <c r="E6" s="16">
        <v>1.7893999999999998E-5</v>
      </c>
      <c r="F6" s="26">
        <f t="shared" si="1"/>
        <v>0.22700253000000004</v>
      </c>
      <c r="G6" s="26">
        <f t="shared" si="2"/>
        <v>1.1325019000000001</v>
      </c>
      <c r="H6" s="26">
        <f t="shared" si="3"/>
        <v>1.1290039999999999</v>
      </c>
      <c r="I6">
        <v>1.9872819000000001E-4</v>
      </c>
      <c r="J6">
        <v>1.9501564000000001E-4</v>
      </c>
      <c r="K6">
        <v>1.1173390000000001</v>
      </c>
      <c r="L6" s="29">
        <f t="shared" si="10"/>
        <v>2.7808135499999991E-3</v>
      </c>
      <c r="M6" s="20">
        <f t="shared" si="4"/>
        <v>1188.5644610785287</v>
      </c>
      <c r="N6" s="21">
        <f t="shared" si="5"/>
        <v>0.22609570716032501</v>
      </c>
      <c r="O6" s="21">
        <f t="shared" si="6"/>
        <v>0.12288829212439692</v>
      </c>
      <c r="P6" s="22">
        <f t="shared" si="7"/>
        <v>4.065985693963374E-3</v>
      </c>
      <c r="Q6" s="36">
        <f t="shared" si="11"/>
        <v>146.06065670169463</v>
      </c>
      <c r="R6">
        <v>1.6785096E-4</v>
      </c>
      <c r="S6">
        <v>1.6471524E-4</v>
      </c>
      <c r="U6">
        <f t="shared" si="12"/>
        <v>3.02131728E-2</v>
      </c>
      <c r="V6">
        <f t="shared" si="12"/>
        <v>2.9648743199999997E-2</v>
      </c>
      <c r="Y6" s="4"/>
    </row>
    <row r="7" spans="1:25" x14ac:dyDescent="0.25">
      <c r="A7">
        <v>6</v>
      </c>
      <c r="B7" s="2">
        <f t="shared" si="8"/>
        <v>4.8300000000000001E-3</v>
      </c>
      <c r="C7" s="2">
        <f t="shared" si="9"/>
        <v>0.45819749896480327</v>
      </c>
      <c r="D7" s="2">
        <f t="shared" si="0"/>
        <v>3.6940726577437855E-2</v>
      </c>
      <c r="E7" s="16">
        <v>1.7893999999999998E-5</v>
      </c>
      <c r="F7" s="26">
        <f t="shared" si="1"/>
        <v>0.29252980000000006</v>
      </c>
      <c r="G7" s="26">
        <f t="shared" si="2"/>
        <v>1.1290039999999999</v>
      </c>
      <c r="H7" s="26">
        <f t="shared" si="3"/>
        <v>1.1281019000000001</v>
      </c>
      <c r="I7">
        <v>2.3360496000000001E-4</v>
      </c>
      <c r="J7">
        <v>2.3616984E-4</v>
      </c>
      <c r="K7">
        <v>1.1137801000000001</v>
      </c>
      <c r="L7" s="29">
        <f t="shared" si="10"/>
        <v>3.1745573799999991E-3</v>
      </c>
      <c r="M7" s="20">
        <f t="shared" si="4"/>
        <v>1356.8569102817289</v>
      </c>
      <c r="N7" s="21">
        <f t="shared" si="5"/>
        <v>0.29222382709299194</v>
      </c>
      <c r="O7" s="21">
        <f t="shared" si="6"/>
        <v>0.12148584859136964</v>
      </c>
      <c r="P7" s="22">
        <f>(((10^((O7^(-1/2))/(-1.8)))-(6.9/M7))^(1/1.11))*3.7*D7</f>
        <v>4.0984858869237435E-3</v>
      </c>
      <c r="Q7" s="36">
        <f t="shared" si="11"/>
        <v>164.83891316263973</v>
      </c>
      <c r="R7">
        <v>1.9730877999999999E-4</v>
      </c>
      <c r="S7">
        <v>1.9947513999999999E-4</v>
      </c>
      <c r="U7">
        <f t="shared" si="12"/>
        <v>3.5515580399999996E-2</v>
      </c>
      <c r="V7">
        <f t="shared" si="12"/>
        <v>3.5905525199999996E-2</v>
      </c>
      <c r="Y7" s="4"/>
    </row>
    <row r="8" spans="1:25" x14ac:dyDescent="0.25">
      <c r="A8">
        <v>7</v>
      </c>
      <c r="B8" s="2">
        <f t="shared" si="8"/>
        <v>4.8300000000000001E-3</v>
      </c>
      <c r="C8" s="2">
        <f t="shared" si="9"/>
        <v>0.45819749896480327</v>
      </c>
      <c r="D8" s="2">
        <f t="shared" si="0"/>
        <v>3.6940726577437855E-2</v>
      </c>
      <c r="E8" s="16">
        <v>1.7893999999999998E-5</v>
      </c>
      <c r="F8" s="26">
        <f t="shared" si="1"/>
        <v>0.38583959999999995</v>
      </c>
      <c r="G8" s="26">
        <f t="shared" si="2"/>
        <v>1.1281019000000001</v>
      </c>
      <c r="H8" s="26">
        <f t="shared" si="3"/>
        <v>1.1275752000000001</v>
      </c>
      <c r="I8">
        <v>2.7433728000000001E-4</v>
      </c>
      <c r="J8">
        <v>2.8556303000000001E-4</v>
      </c>
      <c r="K8">
        <v>1.112746</v>
      </c>
      <c r="L8" s="29">
        <f t="shared" si="10"/>
        <v>3.6443321799999994E-3</v>
      </c>
      <c r="M8" s="20">
        <f t="shared" si="4"/>
        <v>1557.6462195794609</v>
      </c>
      <c r="N8" s="21">
        <f t="shared" si="5"/>
        <v>0.38560387202650959</v>
      </c>
      <c r="O8" s="21">
        <f t="shared" si="6"/>
        <v>0.12152859924491233</v>
      </c>
      <c r="P8" s="22">
        <f t="shared" si="7"/>
        <v>4.2199849842306115E-3</v>
      </c>
      <c r="Q8" s="36">
        <f t="shared" si="11"/>
        <v>189.29856318462501</v>
      </c>
      <c r="R8">
        <v>2.3171235E-4</v>
      </c>
      <c r="S8">
        <v>2.4119389999999999E-4</v>
      </c>
      <c r="U8">
        <f t="shared" si="12"/>
        <v>4.1708223000000003E-2</v>
      </c>
      <c r="V8">
        <f t="shared" si="12"/>
        <v>4.3414901999999998E-2</v>
      </c>
      <c r="Y8" s="4"/>
    </row>
    <row r="9" spans="1:25" x14ac:dyDescent="0.25">
      <c r="A9">
        <v>8</v>
      </c>
      <c r="B9" s="2">
        <f t="shared" si="8"/>
        <v>4.8300000000000001E-3</v>
      </c>
      <c r="C9" s="2">
        <f t="shared" si="9"/>
        <v>0.45819749896480327</v>
      </c>
      <c r="D9" s="2">
        <f t="shared" si="0"/>
        <v>3.6940726577437855E-2</v>
      </c>
      <c r="E9" s="16">
        <v>1.7893999999999998E-5</v>
      </c>
      <c r="F9" s="26">
        <f t="shared" si="1"/>
        <v>0.51225299999999985</v>
      </c>
      <c r="G9" s="26">
        <f t="shared" si="2"/>
        <v>1.1275752000000001</v>
      </c>
      <c r="H9" s="26">
        <f t="shared" si="3"/>
        <v>1.1287048</v>
      </c>
      <c r="I9">
        <v>3.2367527E-4</v>
      </c>
      <c r="J9">
        <v>3.4430536000000002E-4</v>
      </c>
      <c r="K9">
        <v>1.1126495999999999</v>
      </c>
      <c r="L9" s="29">
        <f t="shared" si="10"/>
        <v>4.2042324899999994E-3</v>
      </c>
      <c r="M9" s="20">
        <f t="shared" si="4"/>
        <v>1796.9566221819121</v>
      </c>
      <c r="N9" s="21">
        <f t="shared" si="5"/>
        <v>0.5129254778482415</v>
      </c>
      <c r="O9" s="21">
        <f t="shared" si="6"/>
        <v>0.12145522860378828</v>
      </c>
      <c r="P9" s="22">
        <f t="shared" si="7"/>
        <v>4.3212514938605045E-3</v>
      </c>
      <c r="Q9" s="36">
        <f t="shared" si="11"/>
        <v>218.24977733819534</v>
      </c>
      <c r="R9">
        <v>2.7338447999999998E-4</v>
      </c>
      <c r="S9">
        <v>2.9080919E-4</v>
      </c>
      <c r="U9">
        <f t="shared" si="12"/>
        <v>4.9209206399999997E-2</v>
      </c>
      <c r="V9">
        <f t="shared" si="12"/>
        <v>5.2345654200000001E-2</v>
      </c>
      <c r="Y9" s="4"/>
    </row>
    <row r="10" spans="1:25" x14ac:dyDescent="0.25">
      <c r="A10">
        <v>9</v>
      </c>
      <c r="B10" s="2">
        <f t="shared" si="8"/>
        <v>4.8300000000000001E-3</v>
      </c>
      <c r="C10" s="2">
        <f t="shared" si="9"/>
        <v>0.45819749896480327</v>
      </c>
      <c r="D10" s="2">
        <f t="shared" si="0"/>
        <v>3.6940726577437855E-2</v>
      </c>
      <c r="E10" s="16">
        <v>1.7893999999999998E-5</v>
      </c>
      <c r="F10" s="26">
        <f t="shared" si="1"/>
        <v>0.68552170000000023</v>
      </c>
      <c r="G10" s="26">
        <f t="shared" si="2"/>
        <v>1.1287048</v>
      </c>
      <c r="H10" s="26">
        <f t="shared" si="3"/>
        <v>1.1298353000000001</v>
      </c>
      <c r="I10">
        <v>3.8172365E-4</v>
      </c>
      <c r="J10">
        <v>4.1410914E-4</v>
      </c>
      <c r="K10">
        <v>1.1135341000000001</v>
      </c>
      <c r="L10" s="29">
        <f t="shared" si="10"/>
        <v>4.8722131199999989E-3</v>
      </c>
      <c r="M10" s="20">
        <f t="shared" si="4"/>
        <v>2082.4622928180629</v>
      </c>
      <c r="N10" s="21">
        <f t="shared" si="5"/>
        <v>0.68642375568432001</v>
      </c>
      <c r="O10" s="21">
        <f t="shared" si="6"/>
        <v>0.12112122329139495</v>
      </c>
      <c r="P10" s="22">
        <f t="shared" si="7"/>
        <v>4.3928453762967952E-3</v>
      </c>
      <c r="Q10" s="36">
        <f t="shared" si="11"/>
        <v>252.23038036432689</v>
      </c>
      <c r="R10">
        <v>3.2241364000000001E-4</v>
      </c>
      <c r="S10">
        <v>3.4976726000000001E-4</v>
      </c>
      <c r="U10">
        <f t="shared" si="12"/>
        <v>5.8034455200000001E-2</v>
      </c>
      <c r="V10">
        <f t="shared" si="12"/>
        <v>6.2958106799999997E-2</v>
      </c>
      <c r="Y10" s="4"/>
    </row>
    <row r="11" spans="1:25" x14ac:dyDescent="0.25">
      <c r="A11">
        <v>10</v>
      </c>
      <c r="B11" s="2">
        <f t="shared" si="8"/>
        <v>4.8300000000000001E-3</v>
      </c>
      <c r="C11" s="2">
        <f t="shared" si="9"/>
        <v>0.45819749896480327</v>
      </c>
      <c r="D11" s="2">
        <f t="shared" si="0"/>
        <v>3.6940726577437855E-2</v>
      </c>
      <c r="E11" s="16">
        <v>1.7893999999999998E-5</v>
      </c>
      <c r="F11" s="26">
        <f t="shared" si="1"/>
        <v>0.93463519999999978</v>
      </c>
      <c r="G11" s="26">
        <f t="shared" si="2"/>
        <v>1.1298353000000001</v>
      </c>
      <c r="H11" s="26">
        <f t="shared" si="3"/>
        <v>1.1309024000000001</v>
      </c>
      <c r="I11">
        <v>4.5204624999999998E-4</v>
      </c>
      <c r="J11">
        <v>5.0352884000000005E-4</v>
      </c>
      <c r="K11">
        <v>1.1151329000000001</v>
      </c>
      <c r="L11" s="29">
        <f t="shared" si="10"/>
        <v>5.6680459099999981E-3</v>
      </c>
      <c r="M11" s="20">
        <f t="shared" si="4"/>
        <v>2422.6140340791667</v>
      </c>
      <c r="N11" s="21">
        <f t="shared" si="5"/>
        <v>0.93578530452394826</v>
      </c>
      <c r="O11" s="21">
        <f t="shared" si="6"/>
        <v>0.12218365357140631</v>
      </c>
      <c r="P11" s="22">
        <f t="shared" si="7"/>
        <v>4.5496584478186657E-3</v>
      </c>
      <c r="Q11" s="36">
        <f t="shared" si="11"/>
        <v>296.00383387715601</v>
      </c>
      <c r="R11">
        <v>3.8180992E-4</v>
      </c>
      <c r="S11">
        <v>4.2529345000000003E-4</v>
      </c>
      <c r="U11">
        <f t="shared" si="12"/>
        <v>6.8725785599999992E-2</v>
      </c>
      <c r="V11">
        <f t="shared" si="12"/>
        <v>7.6552821000000007E-2</v>
      </c>
      <c r="Y11" s="4"/>
    </row>
    <row r="12" spans="1:25" x14ac:dyDescent="0.25">
      <c r="A12">
        <v>11</v>
      </c>
      <c r="B12" s="2">
        <f t="shared" si="8"/>
        <v>4.8300000000000001E-3</v>
      </c>
      <c r="C12" s="2">
        <f t="shared" si="9"/>
        <v>0.45819749896480327</v>
      </c>
      <c r="D12" s="2">
        <f t="shared" si="0"/>
        <v>3.6940726577437855E-2</v>
      </c>
      <c r="E12" s="16">
        <v>1.7893999999999998E-5</v>
      </c>
      <c r="F12" s="26">
        <f t="shared" si="1"/>
        <v>1.3012299000000001</v>
      </c>
      <c r="G12" s="26">
        <f t="shared" si="2"/>
        <v>1.1309024000000001</v>
      </c>
      <c r="H12" s="26">
        <f t="shared" si="3"/>
        <v>1.1328178</v>
      </c>
      <c r="I12">
        <v>5.3931222999999996E-4</v>
      </c>
      <c r="J12">
        <v>6.0539269999999997E-4</v>
      </c>
      <c r="K12">
        <v>1.1172348999999999</v>
      </c>
      <c r="L12" s="29">
        <f t="shared" si="10"/>
        <v>6.6236209999999979E-3</v>
      </c>
      <c r="M12" s="20">
        <f t="shared" si="4"/>
        <v>2831.0422049883296</v>
      </c>
      <c r="N12" s="21">
        <f t="shared" si="5"/>
        <v>1.3040416129436068</v>
      </c>
      <c r="O12" s="21">
        <f t="shared" si="6"/>
        <v>0.12491712240030906</v>
      </c>
      <c r="P12" s="22">
        <f t="shared" si="7"/>
        <v>4.8117478396954554E-3</v>
      </c>
      <c r="Q12" s="36">
        <f t="shared" si="11"/>
        <v>353.64564564096798</v>
      </c>
      <c r="R12">
        <v>4.5551701999999998E-4</v>
      </c>
      <c r="S12">
        <v>5.1133028999999998E-4</v>
      </c>
      <c r="U12">
        <f t="shared" si="12"/>
        <v>8.1993063599999999E-2</v>
      </c>
      <c r="V12">
        <f t="shared" si="12"/>
        <v>9.2039452199999996E-2</v>
      </c>
      <c r="Y12" s="4"/>
    </row>
    <row r="13" spans="1:25" x14ac:dyDescent="0.25">
      <c r="A13">
        <v>12</v>
      </c>
      <c r="B13" s="2">
        <f t="shared" si="8"/>
        <v>4.8300000000000001E-3</v>
      </c>
      <c r="C13" s="2">
        <f t="shared" si="9"/>
        <v>0.45819749896480327</v>
      </c>
      <c r="D13" s="2">
        <f t="shared" si="0"/>
        <v>3.6940726577437855E-2</v>
      </c>
      <c r="E13" s="16">
        <v>1.7893999999999998E-5</v>
      </c>
      <c r="F13" s="26">
        <f t="shared" si="1"/>
        <v>1.4573711000000005</v>
      </c>
      <c r="G13" s="26">
        <f t="shared" si="2"/>
        <v>1.1328178</v>
      </c>
      <c r="H13" s="26">
        <f t="shared" si="3"/>
        <v>1.1363232000000001</v>
      </c>
      <c r="I13">
        <v>6.3992632999999995E-4</v>
      </c>
      <c r="J13">
        <v>9.9968144000000007E-4</v>
      </c>
      <c r="K13">
        <v>1.1197455999999999</v>
      </c>
      <c r="L13" s="29">
        <f t="shared" si="10"/>
        <v>7.7683259299999984E-3</v>
      </c>
      <c r="M13" s="20">
        <f t="shared" si="4"/>
        <v>3320.3075130559582</v>
      </c>
      <c r="N13" s="21">
        <f t="shared" si="5"/>
        <v>1.4644153743197641</v>
      </c>
      <c r="O13" s="21">
        <f t="shared" si="6"/>
        <v>0.10221290770218495</v>
      </c>
      <c r="P13" s="22">
        <f t="shared" si="7"/>
        <v>3.3345163285369347E-3</v>
      </c>
      <c r="Q13" s="36">
        <f t="shared" si="11"/>
        <v>339.3782853748599</v>
      </c>
      <c r="R13">
        <v>5.4049828999999997E-4</v>
      </c>
      <c r="S13">
        <v>8.4435673E-4</v>
      </c>
      <c r="U13">
        <f t="shared" si="12"/>
        <v>9.7289692199999986E-2</v>
      </c>
      <c r="V13">
        <f t="shared" si="12"/>
        <v>0.15198421139999999</v>
      </c>
      <c r="Y13" s="4"/>
    </row>
    <row r="14" spans="1:25" x14ac:dyDescent="0.25">
      <c r="K14" s="30" t="s">
        <v>34</v>
      </c>
      <c r="L14" s="33">
        <v>9.4079336999999992E-3</v>
      </c>
    </row>
    <row r="15" spans="1:25" x14ac:dyDescent="0.25">
      <c r="M15" t="s">
        <v>0</v>
      </c>
      <c r="N15" s="5" t="s">
        <v>4</v>
      </c>
      <c r="O15" s="6"/>
      <c r="P15" s="5" t="s">
        <v>5</v>
      </c>
      <c r="Q15" s="11"/>
      <c r="R15" s="11"/>
      <c r="S15" s="6"/>
    </row>
    <row r="16" spans="1:25" x14ac:dyDescent="0.25">
      <c r="M16" t="s">
        <v>7</v>
      </c>
      <c r="N16" s="7" t="s">
        <v>6</v>
      </c>
      <c r="O16" s="8" t="s">
        <v>19</v>
      </c>
      <c r="P16" s="7" t="s">
        <v>6</v>
      </c>
      <c r="Q16" s="12" t="s">
        <v>20</v>
      </c>
      <c r="R16" s="12" t="s">
        <v>21</v>
      </c>
      <c r="S16" s="8" t="s">
        <v>16</v>
      </c>
    </row>
    <row r="17" spans="10:24" x14ac:dyDescent="0.25">
      <c r="M17">
        <v>0</v>
      </c>
      <c r="N17" s="7"/>
      <c r="O17" s="8"/>
      <c r="P17" s="7">
        <v>25.005234000000002</v>
      </c>
      <c r="Q17" s="12">
        <v>-2.1358317000000002E-2</v>
      </c>
      <c r="R17" s="12">
        <v>-1.1927224E-2</v>
      </c>
      <c r="S17" s="8">
        <v>1.1837591000000001</v>
      </c>
    </row>
    <row r="18" spans="10:24" x14ac:dyDescent="0.25">
      <c r="K18" s="1"/>
      <c r="M18">
        <v>1</v>
      </c>
      <c r="N18" s="7">
        <v>31.807934604349999</v>
      </c>
      <c r="O18" s="8">
        <v>-0.166912613844033</v>
      </c>
      <c r="P18" s="7">
        <v>32.674495</v>
      </c>
      <c r="Q18" s="12">
        <v>-0.28333935999999998</v>
      </c>
      <c r="R18" s="12">
        <v>-0.25277175000000002</v>
      </c>
      <c r="S18" s="8">
        <v>1.1525525000000001</v>
      </c>
      <c r="X18" s="14"/>
    </row>
    <row r="19" spans="10:24" x14ac:dyDescent="0.25">
      <c r="J19" s="1"/>
      <c r="M19">
        <v>2</v>
      </c>
      <c r="N19" s="7">
        <v>35.512622009685401</v>
      </c>
      <c r="O19" s="8">
        <v>-0.29309760445903499</v>
      </c>
      <c r="P19" s="7">
        <v>36.215496999999999</v>
      </c>
      <c r="Q19" s="12">
        <v>-0.46103443</v>
      </c>
      <c r="R19" s="12">
        <v>-0.41313476999999998</v>
      </c>
      <c r="S19" s="8">
        <v>1.1441619999999999</v>
      </c>
    </row>
    <row r="20" spans="10:24" x14ac:dyDescent="0.25">
      <c r="M20">
        <v>3</v>
      </c>
      <c r="N20" s="7">
        <v>38.028476584184901</v>
      </c>
      <c r="O20" s="8">
        <v>-0.44440077418403201</v>
      </c>
      <c r="P20" s="7">
        <v>38.708326</v>
      </c>
      <c r="Q20" s="12">
        <v>-0.62227902000000002</v>
      </c>
      <c r="R20" s="12">
        <v>-0.55841074999999996</v>
      </c>
      <c r="S20" s="8">
        <v>1.1363806000000001</v>
      </c>
    </row>
    <row r="21" spans="10:24" x14ac:dyDescent="0.25">
      <c r="M21">
        <v>4</v>
      </c>
      <c r="N21" s="7">
        <v>39.713123268173298</v>
      </c>
      <c r="O21" s="8">
        <v>-0.64152585761621606</v>
      </c>
      <c r="P21" s="7">
        <v>40.121456000000002</v>
      </c>
      <c r="Q21" s="12">
        <v>-0.81045096999999999</v>
      </c>
      <c r="R21" s="12">
        <v>-0.72464002999999999</v>
      </c>
      <c r="S21" s="8">
        <v>1.1325019000000001</v>
      </c>
    </row>
    <row r="22" spans="10:24" x14ac:dyDescent="0.25">
      <c r="M22">
        <v>5</v>
      </c>
      <c r="N22" s="7">
        <v>40.8899028020451</v>
      </c>
      <c r="O22" s="8">
        <v>-0.89500596311700098</v>
      </c>
      <c r="P22" s="7">
        <v>41.275334999999998</v>
      </c>
      <c r="Q22" s="12">
        <v>-1.0374535</v>
      </c>
      <c r="R22" s="12">
        <v>-0.92166729999999997</v>
      </c>
      <c r="S22" s="8">
        <v>1.1290039999999999</v>
      </c>
    </row>
    <row r="23" spans="10:24" x14ac:dyDescent="0.25">
      <c r="M23">
        <v>6</v>
      </c>
      <c r="N23" s="7">
        <v>41.517625031302799</v>
      </c>
      <c r="O23" s="8">
        <v>-1.2172188110416799</v>
      </c>
      <c r="P23" s="7">
        <v>41.794598000000001</v>
      </c>
      <c r="Q23" s="12">
        <v>-1.3299833000000001</v>
      </c>
      <c r="R23" s="12">
        <v>-1.1718515</v>
      </c>
      <c r="S23" s="8">
        <v>1.1281019000000001</v>
      </c>
    </row>
    <row r="24" spans="10:24" x14ac:dyDescent="0.25">
      <c r="M24">
        <v>7</v>
      </c>
      <c r="N24" s="7">
        <v>41.763096975525698</v>
      </c>
      <c r="O24" s="8">
        <v>-1.63573680922855</v>
      </c>
      <c r="P24" s="7">
        <v>41.975107000000001</v>
      </c>
      <c r="Q24" s="12">
        <v>-1.7158229</v>
      </c>
      <c r="R24" s="12">
        <v>-1.4985758</v>
      </c>
      <c r="S24" s="8">
        <v>1.1275752000000001</v>
      </c>
    </row>
    <row r="25" spans="10:24" x14ac:dyDescent="0.25">
      <c r="M25">
        <v>8</v>
      </c>
      <c r="N25" s="7">
        <v>41.755045899252103</v>
      </c>
      <c r="O25" s="8">
        <v>-2.1926270485273598</v>
      </c>
      <c r="P25" s="7">
        <v>41.929220000000001</v>
      </c>
      <c r="Q25" s="12">
        <v>-2.2280758999999999</v>
      </c>
      <c r="R25" s="12">
        <v>-1.9263446</v>
      </c>
      <c r="S25" s="8">
        <v>1.1287048</v>
      </c>
    </row>
    <row r="26" spans="10:24" x14ac:dyDescent="0.25">
      <c r="M26">
        <v>9</v>
      </c>
      <c r="N26" s="7">
        <v>41.482661494425798</v>
      </c>
      <c r="O26" s="8">
        <v>-2.9494312244787602</v>
      </c>
      <c r="P26" s="7">
        <v>41.621910999999997</v>
      </c>
      <c r="Q26" s="12">
        <v>-2.9135976000000001</v>
      </c>
      <c r="R26" s="12">
        <v>-2.4939203999999999</v>
      </c>
      <c r="S26" s="8">
        <v>1.1298353000000001</v>
      </c>
    </row>
    <row r="27" spans="10:24" x14ac:dyDescent="0.25">
      <c r="M27">
        <v>10</v>
      </c>
      <c r="N27" s="7">
        <v>41.066540198691797</v>
      </c>
      <c r="O27" s="8">
        <v>-3.9441003357496802</v>
      </c>
      <c r="P27" s="7">
        <v>41.185397999999999</v>
      </c>
      <c r="Q27" s="12">
        <v>-3.8482327999999999</v>
      </c>
      <c r="R27" s="12">
        <v>-3.2771414999999999</v>
      </c>
      <c r="S27" s="8">
        <v>1.1309024000000001</v>
      </c>
    </row>
    <row r="28" spans="10:24" x14ac:dyDescent="0.25">
      <c r="M28">
        <v>11</v>
      </c>
      <c r="N28" s="7">
        <v>40.523068261416697</v>
      </c>
      <c r="O28" s="8">
        <v>-5.3229211926664002</v>
      </c>
      <c r="P28" s="7">
        <v>40.584214000000003</v>
      </c>
      <c r="Q28" s="12">
        <v>-5.1494626999999999</v>
      </c>
      <c r="R28" s="12">
        <v>-4.3570935000000004</v>
      </c>
      <c r="S28" s="8">
        <v>1.1328178</v>
      </c>
    </row>
    <row r="29" spans="10:24" x14ac:dyDescent="0.25">
      <c r="M29">
        <v>12</v>
      </c>
      <c r="N29" s="9">
        <v>39.455717499644699</v>
      </c>
      <c r="O29" s="10">
        <v>-6.7420649418490903</v>
      </c>
      <c r="P29" s="9">
        <v>39.506121</v>
      </c>
      <c r="Q29" s="13">
        <v>-6.6068338000000004</v>
      </c>
      <c r="R29" s="13">
        <v>-5.5199781999999997</v>
      </c>
      <c r="S29" s="10">
        <v>1.1363232000000001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9"/>
  <sheetViews>
    <sheetView topLeftCell="D1" zoomScale="95" zoomScaleNormal="95" workbookViewId="0">
      <selection activeCell="Q7" sqref="Q7"/>
    </sheetView>
  </sheetViews>
  <sheetFormatPr baseColWidth="10" defaultColWidth="8.85546875" defaultRowHeight="15" x14ac:dyDescent="0.25"/>
  <cols>
    <col min="1" max="1" width="8" bestFit="1" customWidth="1"/>
    <col min="2" max="3" width="12.7109375" bestFit="1" customWidth="1"/>
    <col min="4" max="4" width="10.5703125" bestFit="1" customWidth="1"/>
    <col min="5" max="5" width="11.5703125" bestFit="1" customWidth="1"/>
    <col min="6" max="6" width="10.85546875" bestFit="1" customWidth="1"/>
    <col min="7" max="7" width="15" bestFit="1" customWidth="1"/>
    <col min="8" max="8" width="12.7109375" bestFit="1" customWidth="1"/>
    <col min="9" max="10" width="11" bestFit="1" customWidth="1"/>
    <col min="11" max="12" width="14" bestFit="1" customWidth="1"/>
    <col min="13" max="14" width="12.7109375" bestFit="1" customWidth="1"/>
    <col min="15" max="15" width="13.28515625" bestFit="1" customWidth="1"/>
    <col min="16" max="16" width="10.5703125" bestFit="1" customWidth="1"/>
    <col min="17" max="17" width="11.140625" bestFit="1" customWidth="1"/>
    <col min="18" max="19" width="13.140625" bestFit="1" customWidth="1"/>
    <col min="20" max="20" width="13.28515625" bestFit="1" customWidth="1"/>
    <col min="21" max="21" width="15.5703125" bestFit="1" customWidth="1"/>
    <col min="22" max="22" width="12.7109375" bestFit="1" customWidth="1"/>
    <col min="23" max="23" width="10.28515625" bestFit="1" customWidth="1"/>
    <col min="24" max="24" width="15.5703125" bestFit="1" customWidth="1"/>
    <col min="25" max="25" width="16.5703125" bestFit="1" customWidth="1"/>
  </cols>
  <sheetData>
    <row r="1" spans="1:25" x14ac:dyDescent="0.25">
      <c r="A1" t="s">
        <v>0</v>
      </c>
      <c r="B1" s="2" t="s">
        <v>9</v>
      </c>
      <c r="C1" s="2" t="s">
        <v>3</v>
      </c>
      <c r="D1" s="2" t="s">
        <v>1</v>
      </c>
      <c r="E1" s="3" t="s">
        <v>8</v>
      </c>
      <c r="F1" s="26" t="s">
        <v>18</v>
      </c>
      <c r="G1" s="27" t="s">
        <v>14</v>
      </c>
      <c r="H1" s="27" t="s">
        <v>15</v>
      </c>
      <c r="I1" s="17" t="s">
        <v>13</v>
      </c>
      <c r="J1" t="s">
        <v>2</v>
      </c>
      <c r="K1" s="18" t="s">
        <v>10</v>
      </c>
      <c r="L1" s="19" t="s">
        <v>17</v>
      </c>
      <c r="M1" s="19" t="s">
        <v>11</v>
      </c>
      <c r="N1" s="22" t="s">
        <v>12</v>
      </c>
    </row>
    <row r="2" spans="1:25" x14ac:dyDescent="0.25">
      <c r="A2">
        <v>1</v>
      </c>
      <c r="B2" s="2">
        <f>0.2415*0.02</f>
        <v>4.8300000000000001E-3</v>
      </c>
      <c r="C2" s="2">
        <f>0.00221309392/B2</f>
        <v>0.45819749896480327</v>
      </c>
      <c r="D2" s="2">
        <f t="shared" ref="D2:D13" si="0">2*B2/(0.2415+0.02)</f>
        <v>3.6940726577437855E-2</v>
      </c>
      <c r="E2" s="16">
        <v>1.7893999999999998E-5</v>
      </c>
      <c r="F2" s="26">
        <f t="shared" ref="F2:F13" si="1">Q17-Q18</f>
        <v>28.292867400000002</v>
      </c>
      <c r="G2" s="26">
        <f t="shared" ref="G2:G13" si="2">S17</f>
        <v>1.1246643999999999</v>
      </c>
      <c r="H2" s="26">
        <f t="shared" ref="H2:H13" si="3">S18</f>
        <v>1.1099874000000001</v>
      </c>
      <c r="I2">
        <v>1.1225989999999999</v>
      </c>
      <c r="J2">
        <v>3.0137826999999999E-2</v>
      </c>
      <c r="K2" s="20">
        <f t="shared" ref="K2:K13" si="4">J2*D2/(B2*E2)</f>
        <v>12881.392248082559</v>
      </c>
      <c r="L2" s="21">
        <f>F2-((J2/B2)^2)*(1/H2-1/G2)</f>
        <v>27.835119978392573</v>
      </c>
      <c r="M2" s="21">
        <f t="shared" ref="M2:M13" si="5">L2*2*I2*D2*(B2^2)/((J2^2)*C2)</f>
        <v>0.12941089880679207</v>
      </c>
      <c r="N2" s="22">
        <f t="shared" ref="N2:N13" si="6">(((10^((M2^(-1/2))/(-1.8)))-(6.9/K2))^(1/1.11))*3.7*D2</f>
        <v>5.457617122566788E-3</v>
      </c>
      <c r="O2" s="4"/>
      <c r="P2" s="4"/>
      <c r="Q2" s="4"/>
      <c r="R2" s="4"/>
      <c r="S2" s="4"/>
      <c r="T2" s="4"/>
      <c r="U2" s="4"/>
      <c r="V2" s="4"/>
      <c r="Y2" s="4"/>
    </row>
    <row r="3" spans="1:25" x14ac:dyDescent="0.25">
      <c r="A3">
        <v>2</v>
      </c>
      <c r="B3" s="2">
        <f t="shared" ref="B3:B13" si="7">0.2415*0.02</f>
        <v>4.8300000000000001E-3</v>
      </c>
      <c r="C3" s="2">
        <f t="shared" ref="C3:C13" si="8">0.00221309392/B3</f>
        <v>0.45819749896480327</v>
      </c>
      <c r="D3" s="2">
        <f t="shared" si="0"/>
        <v>3.6940726577437855E-2</v>
      </c>
      <c r="E3" s="16">
        <v>1.7893999999999998E-5</v>
      </c>
      <c r="F3" s="26">
        <f t="shared" si="1"/>
        <v>16.349495000000001</v>
      </c>
      <c r="G3" s="26">
        <f t="shared" si="2"/>
        <v>1.1099874000000001</v>
      </c>
      <c r="H3" s="26">
        <f t="shared" si="3"/>
        <v>1.1080274999999999</v>
      </c>
      <c r="I3">
        <v>1.1169738</v>
      </c>
      <c r="J3">
        <v>3.0137826999999999E-2</v>
      </c>
      <c r="K3" s="20">
        <f t="shared" si="4"/>
        <v>12881.392248082559</v>
      </c>
      <c r="L3" s="21">
        <f t="shared" ref="L3:L13" si="9">F3-((J3/B3)^2)*(1/H3-1/G3)</f>
        <v>16.287451693557635</v>
      </c>
      <c r="M3" s="21">
        <f t="shared" si="5"/>
        <v>7.5344096947949676E-2</v>
      </c>
      <c r="N3" s="22">
        <f t="shared" si="6"/>
        <v>1.9476790812748672E-3</v>
      </c>
      <c r="O3" s="4"/>
      <c r="P3" s="4"/>
      <c r="Q3" s="4"/>
      <c r="R3" s="4"/>
      <c r="S3" s="4"/>
      <c r="T3" s="4"/>
      <c r="U3" s="4"/>
      <c r="V3" s="4"/>
      <c r="Y3" s="4"/>
    </row>
    <row r="4" spans="1:25" x14ac:dyDescent="0.25">
      <c r="A4">
        <v>3</v>
      </c>
      <c r="B4" s="2">
        <f t="shared" si="7"/>
        <v>4.8300000000000001E-3</v>
      </c>
      <c r="C4" s="2">
        <f t="shared" si="8"/>
        <v>0.45819749896480327</v>
      </c>
      <c r="D4" s="2">
        <f t="shared" si="0"/>
        <v>3.6940726577437855E-2</v>
      </c>
      <c r="E4" s="16">
        <v>1.7893999999999998E-5</v>
      </c>
      <c r="F4" s="26">
        <f t="shared" si="1"/>
        <v>16.066299000000001</v>
      </c>
      <c r="G4" s="26">
        <f t="shared" si="2"/>
        <v>1.1080274999999999</v>
      </c>
      <c r="H4" s="26">
        <f t="shared" si="3"/>
        <v>1.1061398</v>
      </c>
      <c r="I4">
        <v>1.1134192999999999</v>
      </c>
      <c r="J4">
        <v>3.0137826999999999E-2</v>
      </c>
      <c r="K4" s="20">
        <f t="shared" si="4"/>
        <v>12881.392248082559</v>
      </c>
      <c r="L4" s="21">
        <f t="shared" si="9"/>
        <v>16.006333421566097</v>
      </c>
      <c r="M4" s="21">
        <f t="shared" si="5"/>
        <v>7.3808046231951419E-2</v>
      </c>
      <c r="N4" s="22">
        <f t="shared" si="6"/>
        <v>1.8598561387914592E-3</v>
      </c>
      <c r="O4" s="4"/>
      <c r="P4" s="4"/>
      <c r="Q4" s="4"/>
      <c r="R4" s="4"/>
      <c r="S4" s="4"/>
      <c r="T4" s="4"/>
      <c r="U4" s="4"/>
      <c r="V4" s="4"/>
      <c r="Y4" s="4"/>
    </row>
    <row r="5" spans="1:25" x14ac:dyDescent="0.25">
      <c r="A5">
        <v>4</v>
      </c>
      <c r="B5" s="2">
        <f t="shared" si="7"/>
        <v>4.8300000000000001E-3</v>
      </c>
      <c r="C5" s="2">
        <f t="shared" si="8"/>
        <v>0.45819749896480327</v>
      </c>
      <c r="D5" s="2">
        <f t="shared" si="0"/>
        <v>3.6940726577437855E-2</v>
      </c>
      <c r="E5" s="16">
        <v>1.7893999999999998E-5</v>
      </c>
      <c r="F5" s="26">
        <f t="shared" si="1"/>
        <v>15.74912599999999</v>
      </c>
      <c r="G5" s="26">
        <f t="shared" si="2"/>
        <v>1.1061398</v>
      </c>
      <c r="H5" s="26">
        <f t="shared" si="3"/>
        <v>1.1008252999999999</v>
      </c>
      <c r="I5">
        <v>1.1099562000000001</v>
      </c>
      <c r="J5">
        <v>3.0137826999999999E-2</v>
      </c>
      <c r="K5" s="20">
        <f t="shared" si="4"/>
        <v>12881.392248082559</v>
      </c>
      <c r="L5" s="21">
        <f t="shared" si="9"/>
        <v>15.57919852670843</v>
      </c>
      <c r="M5" s="21">
        <f t="shared" si="5"/>
        <v>7.1615010173122745E-2</v>
      </c>
      <c r="N5" s="22">
        <f t="shared" si="6"/>
        <v>1.7363908985727206E-3</v>
      </c>
      <c r="O5" s="4"/>
      <c r="P5" s="4"/>
      <c r="Q5" s="4"/>
      <c r="R5" s="4"/>
      <c r="S5" s="4"/>
      <c r="T5" s="4"/>
      <c r="U5" s="4"/>
      <c r="V5" s="4"/>
      <c r="Y5" s="4"/>
    </row>
    <row r="6" spans="1:25" x14ac:dyDescent="0.25">
      <c r="A6">
        <v>5</v>
      </c>
      <c r="B6" s="2">
        <f t="shared" si="7"/>
        <v>4.8300000000000001E-3</v>
      </c>
      <c r="C6" s="2">
        <f t="shared" si="8"/>
        <v>0.45819749896480327</v>
      </c>
      <c r="D6" s="2">
        <f t="shared" si="0"/>
        <v>3.6940726577437855E-2</v>
      </c>
      <c r="E6" s="16">
        <v>1.7893999999999998E-5</v>
      </c>
      <c r="F6" s="26">
        <f t="shared" si="1"/>
        <v>15.402567000000005</v>
      </c>
      <c r="G6" s="26">
        <f t="shared" si="2"/>
        <v>1.1008252999999999</v>
      </c>
      <c r="H6" s="26">
        <f t="shared" si="3"/>
        <v>1.0979155</v>
      </c>
      <c r="I6">
        <v>1.1060249</v>
      </c>
      <c r="J6">
        <v>3.0137826999999999E-2</v>
      </c>
      <c r="K6" s="20">
        <f t="shared" si="4"/>
        <v>12881.392248082559</v>
      </c>
      <c r="L6" s="21">
        <f t="shared" si="9"/>
        <v>15.308831212892747</v>
      </c>
      <c r="M6" s="21">
        <f t="shared" si="5"/>
        <v>7.0122928357731096E-2</v>
      </c>
      <c r="N6" s="22">
        <f t="shared" si="6"/>
        <v>1.6537438203555882E-3</v>
      </c>
      <c r="O6" s="4"/>
      <c r="P6" s="4"/>
      <c r="Q6" s="4"/>
      <c r="R6" s="4"/>
      <c r="S6" s="4"/>
      <c r="T6" s="4"/>
      <c r="U6" s="4"/>
      <c r="V6" s="4"/>
      <c r="Y6" s="4"/>
    </row>
    <row r="7" spans="1:25" x14ac:dyDescent="0.25">
      <c r="A7">
        <v>6</v>
      </c>
      <c r="B7" s="2">
        <f t="shared" si="7"/>
        <v>4.8300000000000001E-3</v>
      </c>
      <c r="C7" s="2">
        <f t="shared" si="8"/>
        <v>0.45819749896480327</v>
      </c>
      <c r="D7" s="2">
        <f t="shared" si="0"/>
        <v>3.6940726577437855E-2</v>
      </c>
      <c r="E7" s="16">
        <v>1.7893999999999998E-5</v>
      </c>
      <c r="F7" s="26">
        <f t="shared" si="1"/>
        <v>15.447879999999998</v>
      </c>
      <c r="G7" s="26">
        <f t="shared" si="2"/>
        <v>1.0979155</v>
      </c>
      <c r="H7" s="26">
        <f t="shared" si="3"/>
        <v>1.0936956</v>
      </c>
      <c r="I7">
        <v>1.1025012999999999</v>
      </c>
      <c r="J7">
        <v>3.0137826999999999E-2</v>
      </c>
      <c r="K7" s="20">
        <f t="shared" si="4"/>
        <v>12881.392248082559</v>
      </c>
      <c r="L7" s="21">
        <f t="shared" si="9"/>
        <v>15.311054706669919</v>
      </c>
      <c r="M7" s="21">
        <f t="shared" si="5"/>
        <v>6.9909681478441538E-2</v>
      </c>
      <c r="N7" s="22">
        <f t="shared" si="6"/>
        <v>1.6420248657696989E-3</v>
      </c>
      <c r="O7" s="4"/>
      <c r="P7" s="4"/>
      <c r="Q7" s="4"/>
      <c r="R7" s="4"/>
      <c r="S7" s="4"/>
      <c r="T7" s="4"/>
      <c r="U7" s="4"/>
      <c r="V7" s="4"/>
      <c r="Y7" s="4"/>
    </row>
    <row r="8" spans="1:25" x14ac:dyDescent="0.25">
      <c r="A8">
        <v>7</v>
      </c>
      <c r="B8" s="2">
        <f t="shared" si="7"/>
        <v>4.8300000000000001E-3</v>
      </c>
      <c r="C8" s="2">
        <f t="shared" si="8"/>
        <v>0.45819749896480327</v>
      </c>
      <c r="D8" s="2">
        <f t="shared" si="0"/>
        <v>3.6940726577437855E-2</v>
      </c>
      <c r="E8" s="16">
        <v>1.7893999999999998E-5</v>
      </c>
      <c r="F8" s="26">
        <f t="shared" si="1"/>
        <v>15.045760000000001</v>
      </c>
      <c r="G8" s="26">
        <f t="shared" si="2"/>
        <v>1.0936956</v>
      </c>
      <c r="H8" s="26">
        <f t="shared" si="3"/>
        <v>1.0914621</v>
      </c>
      <c r="I8">
        <v>1.0989427000000001</v>
      </c>
      <c r="J8">
        <v>3.0137826999999999E-2</v>
      </c>
      <c r="K8" s="20">
        <f t="shared" si="4"/>
        <v>12881.392248082559</v>
      </c>
      <c r="L8" s="21">
        <f t="shared" si="9"/>
        <v>14.972913206245936</v>
      </c>
      <c r="M8" s="21">
        <f t="shared" si="5"/>
        <v>6.8145072905221621E-2</v>
      </c>
      <c r="N8" s="22">
        <f t="shared" si="6"/>
        <v>1.5459710234956858E-3</v>
      </c>
      <c r="O8" s="4"/>
      <c r="P8" s="4"/>
      <c r="Q8" s="4"/>
      <c r="R8" s="4"/>
      <c r="S8" s="4"/>
      <c r="T8" s="4"/>
      <c r="U8" s="4"/>
      <c r="V8" s="4"/>
      <c r="Y8" s="4"/>
    </row>
    <row r="9" spans="1:25" x14ac:dyDescent="0.25">
      <c r="A9">
        <v>8</v>
      </c>
      <c r="B9" s="2">
        <f t="shared" si="7"/>
        <v>4.8300000000000001E-3</v>
      </c>
      <c r="C9" s="2">
        <f t="shared" si="8"/>
        <v>0.45819749896480327</v>
      </c>
      <c r="D9" s="2">
        <f t="shared" si="0"/>
        <v>3.6940726577437855E-2</v>
      </c>
      <c r="E9" s="16">
        <v>1.7893999999999998E-5</v>
      </c>
      <c r="F9" s="26">
        <f t="shared" si="1"/>
        <v>15.394110000000012</v>
      </c>
      <c r="G9" s="26">
        <f t="shared" si="2"/>
        <v>1.0914621</v>
      </c>
      <c r="H9" s="26">
        <f t="shared" si="3"/>
        <v>1.0880787999999999</v>
      </c>
      <c r="I9">
        <v>1.0958562999999999</v>
      </c>
      <c r="J9">
        <v>3.0137826999999999E-2</v>
      </c>
      <c r="K9" s="20">
        <f t="shared" si="4"/>
        <v>12881.392248082559</v>
      </c>
      <c r="L9" s="21">
        <f t="shared" si="9"/>
        <v>15.283192235005989</v>
      </c>
      <c r="M9" s="21">
        <f t="shared" si="5"/>
        <v>6.9361869392664754E-2</v>
      </c>
      <c r="N9" s="22">
        <f t="shared" si="6"/>
        <v>1.6120286136484714E-3</v>
      </c>
      <c r="O9" s="4"/>
      <c r="P9" s="4"/>
      <c r="Q9" s="4"/>
      <c r="R9" s="4"/>
      <c r="S9" s="4"/>
      <c r="T9" s="4"/>
      <c r="U9" s="4"/>
      <c r="V9" s="4"/>
      <c r="Y9" s="4"/>
    </row>
    <row r="10" spans="1:25" x14ac:dyDescent="0.25">
      <c r="A10">
        <v>9</v>
      </c>
      <c r="B10" s="2">
        <f t="shared" si="7"/>
        <v>4.8300000000000001E-3</v>
      </c>
      <c r="C10" s="2">
        <f t="shared" si="8"/>
        <v>0.45819749896480327</v>
      </c>
      <c r="D10" s="2">
        <f t="shared" si="0"/>
        <v>3.6940726577437855E-2</v>
      </c>
      <c r="E10" s="16">
        <v>1.7893999999999998E-5</v>
      </c>
      <c r="F10" s="26">
        <f t="shared" si="1"/>
        <v>15.237609999999989</v>
      </c>
      <c r="G10" s="26">
        <f t="shared" si="2"/>
        <v>1.0880787999999999</v>
      </c>
      <c r="H10" s="26">
        <f t="shared" si="3"/>
        <v>1.0847461</v>
      </c>
      <c r="I10">
        <v>1.0926267999999999</v>
      </c>
      <c r="J10">
        <v>3.0137826999999999E-2</v>
      </c>
      <c r="K10" s="20">
        <f t="shared" si="4"/>
        <v>12881.392248082559</v>
      </c>
      <c r="L10" s="21">
        <f t="shared" si="9"/>
        <v>15.127674644506815</v>
      </c>
      <c r="M10" s="21">
        <f t="shared" si="5"/>
        <v>6.8453731817700467E-2</v>
      </c>
      <c r="N10" s="22">
        <f t="shared" si="6"/>
        <v>1.5626521589364177E-3</v>
      </c>
      <c r="O10" s="4"/>
      <c r="P10" s="4"/>
      <c r="Q10" s="4"/>
      <c r="R10" s="4"/>
      <c r="S10" s="4"/>
      <c r="T10" s="4"/>
      <c r="U10" s="4"/>
      <c r="V10" s="4"/>
      <c r="Y10" s="4"/>
    </row>
    <row r="11" spans="1:25" x14ac:dyDescent="0.25">
      <c r="A11">
        <v>10</v>
      </c>
      <c r="B11" s="2">
        <f t="shared" si="7"/>
        <v>4.8300000000000001E-3</v>
      </c>
      <c r="C11" s="2">
        <f t="shared" si="8"/>
        <v>0.45819749896480327</v>
      </c>
      <c r="D11" s="2">
        <f t="shared" si="0"/>
        <v>3.6940726577437855E-2</v>
      </c>
      <c r="E11" s="16">
        <v>1.7893999999999998E-5</v>
      </c>
      <c r="F11" s="26">
        <f t="shared" si="1"/>
        <v>15.326719999999995</v>
      </c>
      <c r="G11" s="26">
        <f t="shared" si="2"/>
        <v>1.0847461</v>
      </c>
      <c r="H11" s="26">
        <f t="shared" si="3"/>
        <v>1.0821499999999999</v>
      </c>
      <c r="I11">
        <v>1.0894689</v>
      </c>
      <c r="J11">
        <v>3.0137826999999999E-2</v>
      </c>
      <c r="K11" s="20">
        <f t="shared" si="4"/>
        <v>12881.392248082559</v>
      </c>
      <c r="L11" s="21">
        <f t="shared" si="9"/>
        <v>15.240613593387417</v>
      </c>
      <c r="M11" s="21">
        <f t="shared" si="5"/>
        <v>6.8765466656659877E-2</v>
      </c>
      <c r="N11" s="22">
        <f t="shared" si="6"/>
        <v>1.5795518139658906E-3</v>
      </c>
      <c r="O11" s="4"/>
      <c r="P11" s="4"/>
      <c r="Q11" s="4"/>
      <c r="R11" s="4"/>
      <c r="S11" s="4"/>
      <c r="T11" s="4"/>
      <c r="U11" s="4"/>
      <c r="V11" s="4"/>
      <c r="Y11" s="4"/>
    </row>
    <row r="12" spans="1:25" x14ac:dyDescent="0.25">
      <c r="A12">
        <v>11</v>
      </c>
      <c r="B12" s="2">
        <f t="shared" si="7"/>
        <v>4.8300000000000001E-3</v>
      </c>
      <c r="C12" s="2">
        <f t="shared" si="8"/>
        <v>0.45819749896480327</v>
      </c>
      <c r="D12" s="2">
        <f t="shared" si="0"/>
        <v>3.6940726577437855E-2</v>
      </c>
      <c r="E12" s="16">
        <v>1.7893999999999998E-5</v>
      </c>
      <c r="F12" s="26">
        <f t="shared" si="1"/>
        <v>15.404470000000003</v>
      </c>
      <c r="G12" s="26">
        <f t="shared" si="2"/>
        <v>1.0821499999999999</v>
      </c>
      <c r="H12" s="26">
        <f t="shared" si="3"/>
        <v>1.0800662999999999</v>
      </c>
      <c r="I12">
        <v>1.0865752</v>
      </c>
      <c r="J12">
        <v>3.0137826999999999E-2</v>
      </c>
      <c r="K12" s="20">
        <f t="shared" si="4"/>
        <v>12881.392248082559</v>
      </c>
      <c r="L12" s="21">
        <f t="shared" si="9"/>
        <v>15.335059220435923</v>
      </c>
      <c r="M12" s="21">
        <f t="shared" si="5"/>
        <v>6.9007826814195206E-2</v>
      </c>
      <c r="N12" s="22">
        <f t="shared" si="6"/>
        <v>1.5927265789230636E-3</v>
      </c>
      <c r="O12" s="4"/>
      <c r="P12" s="4"/>
      <c r="Q12" s="4"/>
      <c r="R12" s="4"/>
      <c r="S12" s="4"/>
      <c r="T12" s="4"/>
      <c r="U12" s="4"/>
      <c r="V12" s="4"/>
      <c r="Y12" s="4"/>
    </row>
    <row r="13" spans="1:25" x14ac:dyDescent="0.25">
      <c r="A13">
        <v>12</v>
      </c>
      <c r="B13" s="2">
        <f t="shared" si="7"/>
        <v>4.8300000000000001E-3</v>
      </c>
      <c r="C13" s="2">
        <f t="shared" si="8"/>
        <v>0.45819749896480327</v>
      </c>
      <c r="D13" s="2">
        <f t="shared" si="0"/>
        <v>3.6940726577437855E-2</v>
      </c>
      <c r="E13" s="16">
        <v>1.7893999999999998E-5</v>
      </c>
      <c r="F13" s="26">
        <f t="shared" si="1"/>
        <v>15.814449999999994</v>
      </c>
      <c r="G13" s="26">
        <f t="shared" si="2"/>
        <v>1.0800662999999999</v>
      </c>
      <c r="H13" s="26">
        <f t="shared" si="3"/>
        <v>1.0817387999999999</v>
      </c>
      <c r="I13">
        <v>1.0839673000000001</v>
      </c>
      <c r="J13">
        <v>3.0137826999999999E-2</v>
      </c>
      <c r="K13" s="20">
        <f t="shared" si="4"/>
        <v>12881.392248082559</v>
      </c>
      <c r="L13" s="21">
        <f t="shared" si="9"/>
        <v>15.870184346492522</v>
      </c>
      <c r="M13" s="21">
        <f t="shared" si="5"/>
        <v>7.1244485990126158E-2</v>
      </c>
      <c r="N13" s="22">
        <f t="shared" si="6"/>
        <v>1.7157625424305354E-3</v>
      </c>
      <c r="O13" s="4"/>
      <c r="P13" s="4"/>
      <c r="Q13" s="4"/>
      <c r="R13" s="4"/>
      <c r="S13" s="4"/>
      <c r="T13" s="4"/>
      <c r="U13" s="4"/>
      <c r="V13" s="4"/>
      <c r="Y13" s="4"/>
    </row>
    <row r="15" spans="1:25" x14ac:dyDescent="0.25">
      <c r="M15" t="s">
        <v>0</v>
      </c>
      <c r="N15" s="5" t="s">
        <v>4</v>
      </c>
      <c r="O15" s="11"/>
      <c r="P15" s="5" t="s">
        <v>5</v>
      </c>
      <c r="Q15" s="11"/>
      <c r="R15" s="11"/>
      <c r="S15" s="6"/>
    </row>
    <row r="16" spans="1:25" x14ac:dyDescent="0.25">
      <c r="M16" t="s">
        <v>7</v>
      </c>
      <c r="N16" s="7" t="s">
        <v>6</v>
      </c>
      <c r="O16" s="12" t="s">
        <v>19</v>
      </c>
      <c r="P16" s="7" t="s">
        <v>6</v>
      </c>
      <c r="Q16" s="12" t="s">
        <v>20</v>
      </c>
      <c r="R16" s="12" t="s">
        <v>21</v>
      </c>
      <c r="S16" s="8" t="s">
        <v>16</v>
      </c>
    </row>
    <row r="17" spans="10:24" x14ac:dyDescent="0.25">
      <c r="M17">
        <v>0</v>
      </c>
      <c r="N17" s="7"/>
      <c r="O17" s="12"/>
      <c r="P17" s="7">
        <v>40.040827999999998</v>
      </c>
      <c r="Q17" s="12">
        <v>-2.7144955999999998</v>
      </c>
      <c r="R17" s="12">
        <v>-0.17967554999999999</v>
      </c>
      <c r="S17" s="8">
        <v>1.1246643999999999</v>
      </c>
    </row>
    <row r="18" spans="10:24" x14ac:dyDescent="0.25">
      <c r="K18" s="1"/>
      <c r="M18">
        <v>1</v>
      </c>
      <c r="N18" s="23"/>
      <c r="O18" s="24"/>
      <c r="P18" s="7">
        <v>41.791663</v>
      </c>
      <c r="Q18" s="12">
        <v>-31.007363000000002</v>
      </c>
      <c r="R18" s="12">
        <v>-22.635214999999999</v>
      </c>
      <c r="S18" s="8">
        <v>1.1099874000000001</v>
      </c>
      <c r="X18" s="14"/>
    </row>
    <row r="19" spans="10:24" x14ac:dyDescent="0.25">
      <c r="J19" s="1"/>
      <c r="M19">
        <v>2</v>
      </c>
      <c r="N19" s="23"/>
      <c r="O19" s="24"/>
      <c r="P19" s="7">
        <v>42.831308999999997</v>
      </c>
      <c r="Q19" s="12">
        <v>-47.356858000000003</v>
      </c>
      <c r="R19" s="12">
        <v>-38.766492999999997</v>
      </c>
      <c r="S19" s="8">
        <v>1.1080274999999999</v>
      </c>
    </row>
    <row r="20" spans="10:24" x14ac:dyDescent="0.25">
      <c r="M20">
        <v>3</v>
      </c>
      <c r="N20" s="23"/>
      <c r="O20" s="24"/>
      <c r="P20" s="7">
        <v>43.820239000000001</v>
      </c>
      <c r="Q20" s="12">
        <v>-63.423157000000003</v>
      </c>
      <c r="R20" s="12">
        <v>-54.872498999999998</v>
      </c>
      <c r="S20" s="8">
        <v>1.1061398</v>
      </c>
    </row>
    <row r="21" spans="10:24" x14ac:dyDescent="0.25">
      <c r="M21">
        <v>4</v>
      </c>
      <c r="N21" s="23"/>
      <c r="O21" s="24"/>
      <c r="P21" s="7">
        <v>44.997495000000001</v>
      </c>
      <c r="Q21" s="12">
        <v>-79.172282999999993</v>
      </c>
      <c r="R21" s="12">
        <v>-70.547224999999997</v>
      </c>
      <c r="S21" s="8">
        <v>1.1008252999999999</v>
      </c>
    </row>
    <row r="22" spans="10:24" x14ac:dyDescent="0.25">
      <c r="M22">
        <v>5</v>
      </c>
      <c r="N22" s="23"/>
      <c r="O22" s="24"/>
      <c r="P22" s="7">
        <v>46.054932000000001</v>
      </c>
      <c r="Q22" s="12">
        <v>-94.574849999999998</v>
      </c>
      <c r="R22" s="12">
        <v>-85.804706999999993</v>
      </c>
      <c r="S22" s="8">
        <v>1.0979155</v>
      </c>
    </row>
    <row r="23" spans="10:24" x14ac:dyDescent="0.25">
      <c r="M23">
        <v>6</v>
      </c>
      <c r="N23" s="23"/>
      <c r="O23" s="24"/>
      <c r="P23" s="7">
        <v>47.137774999999998</v>
      </c>
      <c r="Q23" s="12">
        <v>-110.02273</v>
      </c>
      <c r="R23" s="12">
        <v>-101.20159</v>
      </c>
      <c r="S23" s="8">
        <v>1.0936956</v>
      </c>
    </row>
    <row r="24" spans="10:24" x14ac:dyDescent="0.25">
      <c r="M24">
        <v>7</v>
      </c>
      <c r="N24" s="7"/>
      <c r="O24" s="12"/>
      <c r="P24" s="7">
        <v>48.065682000000002</v>
      </c>
      <c r="Q24" s="12">
        <v>-125.06849</v>
      </c>
      <c r="R24" s="12">
        <v>-116.16009</v>
      </c>
      <c r="S24" s="8">
        <v>1.0914621</v>
      </c>
    </row>
    <row r="25" spans="10:24" x14ac:dyDescent="0.25">
      <c r="M25">
        <v>8</v>
      </c>
      <c r="N25" s="7"/>
      <c r="O25" s="12"/>
      <c r="P25" s="7">
        <v>49.023045000000003</v>
      </c>
      <c r="Q25" s="12">
        <v>-140.46260000000001</v>
      </c>
      <c r="R25" s="12">
        <v>-131.78031999999999</v>
      </c>
      <c r="S25" s="8">
        <v>1.0880787999999999</v>
      </c>
    </row>
    <row r="26" spans="10:24" x14ac:dyDescent="0.25">
      <c r="M26">
        <v>9</v>
      </c>
      <c r="N26" s="23"/>
      <c r="O26" s="24"/>
      <c r="P26" s="7">
        <v>49.988374</v>
      </c>
      <c r="Q26" s="12">
        <v>-155.70021</v>
      </c>
      <c r="R26" s="12">
        <v>-146.98284000000001</v>
      </c>
      <c r="S26" s="8">
        <v>1.0847461</v>
      </c>
    </row>
    <row r="27" spans="10:24" x14ac:dyDescent="0.25">
      <c r="M27">
        <v>10</v>
      </c>
      <c r="N27" s="7"/>
      <c r="O27" s="12"/>
      <c r="P27" s="7">
        <v>50.889501000000003</v>
      </c>
      <c r="Q27" s="12">
        <v>-171.02692999999999</v>
      </c>
      <c r="R27" s="12">
        <v>-162.22004999999999</v>
      </c>
      <c r="S27" s="8">
        <v>1.0821499999999999</v>
      </c>
    </row>
    <row r="28" spans="10:24" x14ac:dyDescent="0.25">
      <c r="M28">
        <v>11</v>
      </c>
      <c r="N28" s="7"/>
      <c r="O28" s="12"/>
      <c r="P28" s="7">
        <v>51.708866999999998</v>
      </c>
      <c r="Q28" s="12">
        <v>-186.4314</v>
      </c>
      <c r="R28" s="12">
        <v>-177.70515</v>
      </c>
      <c r="S28" s="8">
        <v>1.0800662999999999</v>
      </c>
    </row>
    <row r="29" spans="10:24" x14ac:dyDescent="0.25">
      <c r="M29">
        <v>12</v>
      </c>
      <c r="N29" s="9"/>
      <c r="O29" s="13"/>
      <c r="P29" s="9">
        <v>52.536045000000001</v>
      </c>
      <c r="Q29" s="13">
        <v>-202.24584999999999</v>
      </c>
      <c r="R29" s="13">
        <v>-193.28964999999999</v>
      </c>
      <c r="S29" s="10">
        <v>1.0817387999999999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9"/>
  <sheetViews>
    <sheetView topLeftCell="J1" zoomScale="95" zoomScaleNormal="95" workbookViewId="0">
      <selection activeCell="Q11" sqref="Q11"/>
    </sheetView>
  </sheetViews>
  <sheetFormatPr baseColWidth="10" defaultColWidth="8.85546875" defaultRowHeight="15" x14ac:dyDescent="0.25"/>
  <cols>
    <col min="1" max="1" width="8" bestFit="1" customWidth="1"/>
    <col min="2" max="3" width="12.7109375" bestFit="1" customWidth="1"/>
    <col min="4" max="4" width="10.5703125" bestFit="1" customWidth="1"/>
    <col min="5" max="5" width="11.5703125" bestFit="1" customWidth="1"/>
    <col min="6" max="6" width="10.85546875" bestFit="1" customWidth="1"/>
    <col min="7" max="7" width="15" bestFit="1" customWidth="1"/>
    <col min="8" max="8" width="12.7109375" bestFit="1" customWidth="1"/>
    <col min="9" max="10" width="11" bestFit="1" customWidth="1"/>
    <col min="11" max="12" width="14" bestFit="1" customWidth="1"/>
    <col min="13" max="14" width="12.7109375" bestFit="1" customWidth="1"/>
    <col min="15" max="15" width="13.28515625" bestFit="1" customWidth="1"/>
    <col min="16" max="16" width="10.5703125" bestFit="1" customWidth="1"/>
    <col min="17" max="17" width="11.140625" bestFit="1" customWidth="1"/>
    <col min="18" max="19" width="13.140625" bestFit="1" customWidth="1"/>
    <col min="20" max="20" width="13.28515625" bestFit="1" customWidth="1"/>
    <col min="21" max="21" width="15.5703125" bestFit="1" customWidth="1"/>
    <col min="22" max="22" width="12.7109375" bestFit="1" customWidth="1"/>
    <col min="23" max="23" width="10.28515625" bestFit="1" customWidth="1"/>
    <col min="24" max="24" width="15.5703125" bestFit="1" customWidth="1"/>
    <col min="25" max="25" width="16.5703125" bestFit="1" customWidth="1"/>
  </cols>
  <sheetData>
    <row r="1" spans="1:25" x14ac:dyDescent="0.25">
      <c r="A1" t="s">
        <v>0</v>
      </c>
      <c r="B1" s="2" t="s">
        <v>9</v>
      </c>
      <c r="C1" s="2" t="s">
        <v>3</v>
      </c>
      <c r="D1" s="2" t="s">
        <v>1</v>
      </c>
      <c r="E1" s="3" t="s">
        <v>8</v>
      </c>
      <c r="F1" s="26" t="s">
        <v>18</v>
      </c>
      <c r="G1" s="27" t="s">
        <v>14</v>
      </c>
      <c r="H1" s="27" t="s">
        <v>15</v>
      </c>
      <c r="I1" s="17" t="s">
        <v>13</v>
      </c>
      <c r="J1" t="s">
        <v>2</v>
      </c>
      <c r="K1" s="18" t="s">
        <v>10</v>
      </c>
      <c r="L1" s="19" t="s">
        <v>17</v>
      </c>
      <c r="M1" s="19" t="s">
        <v>11</v>
      </c>
      <c r="N1" s="22" t="s">
        <v>12</v>
      </c>
    </row>
    <row r="2" spans="1:25" x14ac:dyDescent="0.25">
      <c r="A2">
        <v>1</v>
      </c>
      <c r="B2" s="2">
        <f>0.2415*0.02</f>
        <v>4.8300000000000001E-3</v>
      </c>
      <c r="C2" s="2">
        <f>0.00221309392/B2</f>
        <v>0.45819749896480327</v>
      </c>
      <c r="D2" s="2">
        <f t="shared" ref="D2:D13" si="0">2*B2/(0.2415+0.02)</f>
        <v>3.6940726577437855E-2</v>
      </c>
      <c r="E2" s="16">
        <v>1.7893999999999998E-5</v>
      </c>
      <c r="F2" s="26">
        <f t="shared" ref="F2:F13" si="1">Q17-Q18</f>
        <v>29.952876499999999</v>
      </c>
      <c r="G2" s="26">
        <f t="shared" ref="G2:G13" si="2">S17</f>
        <v>1.1818413999999999</v>
      </c>
      <c r="H2" s="26">
        <f t="shared" ref="H2:H13" si="3">S18</f>
        <v>1.1692232</v>
      </c>
      <c r="I2">
        <v>1.1801284999999999</v>
      </c>
      <c r="J2">
        <v>3.1920164000000001E-2</v>
      </c>
      <c r="K2" s="20">
        <f t="shared" ref="K2:K13" si="4">J2*D2/(B2*E2)</f>
        <v>13643.191763862867</v>
      </c>
      <c r="L2" s="21">
        <f>F2-((J2/B2)^2)*(1/H2-1/G2)</f>
        <v>29.554056664672164</v>
      </c>
      <c r="M2" s="21">
        <f t="shared" ref="M2:M13" si="5">L2*2*I2*D2*(B2^2)/((J2^2)*C2)</f>
        <v>0.12876361130039041</v>
      </c>
      <c r="N2" s="22">
        <f t="shared" ref="N2:N13" si="6">(((10^((M2^(-1/2))/(-1.8)))-(6.9/K2))^(1/1.11))*3.7*D2</f>
        <v>5.4183200234787857E-3</v>
      </c>
      <c r="O2" s="4"/>
      <c r="P2" s="4"/>
      <c r="Q2" s="4"/>
      <c r="R2" s="4"/>
      <c r="S2" s="4"/>
      <c r="T2" s="4"/>
      <c r="U2" s="4"/>
      <c r="V2" s="4"/>
      <c r="Y2" s="4"/>
    </row>
    <row r="3" spans="1:25" x14ac:dyDescent="0.25">
      <c r="A3">
        <v>2</v>
      </c>
      <c r="B3" s="2">
        <f t="shared" ref="B3:B13" si="7">0.2415*0.02</f>
        <v>4.8300000000000001E-3</v>
      </c>
      <c r="C3" s="2">
        <f t="shared" ref="C3:C13" si="8">0.00221309392/B3</f>
        <v>0.45819749896480327</v>
      </c>
      <c r="D3" s="2">
        <f t="shared" si="0"/>
        <v>3.6940726577437855E-2</v>
      </c>
      <c r="E3" s="16">
        <v>1.7893999999999998E-5</v>
      </c>
      <c r="F3" s="26">
        <f t="shared" si="1"/>
        <v>16.594578000000006</v>
      </c>
      <c r="G3" s="26">
        <f t="shared" si="2"/>
        <v>1.1692232</v>
      </c>
      <c r="H3" s="26">
        <f t="shared" si="3"/>
        <v>1.1681012</v>
      </c>
      <c r="I3">
        <v>1.1753993</v>
      </c>
      <c r="J3">
        <v>3.1920164000000001E-2</v>
      </c>
      <c r="K3" s="20">
        <f t="shared" si="4"/>
        <v>13643.191763862867</v>
      </c>
      <c r="L3" s="21">
        <f t="shared" ref="L3:L13" si="9">F3-((J3/B3)^2)*(1/H3-1/G3)</f>
        <v>16.558698124351501</v>
      </c>
      <c r="M3" s="21">
        <f t="shared" si="5"/>
        <v>7.1855226807045189E-2</v>
      </c>
      <c r="N3" s="22">
        <f t="shared" si="6"/>
        <v>1.7557482268095845E-3</v>
      </c>
      <c r="O3" s="4"/>
      <c r="P3" s="4"/>
      <c r="Q3" s="4"/>
      <c r="R3" s="4"/>
      <c r="S3" s="4"/>
      <c r="T3" s="4"/>
      <c r="U3" s="4"/>
      <c r="V3" s="4"/>
      <c r="Y3" s="4"/>
    </row>
    <row r="4" spans="1:25" x14ac:dyDescent="0.25">
      <c r="A4">
        <v>3</v>
      </c>
      <c r="B4" s="2">
        <f t="shared" si="7"/>
        <v>4.8300000000000001E-3</v>
      </c>
      <c r="C4" s="2">
        <f t="shared" si="8"/>
        <v>0.45819749896480327</v>
      </c>
      <c r="D4" s="2">
        <f t="shared" si="0"/>
        <v>3.6940726577437855E-2</v>
      </c>
      <c r="E4" s="16">
        <v>1.7893999999999998E-5</v>
      </c>
      <c r="F4" s="26">
        <f t="shared" si="1"/>
        <v>15.775402999999997</v>
      </c>
      <c r="G4" s="26">
        <f t="shared" si="2"/>
        <v>1.1681012</v>
      </c>
      <c r="H4" s="26">
        <f t="shared" si="3"/>
        <v>1.1667638</v>
      </c>
      <c r="I4">
        <v>1.1727053999999999</v>
      </c>
      <c r="J4">
        <v>3.1920164000000001E-2</v>
      </c>
      <c r="K4" s="20">
        <f t="shared" si="4"/>
        <v>13643.191763862867</v>
      </c>
      <c r="L4" s="21">
        <f t="shared" si="9"/>
        <v>15.732544805735341</v>
      </c>
      <c r="M4" s="21">
        <f t="shared" si="5"/>
        <v>6.8113727932679377E-2</v>
      </c>
      <c r="N4" s="22">
        <f t="shared" si="6"/>
        <v>1.5503092591013111E-3</v>
      </c>
      <c r="O4" s="4"/>
      <c r="P4" s="4"/>
      <c r="Q4" s="4"/>
      <c r="R4" s="4"/>
      <c r="S4" s="4"/>
      <c r="T4" s="4"/>
      <c r="U4" s="4"/>
      <c r="V4" s="4"/>
      <c r="Y4" s="4"/>
    </row>
    <row r="5" spans="1:25" x14ac:dyDescent="0.25">
      <c r="A5">
        <v>4</v>
      </c>
      <c r="B5" s="2">
        <f t="shared" si="7"/>
        <v>4.8300000000000001E-3</v>
      </c>
      <c r="C5" s="2">
        <f t="shared" si="8"/>
        <v>0.45819749896480327</v>
      </c>
      <c r="D5" s="2">
        <f t="shared" si="0"/>
        <v>3.6940726577437855E-2</v>
      </c>
      <c r="E5" s="16">
        <v>1.7893999999999998E-5</v>
      </c>
      <c r="F5" s="26">
        <f t="shared" si="1"/>
        <v>16.341412000000005</v>
      </c>
      <c r="G5" s="26">
        <f t="shared" si="2"/>
        <v>1.1667638</v>
      </c>
      <c r="H5" s="26">
        <f t="shared" si="3"/>
        <v>1.1627231</v>
      </c>
      <c r="I5">
        <v>1.169943</v>
      </c>
      <c r="J5">
        <v>3.1920164000000001E-2</v>
      </c>
      <c r="K5" s="20">
        <f t="shared" si="4"/>
        <v>13643.191763862867</v>
      </c>
      <c r="L5" s="21">
        <f t="shared" si="9"/>
        <v>16.211325171083953</v>
      </c>
      <c r="M5" s="21">
        <f t="shared" si="5"/>
        <v>7.0021267577163995E-2</v>
      </c>
      <c r="N5" s="22">
        <f t="shared" si="6"/>
        <v>1.6541405368257918E-3</v>
      </c>
      <c r="O5" s="4"/>
      <c r="P5" s="4"/>
      <c r="Q5" s="4"/>
      <c r="R5" s="4"/>
      <c r="S5" s="4"/>
      <c r="T5" s="4"/>
      <c r="U5" s="4"/>
      <c r="V5" s="4"/>
      <c r="Y5" s="4"/>
    </row>
    <row r="6" spans="1:25" x14ac:dyDescent="0.25">
      <c r="A6">
        <v>5</v>
      </c>
      <c r="B6" s="2">
        <f t="shared" si="7"/>
        <v>4.8300000000000001E-3</v>
      </c>
      <c r="C6" s="2">
        <f t="shared" si="8"/>
        <v>0.45819749896480327</v>
      </c>
      <c r="D6" s="2">
        <f t="shared" si="0"/>
        <v>3.6940726577437855E-2</v>
      </c>
      <c r="E6" s="16">
        <v>1.7893999999999998E-5</v>
      </c>
      <c r="F6" s="26">
        <f t="shared" si="1"/>
        <v>15.764934999999994</v>
      </c>
      <c r="G6" s="26">
        <f t="shared" si="2"/>
        <v>1.1627231</v>
      </c>
      <c r="H6" s="26">
        <f t="shared" si="3"/>
        <v>1.1597017999999999</v>
      </c>
      <c r="I6">
        <v>1.1666350000000001</v>
      </c>
      <c r="J6">
        <v>3.1920164000000001E-2</v>
      </c>
      <c r="K6" s="20">
        <f t="shared" si="4"/>
        <v>13643.191763862867</v>
      </c>
      <c r="L6" s="21">
        <f t="shared" si="9"/>
        <v>15.667074555242248</v>
      </c>
      <c r="M6" s="21">
        <f t="shared" si="5"/>
        <v>6.7479158745718484E-2</v>
      </c>
      <c r="N6" s="22">
        <f t="shared" si="6"/>
        <v>1.5162040454474754E-3</v>
      </c>
      <c r="O6" s="4"/>
      <c r="P6" s="4"/>
      <c r="Q6" s="4"/>
      <c r="R6" s="4"/>
      <c r="S6" s="4"/>
      <c r="T6" s="4"/>
      <c r="U6" s="4"/>
      <c r="V6" s="4"/>
      <c r="Y6" s="4"/>
    </row>
    <row r="7" spans="1:25" x14ac:dyDescent="0.25">
      <c r="A7">
        <v>6</v>
      </c>
      <c r="B7" s="2">
        <f t="shared" si="7"/>
        <v>4.8300000000000001E-3</v>
      </c>
      <c r="C7" s="2">
        <f t="shared" si="8"/>
        <v>0.45819749896480327</v>
      </c>
      <c r="D7" s="2">
        <f t="shared" si="0"/>
        <v>3.6940726577437855E-2</v>
      </c>
      <c r="E7" s="16">
        <v>1.7893999999999998E-5</v>
      </c>
      <c r="F7" s="26">
        <f t="shared" si="1"/>
        <v>15.95223</v>
      </c>
      <c r="G7" s="26">
        <f t="shared" si="2"/>
        <v>1.1597017999999999</v>
      </c>
      <c r="H7" s="26">
        <f t="shared" si="3"/>
        <v>1.1562816</v>
      </c>
      <c r="I7">
        <v>1.163664</v>
      </c>
      <c r="J7">
        <v>3.1920164000000001E-2</v>
      </c>
      <c r="K7" s="20">
        <f t="shared" si="4"/>
        <v>13643.191763862867</v>
      </c>
      <c r="L7" s="21">
        <f t="shared" si="9"/>
        <v>15.840831966794754</v>
      </c>
      <c r="M7" s="21">
        <f t="shared" si="5"/>
        <v>6.8053792739399918E-2</v>
      </c>
      <c r="N7" s="22">
        <f t="shared" si="6"/>
        <v>1.5470785478715076E-3</v>
      </c>
      <c r="O7" s="4"/>
      <c r="P7" s="4"/>
      <c r="Q7" s="4"/>
      <c r="R7" s="4"/>
      <c r="S7" s="4"/>
      <c r="T7" s="4"/>
      <c r="U7" s="4"/>
      <c r="V7" s="4"/>
      <c r="Y7" s="4"/>
    </row>
    <row r="8" spans="1:25" x14ac:dyDescent="0.25">
      <c r="A8">
        <v>7</v>
      </c>
      <c r="B8" s="2">
        <f t="shared" si="7"/>
        <v>4.8300000000000001E-3</v>
      </c>
      <c r="C8" s="2">
        <f t="shared" si="8"/>
        <v>0.45819749896480327</v>
      </c>
      <c r="D8" s="2">
        <f t="shared" si="0"/>
        <v>3.6940726577437855E-2</v>
      </c>
      <c r="E8" s="16">
        <v>1.7893999999999998E-5</v>
      </c>
      <c r="F8" s="26">
        <f t="shared" si="1"/>
        <v>15.876739999999998</v>
      </c>
      <c r="G8" s="26">
        <f t="shared" si="2"/>
        <v>1.1562816</v>
      </c>
      <c r="H8" s="26">
        <f t="shared" si="3"/>
        <v>1.1551448</v>
      </c>
      <c r="I8">
        <v>1.1606532000000001</v>
      </c>
      <c r="J8">
        <v>3.1920164000000001E-2</v>
      </c>
      <c r="K8" s="20">
        <f t="shared" si="4"/>
        <v>13643.191763862867</v>
      </c>
      <c r="L8" s="21">
        <f t="shared" si="9"/>
        <v>15.839567652428245</v>
      </c>
      <c r="M8" s="21">
        <f t="shared" si="5"/>
        <v>6.7872296545559124E-2</v>
      </c>
      <c r="N8" s="22">
        <f t="shared" si="6"/>
        <v>1.5373072863605335E-3</v>
      </c>
      <c r="O8" s="4"/>
      <c r="P8" s="4"/>
      <c r="Q8" s="4"/>
      <c r="R8" s="4"/>
      <c r="S8" s="4"/>
      <c r="T8" s="4"/>
      <c r="U8" s="4"/>
      <c r="V8" s="4"/>
      <c r="Y8" s="4"/>
    </row>
    <row r="9" spans="1:25" x14ac:dyDescent="0.25">
      <c r="A9">
        <v>8</v>
      </c>
      <c r="B9" s="2">
        <f t="shared" si="7"/>
        <v>4.8300000000000001E-3</v>
      </c>
      <c r="C9" s="2">
        <f t="shared" si="8"/>
        <v>0.45819749896480327</v>
      </c>
      <c r="D9" s="2">
        <f t="shared" si="0"/>
        <v>3.6940726577437855E-2</v>
      </c>
      <c r="E9" s="16">
        <v>1.7893999999999998E-5</v>
      </c>
      <c r="F9" s="26">
        <f t="shared" si="1"/>
        <v>15.922320000000013</v>
      </c>
      <c r="G9" s="26">
        <f t="shared" si="2"/>
        <v>1.1551448</v>
      </c>
      <c r="H9" s="26">
        <f t="shared" si="3"/>
        <v>1.1504787999999999</v>
      </c>
      <c r="I9">
        <v>1.1580778</v>
      </c>
      <c r="J9">
        <v>3.1920164000000001E-2</v>
      </c>
      <c r="K9" s="20">
        <f t="shared" si="4"/>
        <v>13643.191763862867</v>
      </c>
      <c r="L9" s="21">
        <f t="shared" si="9"/>
        <v>15.768976400557069</v>
      </c>
      <c r="M9" s="21">
        <f t="shared" si="5"/>
        <v>6.7419881939182705E-2</v>
      </c>
      <c r="N9" s="22">
        <f t="shared" si="6"/>
        <v>1.513029555274848E-3</v>
      </c>
      <c r="O9" s="4"/>
      <c r="P9" s="4"/>
      <c r="Q9" s="4"/>
      <c r="R9" s="4"/>
      <c r="S9" s="4"/>
      <c r="T9" s="4"/>
      <c r="U9" s="4"/>
      <c r="V9" s="4"/>
      <c r="Y9" s="4"/>
    </row>
    <row r="10" spans="1:25" x14ac:dyDescent="0.25">
      <c r="A10">
        <v>9</v>
      </c>
      <c r="B10" s="2">
        <f t="shared" si="7"/>
        <v>4.8300000000000001E-3</v>
      </c>
      <c r="C10" s="2">
        <f t="shared" si="8"/>
        <v>0.45819749896480327</v>
      </c>
      <c r="D10" s="2">
        <f t="shared" si="0"/>
        <v>3.6940726577437855E-2</v>
      </c>
      <c r="E10" s="16">
        <v>1.7893999999999998E-5</v>
      </c>
      <c r="F10" s="26">
        <f t="shared" si="1"/>
        <v>15.547359999999998</v>
      </c>
      <c r="G10" s="26">
        <f t="shared" si="2"/>
        <v>1.1504787999999999</v>
      </c>
      <c r="H10" s="26">
        <f t="shared" si="3"/>
        <v>1.1500558000000001</v>
      </c>
      <c r="I10">
        <v>1.1551407</v>
      </c>
      <c r="J10">
        <v>3.1920164000000001E-2</v>
      </c>
      <c r="K10" s="20">
        <f t="shared" si="4"/>
        <v>13643.191763862867</v>
      </c>
      <c r="L10" s="21">
        <f t="shared" si="9"/>
        <v>15.533396997973808</v>
      </c>
      <c r="M10" s="21">
        <f t="shared" si="5"/>
        <v>6.6244232992498014E-2</v>
      </c>
      <c r="N10" s="22">
        <f t="shared" si="6"/>
        <v>1.4504773084673913E-3</v>
      </c>
      <c r="O10" s="4"/>
      <c r="P10" s="4"/>
      <c r="Q10" s="4"/>
      <c r="R10" s="4"/>
      <c r="S10" s="4"/>
      <c r="T10" s="4"/>
      <c r="U10" s="4"/>
      <c r="V10" s="4"/>
      <c r="Y10" s="4"/>
    </row>
    <row r="11" spans="1:25" x14ac:dyDescent="0.25">
      <c r="A11">
        <v>10</v>
      </c>
      <c r="B11" s="2">
        <f t="shared" si="7"/>
        <v>4.8300000000000001E-3</v>
      </c>
      <c r="C11" s="2">
        <f t="shared" si="8"/>
        <v>0.45819749896480327</v>
      </c>
      <c r="D11" s="2">
        <f t="shared" si="0"/>
        <v>3.6940726577437855E-2</v>
      </c>
      <c r="E11" s="16">
        <v>1.7893999999999998E-5</v>
      </c>
      <c r="F11" s="26">
        <f t="shared" si="1"/>
        <v>16.717729999999989</v>
      </c>
      <c r="G11" s="26">
        <f t="shared" si="2"/>
        <v>1.1500558000000001</v>
      </c>
      <c r="H11" s="26">
        <f t="shared" si="3"/>
        <v>1.1469800999999999</v>
      </c>
      <c r="I11">
        <v>1.1529693000000001</v>
      </c>
      <c r="J11">
        <v>3.1920164000000001E-2</v>
      </c>
      <c r="K11" s="20">
        <f t="shared" si="4"/>
        <v>13643.191763862867</v>
      </c>
      <c r="L11" s="21">
        <f t="shared" si="9"/>
        <v>16.615893106322112</v>
      </c>
      <c r="M11" s="21">
        <f t="shared" si="5"/>
        <v>7.0727479454164119E-2</v>
      </c>
      <c r="N11" s="22">
        <f t="shared" si="6"/>
        <v>1.6930652329334224E-3</v>
      </c>
      <c r="O11" s="4"/>
      <c r="P11" s="4"/>
      <c r="Q11" s="4"/>
      <c r="R11" s="4"/>
      <c r="S11" s="4"/>
      <c r="T11" s="4"/>
      <c r="U11" s="4"/>
      <c r="V11" s="4"/>
      <c r="Y11" s="4"/>
    </row>
    <row r="12" spans="1:25" x14ac:dyDescent="0.25">
      <c r="A12">
        <v>11</v>
      </c>
      <c r="B12" s="2">
        <f t="shared" si="7"/>
        <v>4.8300000000000001E-3</v>
      </c>
      <c r="C12" s="2">
        <f t="shared" si="8"/>
        <v>0.45819749896480327</v>
      </c>
      <c r="D12" s="2">
        <f t="shared" si="0"/>
        <v>3.6940726577437855E-2</v>
      </c>
      <c r="E12" s="16">
        <v>1.7893999999999998E-5</v>
      </c>
      <c r="F12" s="26">
        <f t="shared" si="1"/>
        <v>16.052480000000003</v>
      </c>
      <c r="G12" s="26">
        <f t="shared" si="2"/>
        <v>1.1469800999999999</v>
      </c>
      <c r="H12" s="26">
        <f t="shared" si="3"/>
        <v>1.1439452999999999</v>
      </c>
      <c r="I12">
        <v>1.1502554</v>
      </c>
      <c r="J12">
        <v>3.1920164000000001E-2</v>
      </c>
      <c r="K12" s="20">
        <f t="shared" si="4"/>
        <v>13643.191763862867</v>
      </c>
      <c r="L12" s="21">
        <f t="shared" si="9"/>
        <v>15.951460573042333</v>
      </c>
      <c r="M12" s="21">
        <f t="shared" si="5"/>
        <v>6.7739421532297645E-2</v>
      </c>
      <c r="N12" s="22">
        <f t="shared" si="6"/>
        <v>1.5301651367564464E-3</v>
      </c>
      <c r="O12" s="4"/>
      <c r="P12" s="4"/>
      <c r="Q12" s="4"/>
      <c r="R12" s="4"/>
      <c r="S12" s="4"/>
      <c r="T12" s="4"/>
      <c r="U12" s="4"/>
      <c r="V12" s="4"/>
      <c r="Y12" s="4"/>
    </row>
    <row r="13" spans="1:25" x14ac:dyDescent="0.25">
      <c r="A13">
        <v>12</v>
      </c>
      <c r="B13" s="2">
        <f t="shared" si="7"/>
        <v>4.8300000000000001E-3</v>
      </c>
      <c r="C13" s="2">
        <f t="shared" si="8"/>
        <v>0.45819749896480327</v>
      </c>
      <c r="D13" s="2">
        <f t="shared" si="0"/>
        <v>3.6940726577437855E-2</v>
      </c>
      <c r="E13" s="16">
        <v>1.7893999999999998E-5</v>
      </c>
      <c r="F13" s="26">
        <f t="shared" si="1"/>
        <v>15.593279999999993</v>
      </c>
      <c r="G13" s="26">
        <f t="shared" si="2"/>
        <v>1.1439452999999999</v>
      </c>
      <c r="H13" s="26">
        <f t="shared" si="3"/>
        <v>1.1463380999999999</v>
      </c>
      <c r="I13">
        <v>1.1480252</v>
      </c>
      <c r="J13">
        <v>3.1920164000000001E-2</v>
      </c>
      <c r="K13" s="20">
        <f t="shared" si="4"/>
        <v>13643.191763862867</v>
      </c>
      <c r="L13" s="21">
        <f t="shared" si="9"/>
        <v>15.672973771684102</v>
      </c>
      <c r="M13" s="21">
        <f t="shared" si="5"/>
        <v>6.6427755137857286E-2</v>
      </c>
      <c r="N13" s="22">
        <f t="shared" si="6"/>
        <v>1.4601902378776818E-3</v>
      </c>
      <c r="O13" s="4"/>
      <c r="P13" s="4"/>
      <c r="Q13" s="4"/>
      <c r="R13" s="4"/>
      <c r="S13" s="4"/>
      <c r="T13" s="4"/>
      <c r="U13" s="4"/>
      <c r="V13" s="4"/>
      <c r="Y13" s="4"/>
    </row>
    <row r="15" spans="1:25" x14ac:dyDescent="0.25">
      <c r="M15" t="s">
        <v>0</v>
      </c>
      <c r="N15" s="5" t="s">
        <v>4</v>
      </c>
      <c r="O15" s="11"/>
      <c r="P15" s="5" t="s">
        <v>5</v>
      </c>
      <c r="Q15" s="11"/>
      <c r="R15" s="11"/>
      <c r="S15" s="6"/>
    </row>
    <row r="16" spans="1:25" x14ac:dyDescent="0.25">
      <c r="M16" t="s">
        <v>7</v>
      </c>
      <c r="N16" s="7" t="s">
        <v>6</v>
      </c>
      <c r="O16" s="12" t="s">
        <v>19</v>
      </c>
      <c r="P16" s="7" t="s">
        <v>6</v>
      </c>
      <c r="Q16" s="12" t="s">
        <v>20</v>
      </c>
      <c r="R16" s="12" t="s">
        <v>21</v>
      </c>
      <c r="S16" s="8" t="s">
        <v>16</v>
      </c>
    </row>
    <row r="17" spans="10:24" x14ac:dyDescent="0.25">
      <c r="M17">
        <v>0</v>
      </c>
      <c r="N17" s="7"/>
      <c r="O17" s="12"/>
      <c r="P17" s="7">
        <v>25.031075000000001</v>
      </c>
      <c r="Q17" s="12">
        <v>-2.8832054999999999</v>
      </c>
      <c r="R17" s="12">
        <v>-0.18939065999999999</v>
      </c>
      <c r="S17" s="8">
        <v>1.1818413999999999</v>
      </c>
    </row>
    <row r="18" spans="10:24" x14ac:dyDescent="0.25">
      <c r="K18" s="1"/>
      <c r="M18">
        <v>1</v>
      </c>
      <c r="N18" s="23"/>
      <c r="O18" s="24"/>
      <c r="P18" s="7">
        <v>26.356763999999998</v>
      </c>
      <c r="Q18" s="12">
        <v>-32.836081999999998</v>
      </c>
      <c r="R18" s="12">
        <v>-23.976414999999999</v>
      </c>
      <c r="S18" s="8">
        <v>1.1692232</v>
      </c>
      <c r="X18" s="14"/>
    </row>
    <row r="19" spans="10:24" x14ac:dyDescent="0.25">
      <c r="J19" s="1"/>
      <c r="M19">
        <v>2</v>
      </c>
      <c r="N19" s="23"/>
      <c r="O19" s="24"/>
      <c r="P19" s="7">
        <v>27.082619000000001</v>
      </c>
      <c r="Q19" s="12">
        <v>-49.430660000000003</v>
      </c>
      <c r="R19" s="12">
        <v>-40.257494000000001</v>
      </c>
      <c r="S19" s="8">
        <v>1.1681012</v>
      </c>
    </row>
    <row r="20" spans="10:24" x14ac:dyDescent="0.25">
      <c r="M20">
        <v>3</v>
      </c>
      <c r="N20" s="23"/>
      <c r="O20" s="24"/>
      <c r="P20" s="7">
        <v>27.794180000000001</v>
      </c>
      <c r="Q20" s="12">
        <v>-65.206063</v>
      </c>
      <c r="R20" s="12">
        <v>-56.170147999999998</v>
      </c>
      <c r="S20" s="8">
        <v>1.1667638</v>
      </c>
    </row>
    <row r="21" spans="10:24" x14ac:dyDescent="0.25">
      <c r="M21">
        <v>4</v>
      </c>
      <c r="N21" s="23"/>
      <c r="O21" s="24"/>
      <c r="P21" s="7">
        <v>28.701184999999999</v>
      </c>
      <c r="Q21" s="12">
        <v>-81.547475000000006</v>
      </c>
      <c r="R21" s="12">
        <v>-72.400154000000001</v>
      </c>
      <c r="S21" s="8">
        <v>1.1627231</v>
      </c>
    </row>
    <row r="22" spans="10:24" x14ac:dyDescent="0.25">
      <c r="M22">
        <v>5</v>
      </c>
      <c r="N22" s="23"/>
      <c r="O22" s="24"/>
      <c r="P22" s="7">
        <v>29.488036000000001</v>
      </c>
      <c r="Q22" s="12">
        <v>-97.31241</v>
      </c>
      <c r="R22" s="12">
        <v>-88.240601999999996</v>
      </c>
      <c r="S22" s="8">
        <v>1.1597017999999999</v>
      </c>
    </row>
    <row r="23" spans="10:24" x14ac:dyDescent="0.25">
      <c r="M23">
        <v>6</v>
      </c>
      <c r="N23" s="23"/>
      <c r="O23" s="24"/>
      <c r="P23" s="7">
        <v>30.294872999999999</v>
      </c>
      <c r="Q23" s="12">
        <v>-113.26464</v>
      </c>
      <c r="R23" s="12">
        <v>-103.94190999999999</v>
      </c>
      <c r="S23" s="8">
        <v>1.1562816</v>
      </c>
    </row>
    <row r="24" spans="10:24" x14ac:dyDescent="0.25">
      <c r="M24">
        <v>7</v>
      </c>
      <c r="N24" s="7"/>
      <c r="O24" s="12"/>
      <c r="P24" s="7">
        <v>30.971997999999999</v>
      </c>
      <c r="Q24" s="12">
        <v>-129.14138</v>
      </c>
      <c r="R24" s="12">
        <v>-119.82154</v>
      </c>
      <c r="S24" s="8">
        <v>1.1551448</v>
      </c>
    </row>
    <row r="25" spans="10:24" x14ac:dyDescent="0.25">
      <c r="M25">
        <v>8</v>
      </c>
      <c r="N25" s="7"/>
      <c r="O25" s="12"/>
      <c r="P25" s="7">
        <v>31.813364</v>
      </c>
      <c r="Q25" s="12">
        <v>-145.06370000000001</v>
      </c>
      <c r="R25" s="12">
        <v>-135.84724</v>
      </c>
      <c r="S25" s="8">
        <v>1.1504787999999999</v>
      </c>
    </row>
    <row r="26" spans="10:24" x14ac:dyDescent="0.25">
      <c r="M26">
        <v>9</v>
      </c>
      <c r="N26" s="23"/>
      <c r="O26" s="24"/>
      <c r="P26" s="7">
        <v>32.367801999999998</v>
      </c>
      <c r="Q26" s="12">
        <v>-160.61106000000001</v>
      </c>
      <c r="R26" s="12">
        <v>-151.27909</v>
      </c>
      <c r="S26" s="8">
        <v>1.1500558000000001</v>
      </c>
    </row>
    <row r="27" spans="10:24" x14ac:dyDescent="0.25">
      <c r="M27">
        <v>10</v>
      </c>
      <c r="N27" s="7"/>
      <c r="O27" s="12"/>
      <c r="P27" s="7">
        <v>33.093010999999997</v>
      </c>
      <c r="Q27" s="12">
        <v>-177.32879</v>
      </c>
      <c r="R27" s="12">
        <v>-167.97281000000001</v>
      </c>
      <c r="S27" s="8">
        <v>1.1469800999999999</v>
      </c>
    </row>
    <row r="28" spans="10:24" x14ac:dyDescent="0.25">
      <c r="M28">
        <v>11</v>
      </c>
      <c r="N28" s="7"/>
      <c r="O28" s="12"/>
      <c r="P28" s="7">
        <v>33.771425999999998</v>
      </c>
      <c r="Q28" s="12">
        <v>-193.38127</v>
      </c>
      <c r="R28" s="12">
        <v>-184.08244999999999</v>
      </c>
      <c r="S28" s="8">
        <v>1.1439452999999999</v>
      </c>
    </row>
    <row r="29" spans="10:24" x14ac:dyDescent="0.25">
      <c r="M29">
        <v>12</v>
      </c>
      <c r="N29" s="9"/>
      <c r="O29" s="13"/>
      <c r="P29" s="9">
        <v>34.319639000000002</v>
      </c>
      <c r="Q29" s="13">
        <v>-208.97454999999999</v>
      </c>
      <c r="R29" s="13">
        <v>-199.3201</v>
      </c>
      <c r="S29" s="10">
        <v>1.1463380999999999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9"/>
  <sheetViews>
    <sheetView zoomScale="95" zoomScaleNormal="95" workbookViewId="0">
      <selection activeCell="E32" sqref="E32"/>
    </sheetView>
  </sheetViews>
  <sheetFormatPr baseColWidth="10" defaultColWidth="8.85546875" defaultRowHeight="15" x14ac:dyDescent="0.25"/>
  <cols>
    <col min="1" max="1" width="8" bestFit="1" customWidth="1"/>
    <col min="2" max="3" width="12.7109375" bestFit="1" customWidth="1"/>
    <col min="4" max="4" width="10.5703125" bestFit="1" customWidth="1"/>
    <col min="5" max="5" width="11.5703125" bestFit="1" customWidth="1"/>
    <col min="6" max="6" width="10.85546875" bestFit="1" customWidth="1"/>
    <col min="7" max="7" width="15" bestFit="1" customWidth="1"/>
    <col min="8" max="8" width="12.7109375" bestFit="1" customWidth="1"/>
    <col min="9" max="10" width="11" bestFit="1" customWidth="1"/>
    <col min="11" max="12" width="14" bestFit="1" customWidth="1"/>
    <col min="13" max="14" width="12.7109375" bestFit="1" customWidth="1"/>
    <col min="15" max="15" width="13.28515625" bestFit="1" customWidth="1"/>
    <col min="16" max="16" width="10.5703125" bestFit="1" customWidth="1"/>
    <col min="17" max="17" width="11.140625" bestFit="1" customWidth="1"/>
    <col min="18" max="19" width="13.140625" bestFit="1" customWidth="1"/>
    <col min="20" max="20" width="13.28515625" bestFit="1" customWidth="1"/>
    <col min="21" max="21" width="15.5703125" bestFit="1" customWidth="1"/>
    <col min="22" max="22" width="12.7109375" bestFit="1" customWidth="1"/>
    <col min="23" max="23" width="10.28515625" bestFit="1" customWidth="1"/>
    <col min="24" max="24" width="15.5703125" bestFit="1" customWidth="1"/>
    <col min="25" max="25" width="16.5703125" bestFit="1" customWidth="1"/>
  </cols>
  <sheetData>
    <row r="1" spans="1:25" x14ac:dyDescent="0.25">
      <c r="A1" t="s">
        <v>0</v>
      </c>
      <c r="B1" s="2" t="s">
        <v>9</v>
      </c>
      <c r="C1" s="2" t="s">
        <v>3</v>
      </c>
      <c r="D1" s="2" t="s">
        <v>1</v>
      </c>
      <c r="E1" s="3" t="s">
        <v>8</v>
      </c>
      <c r="F1" s="26" t="s">
        <v>18</v>
      </c>
      <c r="G1" s="27" t="s">
        <v>14</v>
      </c>
      <c r="H1" s="27" t="s">
        <v>15</v>
      </c>
      <c r="I1" s="17" t="s">
        <v>13</v>
      </c>
      <c r="J1" t="s">
        <v>2</v>
      </c>
      <c r="K1" s="18" t="s">
        <v>10</v>
      </c>
      <c r="L1" s="19" t="s">
        <v>17</v>
      </c>
      <c r="M1" s="19" t="s">
        <v>11</v>
      </c>
      <c r="N1" s="22" t="s">
        <v>12</v>
      </c>
    </row>
    <row r="2" spans="1:25" x14ac:dyDescent="0.25">
      <c r="A2">
        <v>1</v>
      </c>
      <c r="B2" s="2">
        <f>0.2415*0.02</f>
        <v>4.8300000000000001E-3</v>
      </c>
      <c r="C2" s="2">
        <f>0.00221309392/B2</f>
        <v>0.45819749896480327</v>
      </c>
      <c r="D2" s="2">
        <f t="shared" ref="D2:D13" si="0">2*B2/(0.2415+0.02)</f>
        <v>3.6940726577437855E-2</v>
      </c>
      <c r="E2" s="16">
        <v>1.7893999999999998E-5</v>
      </c>
      <c r="F2" s="26">
        <f t="shared" ref="F2:F13" si="1">Q17-Q18</f>
        <v>29.915137899999998</v>
      </c>
      <c r="G2" s="26">
        <f t="shared" ref="G2:G13" si="2">S17</f>
        <v>1.1817043</v>
      </c>
      <c r="H2" s="26">
        <f t="shared" ref="H2:H13" si="3">S18</f>
        <v>1.1689236000000001</v>
      </c>
      <c r="I2">
        <v>1.1798613</v>
      </c>
      <c r="J2">
        <v>3.1845352E-2</v>
      </c>
      <c r="K2" s="20">
        <f t="shared" ref="K2:K13" si="4">J2*D2/(B2*E2)</f>
        <v>13611.215911162421</v>
      </c>
      <c r="L2" s="21">
        <f>F2-((J2/B2)^2)*(1/H2-1/G2)</f>
        <v>29.512923565884002</v>
      </c>
      <c r="M2" s="21">
        <f t="shared" ref="M2:M13" si="5">L2*2*I2*D2*(B2^2)/((J2^2)*C2)</f>
        <v>0.1291600064648743</v>
      </c>
      <c r="N2" s="22">
        <f t="shared" ref="N2:N13" si="6">(((10^((M2^(-1/2))/(-1.8)))-(6.9/K2))^(1/1.11))*3.7*D2</f>
        <v>5.4453882418390442E-3</v>
      </c>
      <c r="O2" s="4"/>
      <c r="P2" s="4"/>
      <c r="Q2" s="4"/>
      <c r="R2" s="4"/>
      <c r="S2" s="4"/>
      <c r="T2" s="4"/>
      <c r="U2" s="4"/>
      <c r="V2" s="4"/>
      <c r="Y2" s="4"/>
    </row>
    <row r="3" spans="1:25" x14ac:dyDescent="0.25">
      <c r="A3">
        <v>2</v>
      </c>
      <c r="B3" s="2">
        <f t="shared" ref="B3:B13" si="7">0.2415*0.02</f>
        <v>4.8300000000000001E-3</v>
      </c>
      <c r="C3" s="2">
        <f t="shared" ref="C3:C13" si="8">0.00221309392/B3</f>
        <v>0.45819749896480327</v>
      </c>
      <c r="D3" s="2">
        <f t="shared" si="0"/>
        <v>3.6940726577437855E-2</v>
      </c>
      <c r="E3" s="16">
        <v>1.7893999999999998E-5</v>
      </c>
      <c r="F3" s="26">
        <f t="shared" si="1"/>
        <v>16.664650000000002</v>
      </c>
      <c r="G3" s="26">
        <f t="shared" si="2"/>
        <v>1.1689236000000001</v>
      </c>
      <c r="H3" s="26">
        <f t="shared" si="3"/>
        <v>1.1673815000000001</v>
      </c>
      <c r="I3">
        <v>1.1749489</v>
      </c>
      <c r="J3">
        <v>3.1845352E-2</v>
      </c>
      <c r="K3" s="20">
        <f t="shared" si="4"/>
        <v>13611.215911162421</v>
      </c>
      <c r="L3" s="21">
        <f t="shared" ref="L3:L13" si="9">F3-((J3/B3)^2)*(1/H3-1/G3)</f>
        <v>16.615523994836281</v>
      </c>
      <c r="M3" s="21">
        <f t="shared" si="5"/>
        <v>7.2413224996564329E-2</v>
      </c>
      <c r="N3" s="22">
        <f t="shared" si="6"/>
        <v>1.7867606713094174E-3</v>
      </c>
      <c r="O3" s="4"/>
      <c r="P3" s="4"/>
      <c r="Q3" s="4"/>
      <c r="R3" s="4"/>
      <c r="S3" s="4"/>
      <c r="T3" s="4"/>
      <c r="U3" s="4"/>
      <c r="V3" s="4"/>
      <c r="Y3" s="4"/>
    </row>
    <row r="4" spans="1:25" x14ac:dyDescent="0.25">
      <c r="A4">
        <v>3</v>
      </c>
      <c r="B4" s="2">
        <f t="shared" si="7"/>
        <v>4.8300000000000001E-3</v>
      </c>
      <c r="C4" s="2">
        <f t="shared" si="8"/>
        <v>0.45819749896480327</v>
      </c>
      <c r="D4" s="2">
        <f t="shared" si="0"/>
        <v>3.6940726577437855E-2</v>
      </c>
      <c r="E4" s="16">
        <v>1.7893999999999998E-5</v>
      </c>
      <c r="F4" s="26">
        <f t="shared" si="1"/>
        <v>16.338090999999999</v>
      </c>
      <c r="G4" s="26">
        <f t="shared" si="2"/>
        <v>1.1673815000000001</v>
      </c>
      <c r="H4" s="26">
        <f t="shared" si="3"/>
        <v>1.1630377999999999</v>
      </c>
      <c r="I4">
        <v>1.1717565999999999</v>
      </c>
      <c r="J4">
        <v>3.1845352E-2</v>
      </c>
      <c r="K4" s="20">
        <f t="shared" si="4"/>
        <v>13611.215911162421</v>
      </c>
      <c r="L4" s="21">
        <f t="shared" si="9"/>
        <v>16.199015371219566</v>
      </c>
      <c r="M4" s="21">
        <f t="shared" si="5"/>
        <v>7.0406198319324195E-2</v>
      </c>
      <c r="N4" s="22">
        <f t="shared" si="6"/>
        <v>1.6750878024622165E-3</v>
      </c>
      <c r="O4" s="4"/>
      <c r="P4" s="4"/>
      <c r="Q4" s="4"/>
      <c r="R4" s="4"/>
      <c r="S4" s="4"/>
      <c r="T4" s="4"/>
      <c r="U4" s="4"/>
      <c r="V4" s="4"/>
      <c r="Y4" s="4"/>
    </row>
    <row r="5" spans="1:25" x14ac:dyDescent="0.25">
      <c r="A5">
        <v>4</v>
      </c>
      <c r="B5" s="2">
        <f t="shared" si="7"/>
        <v>4.8300000000000001E-3</v>
      </c>
      <c r="C5" s="2">
        <f t="shared" si="8"/>
        <v>0.45819749896480327</v>
      </c>
      <c r="D5" s="2">
        <f t="shared" si="0"/>
        <v>3.6940726577437855E-2</v>
      </c>
      <c r="E5" s="16">
        <v>1.7893999999999998E-5</v>
      </c>
      <c r="F5" s="26">
        <f t="shared" si="1"/>
        <v>15.802135000000007</v>
      </c>
      <c r="G5" s="26">
        <f t="shared" si="2"/>
        <v>1.1630377999999999</v>
      </c>
      <c r="H5" s="26">
        <f t="shared" si="3"/>
        <v>1.1594207000000001</v>
      </c>
      <c r="I5">
        <v>1.1681551999999999</v>
      </c>
      <c r="J5">
        <v>3.1845352E-2</v>
      </c>
      <c r="K5" s="20">
        <f t="shared" si="4"/>
        <v>13611.215911162421</v>
      </c>
      <c r="L5" s="21">
        <f t="shared" si="9"/>
        <v>15.685528306246709</v>
      </c>
      <c r="M5" s="21">
        <f t="shared" si="5"/>
        <v>6.7964881822124693E-2</v>
      </c>
      <c r="N5" s="22">
        <f t="shared" si="6"/>
        <v>1.5420499742668007E-3</v>
      </c>
      <c r="O5" s="4"/>
      <c r="P5" s="4"/>
      <c r="Q5" s="4"/>
      <c r="R5" s="4"/>
      <c r="S5" s="4"/>
      <c r="T5" s="4"/>
      <c r="U5" s="4"/>
      <c r="V5" s="4"/>
      <c r="Y5" s="4"/>
    </row>
    <row r="6" spans="1:25" x14ac:dyDescent="0.25">
      <c r="A6">
        <v>5</v>
      </c>
      <c r="B6" s="2">
        <f t="shared" si="7"/>
        <v>4.8300000000000001E-3</v>
      </c>
      <c r="C6" s="2">
        <f t="shared" si="8"/>
        <v>0.45819749896480327</v>
      </c>
      <c r="D6" s="2">
        <f t="shared" si="0"/>
        <v>3.6940726577437855E-2</v>
      </c>
      <c r="E6" s="16">
        <v>1.7893999999999998E-5</v>
      </c>
      <c r="F6" s="26">
        <f t="shared" si="1"/>
        <v>15.452301999999989</v>
      </c>
      <c r="G6" s="26">
        <f t="shared" si="2"/>
        <v>1.1594207000000001</v>
      </c>
      <c r="H6" s="26">
        <f t="shared" si="3"/>
        <v>1.1573636</v>
      </c>
      <c r="I6">
        <v>1.1649396000000001</v>
      </c>
      <c r="J6">
        <v>3.1845352E-2</v>
      </c>
      <c r="K6" s="20">
        <f t="shared" si="4"/>
        <v>13611.215911162421</v>
      </c>
      <c r="L6" s="21">
        <f t="shared" si="9"/>
        <v>15.385660865663841</v>
      </c>
      <c r="M6" s="21">
        <f t="shared" si="5"/>
        <v>6.6482054598345941E-2</v>
      </c>
      <c r="N6" s="22">
        <f t="shared" si="6"/>
        <v>1.4628267487897155E-3</v>
      </c>
      <c r="O6" s="4"/>
      <c r="P6" s="4"/>
      <c r="Q6" s="4"/>
      <c r="R6" s="4"/>
      <c r="S6" s="4"/>
      <c r="T6" s="4"/>
      <c r="U6" s="4"/>
      <c r="V6" s="4"/>
      <c r="Y6" s="4"/>
    </row>
    <row r="7" spans="1:25" x14ac:dyDescent="0.25">
      <c r="A7">
        <v>6</v>
      </c>
      <c r="B7" s="2">
        <f t="shared" si="7"/>
        <v>4.8300000000000001E-3</v>
      </c>
      <c r="C7" s="2">
        <f t="shared" si="8"/>
        <v>0.45819749896480327</v>
      </c>
      <c r="D7" s="2">
        <f t="shared" si="0"/>
        <v>3.6940726577437855E-2</v>
      </c>
      <c r="E7" s="16">
        <v>1.7893999999999998E-5</v>
      </c>
      <c r="F7" s="26">
        <f t="shared" si="1"/>
        <v>15.618858000000003</v>
      </c>
      <c r="G7" s="26">
        <f t="shared" si="2"/>
        <v>1.1573636</v>
      </c>
      <c r="H7" s="26">
        <f t="shared" si="3"/>
        <v>1.1555441</v>
      </c>
      <c r="I7">
        <v>1.1620805000000001</v>
      </c>
      <c r="J7">
        <v>3.1845352E-2</v>
      </c>
      <c r="K7" s="20">
        <f t="shared" si="4"/>
        <v>13611.215911162421</v>
      </c>
      <c r="L7" s="21">
        <f t="shared" si="9"/>
        <v>15.559716332952366</v>
      </c>
      <c r="M7" s="21">
        <f t="shared" si="5"/>
        <v>6.7069143081287516E-2</v>
      </c>
      <c r="N7" s="22">
        <f t="shared" si="6"/>
        <v>1.4940458994208634E-3</v>
      </c>
      <c r="O7" s="4"/>
      <c r="P7" s="4"/>
      <c r="Q7" s="4"/>
      <c r="R7" s="4"/>
      <c r="S7" s="4"/>
      <c r="T7" s="4"/>
      <c r="U7" s="4"/>
      <c r="V7" s="4"/>
      <c r="Y7" s="4"/>
    </row>
    <row r="8" spans="1:25" x14ac:dyDescent="0.25">
      <c r="A8">
        <v>7</v>
      </c>
      <c r="B8" s="2">
        <f t="shared" si="7"/>
        <v>4.8300000000000001E-3</v>
      </c>
      <c r="C8" s="2">
        <f t="shared" si="8"/>
        <v>0.45819749896480327</v>
      </c>
      <c r="D8" s="2">
        <f t="shared" si="0"/>
        <v>3.6940726577437855E-2</v>
      </c>
      <c r="E8" s="16">
        <v>1.7893999999999998E-5</v>
      </c>
      <c r="F8" s="26">
        <f t="shared" si="1"/>
        <v>15.693809999999999</v>
      </c>
      <c r="G8" s="26">
        <f t="shared" si="2"/>
        <v>1.1555441</v>
      </c>
      <c r="H8" s="26">
        <f t="shared" si="3"/>
        <v>1.1521971</v>
      </c>
      <c r="I8">
        <v>1.1592551</v>
      </c>
      <c r="J8">
        <v>3.1845352E-2</v>
      </c>
      <c r="K8" s="20">
        <f t="shared" si="4"/>
        <v>13611.215911162421</v>
      </c>
      <c r="L8" s="21">
        <f t="shared" si="9"/>
        <v>15.584530108297065</v>
      </c>
      <c r="M8" s="21">
        <f t="shared" si="5"/>
        <v>6.7012774040662818E-2</v>
      </c>
      <c r="N8" s="22">
        <f t="shared" si="6"/>
        <v>1.4910399553652266E-3</v>
      </c>
      <c r="O8" s="4"/>
      <c r="P8" s="4"/>
      <c r="Q8" s="4"/>
      <c r="R8" s="4"/>
      <c r="S8" s="4"/>
      <c r="T8" s="4"/>
      <c r="U8" s="4"/>
      <c r="V8" s="4"/>
      <c r="Y8" s="4"/>
    </row>
    <row r="9" spans="1:25" x14ac:dyDescent="0.25">
      <c r="A9">
        <v>8</v>
      </c>
      <c r="B9" s="2">
        <f t="shared" si="7"/>
        <v>4.8300000000000001E-3</v>
      </c>
      <c r="C9" s="2">
        <f t="shared" si="8"/>
        <v>0.45819749896480327</v>
      </c>
      <c r="D9" s="2">
        <f t="shared" si="0"/>
        <v>3.6940726577437855E-2</v>
      </c>
      <c r="E9" s="16">
        <v>1.7893999999999998E-5</v>
      </c>
      <c r="F9" s="26">
        <f t="shared" si="1"/>
        <v>15.447130000000016</v>
      </c>
      <c r="G9" s="26">
        <f t="shared" si="2"/>
        <v>1.1521971</v>
      </c>
      <c r="H9" s="26">
        <f t="shared" si="3"/>
        <v>1.1492872999999999</v>
      </c>
      <c r="I9">
        <v>1.1562302</v>
      </c>
      <c r="J9">
        <v>3.1845352E-2</v>
      </c>
      <c r="K9" s="20">
        <f t="shared" si="4"/>
        <v>13611.215911162421</v>
      </c>
      <c r="L9" s="21">
        <f t="shared" si="9"/>
        <v>15.351607517649814</v>
      </c>
      <c r="M9" s="21">
        <f t="shared" si="5"/>
        <v>6.5838971204446817E-2</v>
      </c>
      <c r="N9" s="22">
        <f t="shared" si="6"/>
        <v>1.4288558159553572E-3</v>
      </c>
      <c r="O9" s="4"/>
      <c r="P9" s="4"/>
      <c r="Q9" s="4"/>
      <c r="R9" s="4"/>
      <c r="S9" s="4"/>
      <c r="T9" s="4"/>
      <c r="U9" s="4"/>
      <c r="V9" s="4"/>
      <c r="Y9" s="4"/>
    </row>
    <row r="10" spans="1:25" x14ac:dyDescent="0.25">
      <c r="A10">
        <v>9</v>
      </c>
      <c r="B10" s="2">
        <f t="shared" si="7"/>
        <v>4.8300000000000001E-3</v>
      </c>
      <c r="C10" s="2">
        <f t="shared" si="8"/>
        <v>0.45819749896480327</v>
      </c>
      <c r="D10" s="2">
        <f t="shared" si="0"/>
        <v>3.6940726577437855E-2</v>
      </c>
      <c r="E10" s="16">
        <v>1.7893999999999998E-5</v>
      </c>
      <c r="F10" s="26">
        <f t="shared" si="1"/>
        <v>15.617339999999984</v>
      </c>
      <c r="G10" s="26">
        <f t="shared" si="2"/>
        <v>1.1492872999999999</v>
      </c>
      <c r="H10" s="26">
        <f t="shared" si="3"/>
        <v>1.1457404</v>
      </c>
      <c r="I10">
        <v>1.1533954</v>
      </c>
      <c r="J10">
        <v>3.1845352E-2</v>
      </c>
      <c r="K10" s="20">
        <f t="shared" si="4"/>
        <v>13611.215911162421</v>
      </c>
      <c r="L10" s="21">
        <f t="shared" si="9"/>
        <v>15.500246724330596</v>
      </c>
      <c r="M10" s="21">
        <f t="shared" si="5"/>
        <v>6.6313460971900967E-2</v>
      </c>
      <c r="N10" s="22">
        <f t="shared" si="6"/>
        <v>1.453897789893497E-3</v>
      </c>
      <c r="O10" s="4"/>
      <c r="P10" s="4"/>
      <c r="Q10" s="4"/>
      <c r="R10" s="4"/>
      <c r="S10" s="4"/>
      <c r="T10" s="4"/>
      <c r="U10" s="4"/>
      <c r="V10" s="4"/>
      <c r="Y10" s="4"/>
    </row>
    <row r="11" spans="1:25" x14ac:dyDescent="0.25">
      <c r="A11">
        <v>10</v>
      </c>
      <c r="B11" s="2">
        <f t="shared" si="7"/>
        <v>4.8300000000000001E-3</v>
      </c>
      <c r="C11" s="2">
        <f t="shared" si="8"/>
        <v>0.45819749896480327</v>
      </c>
      <c r="D11" s="2">
        <f t="shared" si="0"/>
        <v>3.6940726577437855E-2</v>
      </c>
      <c r="E11" s="16">
        <v>1.7893999999999998E-5</v>
      </c>
      <c r="F11" s="26">
        <f t="shared" si="1"/>
        <v>16.177680000000009</v>
      </c>
      <c r="G11" s="26">
        <f t="shared" si="2"/>
        <v>1.1457404</v>
      </c>
      <c r="H11" s="26">
        <f t="shared" si="3"/>
        <v>1.1460691000000001</v>
      </c>
      <c r="I11">
        <v>1.1506076000000001</v>
      </c>
      <c r="J11">
        <v>3.1845352E-2</v>
      </c>
      <c r="K11" s="20">
        <f t="shared" si="4"/>
        <v>13611.215911162421</v>
      </c>
      <c r="L11" s="21">
        <f t="shared" si="9"/>
        <v>16.188561794486258</v>
      </c>
      <c r="M11" s="21">
        <f t="shared" si="5"/>
        <v>6.9090824339732862E-2</v>
      </c>
      <c r="N11" s="22">
        <f t="shared" si="6"/>
        <v>1.603014040917118E-3</v>
      </c>
      <c r="O11" s="4"/>
      <c r="P11" s="4"/>
      <c r="Q11" s="4"/>
      <c r="R11" s="4"/>
      <c r="S11" s="4"/>
      <c r="T11" s="4"/>
      <c r="U11" s="4"/>
      <c r="V11" s="4"/>
      <c r="Y11" s="4"/>
    </row>
    <row r="12" spans="1:25" x14ac:dyDescent="0.25">
      <c r="A12">
        <v>11</v>
      </c>
      <c r="B12" s="2">
        <f t="shared" si="7"/>
        <v>4.8300000000000001E-3</v>
      </c>
      <c r="C12" s="2">
        <f t="shared" si="8"/>
        <v>0.45819749896480327</v>
      </c>
      <c r="D12" s="2">
        <f t="shared" si="0"/>
        <v>3.6940726577437855E-2</v>
      </c>
      <c r="E12" s="16">
        <v>1.7893999999999998E-5</v>
      </c>
      <c r="F12" s="26">
        <f t="shared" si="1"/>
        <v>17.834769999999992</v>
      </c>
      <c r="G12" s="26">
        <f t="shared" si="2"/>
        <v>1.1460691000000001</v>
      </c>
      <c r="H12" s="26">
        <f t="shared" si="3"/>
        <v>1.1416412</v>
      </c>
      <c r="I12">
        <v>1.1484828</v>
      </c>
      <c r="J12">
        <v>3.1845352E-2</v>
      </c>
      <c r="K12" s="20">
        <f t="shared" si="4"/>
        <v>13611.215911162421</v>
      </c>
      <c r="L12" s="21">
        <f t="shared" si="9"/>
        <v>17.687655590361679</v>
      </c>
      <c r="M12" s="21">
        <f t="shared" si="5"/>
        <v>7.5349372054861058E-2</v>
      </c>
      <c r="N12" s="22">
        <f t="shared" si="6"/>
        <v>1.9536266402609788E-3</v>
      </c>
      <c r="O12" s="4"/>
      <c r="P12" s="4"/>
      <c r="Q12" s="4"/>
      <c r="R12" s="4"/>
      <c r="S12" s="4"/>
      <c r="T12" s="4"/>
      <c r="U12" s="4"/>
      <c r="V12" s="4"/>
      <c r="Y12" s="4"/>
    </row>
    <row r="13" spans="1:25" x14ac:dyDescent="0.25">
      <c r="A13">
        <v>12</v>
      </c>
      <c r="B13" s="2">
        <f t="shared" si="7"/>
        <v>4.8300000000000001E-3</v>
      </c>
      <c r="C13" s="2">
        <f t="shared" si="8"/>
        <v>0.45819749896480327</v>
      </c>
      <c r="D13" s="2">
        <f t="shared" si="0"/>
        <v>3.6940726577437855E-2</v>
      </c>
      <c r="E13" s="16">
        <v>1.7893999999999998E-5</v>
      </c>
      <c r="F13" s="26">
        <f t="shared" si="1"/>
        <v>17.588130000000007</v>
      </c>
      <c r="G13" s="26">
        <f t="shared" si="2"/>
        <v>1.1416412</v>
      </c>
      <c r="H13" s="26">
        <f t="shared" si="3"/>
        <v>1.1443015000000001</v>
      </c>
      <c r="I13">
        <v>1.1456582</v>
      </c>
      <c r="J13">
        <v>3.1845352E-2</v>
      </c>
      <c r="K13" s="20">
        <f t="shared" si="4"/>
        <v>13611.215911162421</v>
      </c>
      <c r="L13" s="21">
        <f t="shared" si="9"/>
        <v>17.676653455805873</v>
      </c>
      <c r="M13" s="21">
        <f t="shared" si="5"/>
        <v>7.5117302607918143E-2</v>
      </c>
      <c r="N13" s="22">
        <f t="shared" si="6"/>
        <v>1.9402931310322025E-3</v>
      </c>
      <c r="O13" s="4"/>
      <c r="P13" s="4"/>
      <c r="Q13" s="4"/>
      <c r="R13" s="4"/>
      <c r="S13" s="4"/>
      <c r="T13" s="4"/>
      <c r="U13" s="4"/>
      <c r="V13" s="4"/>
      <c r="Y13" s="4"/>
    </row>
    <row r="15" spans="1:25" x14ac:dyDescent="0.25">
      <c r="M15" t="s">
        <v>0</v>
      </c>
      <c r="N15" s="5" t="s">
        <v>4</v>
      </c>
      <c r="O15" s="11"/>
      <c r="P15" s="5" t="s">
        <v>5</v>
      </c>
      <c r="Q15" s="11"/>
      <c r="R15" s="11"/>
      <c r="S15" s="6"/>
    </row>
    <row r="16" spans="1:25" x14ac:dyDescent="0.25">
      <c r="M16" t="s">
        <v>7</v>
      </c>
      <c r="N16" s="7" t="s">
        <v>6</v>
      </c>
      <c r="O16" s="12" t="s">
        <v>19</v>
      </c>
      <c r="P16" s="7" t="s">
        <v>6</v>
      </c>
      <c r="Q16" s="12" t="s">
        <v>20</v>
      </c>
      <c r="R16" s="12" t="s">
        <v>21</v>
      </c>
      <c r="S16" s="8" t="s">
        <v>16</v>
      </c>
    </row>
    <row r="17" spans="10:24" x14ac:dyDescent="0.25">
      <c r="M17">
        <v>0</v>
      </c>
      <c r="N17" s="7"/>
      <c r="O17" s="12"/>
      <c r="P17" s="7">
        <v>25.032945999999999</v>
      </c>
      <c r="Q17" s="12">
        <v>-2.8874960999999999</v>
      </c>
      <c r="R17" s="12">
        <v>-0.19064655</v>
      </c>
      <c r="S17" s="8">
        <v>1.1817043</v>
      </c>
    </row>
    <row r="18" spans="10:24" x14ac:dyDescent="0.25">
      <c r="K18" s="1"/>
      <c r="M18">
        <v>1</v>
      </c>
      <c r="N18" s="23"/>
      <c r="O18" s="24"/>
      <c r="P18" s="7">
        <v>26.431716999999999</v>
      </c>
      <c r="Q18" s="12">
        <v>-32.802633999999998</v>
      </c>
      <c r="R18" s="12">
        <v>-23.929932999999998</v>
      </c>
      <c r="S18" s="8">
        <v>1.1689236000000001</v>
      </c>
      <c r="X18" s="14"/>
    </row>
    <row r="19" spans="10:24" x14ac:dyDescent="0.25">
      <c r="J19" s="1"/>
      <c r="M19">
        <v>2</v>
      </c>
      <c r="N19" s="23"/>
      <c r="O19" s="24"/>
      <c r="P19" s="7">
        <v>27.242198999999999</v>
      </c>
      <c r="Q19" s="12">
        <v>-49.467283999999999</v>
      </c>
      <c r="R19" s="12">
        <v>-40.296301999999997</v>
      </c>
      <c r="S19" s="8">
        <v>1.1673815000000001</v>
      </c>
    </row>
    <row r="20" spans="10:24" x14ac:dyDescent="0.25">
      <c r="M20">
        <v>3</v>
      </c>
      <c r="N20" s="23"/>
      <c r="O20" s="24"/>
      <c r="P20" s="7">
        <v>28.200856000000002</v>
      </c>
      <c r="Q20" s="12">
        <v>-65.805374999999998</v>
      </c>
      <c r="R20" s="12">
        <v>-56.592607000000001</v>
      </c>
      <c r="S20" s="8">
        <v>1.1630377999999999</v>
      </c>
    </row>
    <row r="21" spans="10:24" x14ac:dyDescent="0.25">
      <c r="M21">
        <v>4</v>
      </c>
      <c r="N21" s="23"/>
      <c r="O21" s="24"/>
      <c r="P21" s="7">
        <v>29.084904999999999</v>
      </c>
      <c r="Q21" s="12">
        <v>-81.607510000000005</v>
      </c>
      <c r="R21" s="12">
        <v>-72.491803000000004</v>
      </c>
      <c r="S21" s="8">
        <v>1.1594207000000001</v>
      </c>
    </row>
    <row r="22" spans="10:24" x14ac:dyDescent="0.25">
      <c r="M22">
        <v>5</v>
      </c>
      <c r="N22" s="23"/>
      <c r="O22" s="24"/>
      <c r="P22" s="7">
        <v>29.854499000000001</v>
      </c>
      <c r="Q22" s="12">
        <v>-97.059811999999994</v>
      </c>
      <c r="R22" s="12">
        <v>-87.877481000000003</v>
      </c>
      <c r="S22" s="8">
        <v>1.1573636</v>
      </c>
    </row>
    <row r="23" spans="10:24" x14ac:dyDescent="0.25">
      <c r="M23">
        <v>6</v>
      </c>
      <c r="N23" s="23"/>
      <c r="O23" s="24"/>
      <c r="P23" s="7">
        <v>30.595493000000001</v>
      </c>
      <c r="Q23" s="12">
        <v>-112.67867</v>
      </c>
      <c r="R23" s="12">
        <v>-103.36065000000001</v>
      </c>
      <c r="S23" s="8">
        <v>1.1555441</v>
      </c>
    </row>
    <row r="24" spans="10:24" x14ac:dyDescent="0.25">
      <c r="M24">
        <v>7</v>
      </c>
      <c r="N24" s="7"/>
      <c r="O24" s="12"/>
      <c r="P24" s="7">
        <v>31.425357999999999</v>
      </c>
      <c r="Q24" s="12">
        <v>-128.37248</v>
      </c>
      <c r="R24" s="12">
        <v>-119.16162</v>
      </c>
      <c r="S24" s="8">
        <v>1.1521971</v>
      </c>
    </row>
    <row r="25" spans="10:24" x14ac:dyDescent="0.25">
      <c r="M25">
        <v>8</v>
      </c>
      <c r="N25" s="7"/>
      <c r="O25" s="12"/>
      <c r="P25" s="7">
        <v>32.200662999999999</v>
      </c>
      <c r="Q25" s="12">
        <v>-143.81961000000001</v>
      </c>
      <c r="R25" s="12">
        <v>-134.56305</v>
      </c>
      <c r="S25" s="8">
        <v>1.1492872999999999</v>
      </c>
    </row>
    <row r="26" spans="10:24" x14ac:dyDescent="0.25">
      <c r="M26">
        <v>9</v>
      </c>
      <c r="N26" s="23"/>
      <c r="O26" s="24"/>
      <c r="P26" s="7">
        <v>33.001143999999996</v>
      </c>
      <c r="Q26" s="12">
        <v>-159.43695</v>
      </c>
      <c r="R26" s="12">
        <v>-150.14286000000001</v>
      </c>
      <c r="S26" s="8">
        <v>1.1457404</v>
      </c>
    </row>
    <row r="27" spans="10:24" x14ac:dyDescent="0.25">
      <c r="M27">
        <v>10</v>
      </c>
      <c r="N27" s="7"/>
      <c r="O27" s="12"/>
      <c r="P27" s="7">
        <v>33.536555</v>
      </c>
      <c r="Q27" s="12">
        <v>-175.61463000000001</v>
      </c>
      <c r="R27" s="12">
        <v>-166.27645000000001</v>
      </c>
      <c r="S27" s="8">
        <v>1.1460691000000001</v>
      </c>
    </row>
    <row r="28" spans="10:24" x14ac:dyDescent="0.25">
      <c r="M28">
        <v>11</v>
      </c>
      <c r="N28" s="7"/>
      <c r="O28" s="12"/>
      <c r="P28" s="7">
        <v>34.383291999999997</v>
      </c>
      <c r="Q28" s="12">
        <v>-193.4494</v>
      </c>
      <c r="R28" s="12">
        <v>-184.33688000000001</v>
      </c>
      <c r="S28" s="8">
        <v>1.1416412</v>
      </c>
    </row>
    <row r="29" spans="10:24" x14ac:dyDescent="0.25">
      <c r="M29">
        <v>12</v>
      </c>
      <c r="N29" s="9"/>
      <c r="O29" s="13"/>
      <c r="P29" s="9">
        <v>34.900488000000003</v>
      </c>
      <c r="Q29" s="13">
        <v>-211.03753</v>
      </c>
      <c r="R29" s="13">
        <v>-201.39353</v>
      </c>
      <c r="S29" s="10">
        <v>1.1443015000000001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9"/>
  <sheetViews>
    <sheetView topLeftCell="E1" zoomScale="95" zoomScaleNormal="95" workbookViewId="0">
      <selection activeCell="L21" sqref="L21"/>
    </sheetView>
  </sheetViews>
  <sheetFormatPr baseColWidth="10" defaultColWidth="8.85546875" defaultRowHeight="15" x14ac:dyDescent="0.25"/>
  <cols>
    <col min="1" max="1" width="8" bestFit="1" customWidth="1"/>
    <col min="2" max="3" width="12.7109375" bestFit="1" customWidth="1"/>
    <col min="4" max="4" width="10.5703125" bestFit="1" customWidth="1"/>
    <col min="5" max="5" width="11.5703125" bestFit="1" customWidth="1"/>
    <col min="6" max="6" width="10.85546875" bestFit="1" customWidth="1"/>
    <col min="7" max="7" width="15" bestFit="1" customWidth="1"/>
    <col min="8" max="8" width="12.7109375" bestFit="1" customWidth="1"/>
    <col min="9" max="10" width="11" bestFit="1" customWidth="1"/>
    <col min="11" max="12" width="14" bestFit="1" customWidth="1"/>
    <col min="13" max="14" width="12.7109375" bestFit="1" customWidth="1"/>
    <col min="15" max="15" width="13.28515625" bestFit="1" customWidth="1"/>
    <col min="16" max="16" width="10.5703125" bestFit="1" customWidth="1"/>
    <col min="17" max="17" width="11.140625" bestFit="1" customWidth="1"/>
    <col min="18" max="19" width="13.140625" bestFit="1" customWidth="1"/>
    <col min="20" max="20" width="13.28515625" bestFit="1" customWidth="1"/>
    <col min="21" max="21" width="15.5703125" bestFit="1" customWidth="1"/>
    <col min="22" max="22" width="12.7109375" bestFit="1" customWidth="1"/>
    <col min="23" max="23" width="10.28515625" bestFit="1" customWidth="1"/>
    <col min="24" max="24" width="15.5703125" bestFit="1" customWidth="1"/>
    <col min="25" max="25" width="16.5703125" bestFit="1" customWidth="1"/>
  </cols>
  <sheetData>
    <row r="1" spans="1:25" x14ac:dyDescent="0.25">
      <c r="A1" t="s">
        <v>0</v>
      </c>
      <c r="B1" s="2" t="s">
        <v>9</v>
      </c>
      <c r="C1" s="2" t="s">
        <v>3</v>
      </c>
      <c r="D1" s="2" t="s">
        <v>1</v>
      </c>
      <c r="E1" s="3" t="s">
        <v>8</v>
      </c>
      <c r="F1" s="26" t="s">
        <v>18</v>
      </c>
      <c r="G1" s="27" t="s">
        <v>14</v>
      </c>
      <c r="H1" s="27" t="s">
        <v>15</v>
      </c>
      <c r="I1" s="17" t="s">
        <v>13</v>
      </c>
      <c r="J1" t="s">
        <v>2</v>
      </c>
      <c r="K1" s="18" t="s">
        <v>10</v>
      </c>
      <c r="L1" s="19" t="s">
        <v>17</v>
      </c>
      <c r="M1" s="19" t="s">
        <v>11</v>
      </c>
      <c r="N1" s="22" t="s">
        <v>12</v>
      </c>
    </row>
    <row r="2" spans="1:25" x14ac:dyDescent="0.25">
      <c r="A2">
        <v>1</v>
      </c>
      <c r="B2" s="2">
        <f>0.2415*0.02</f>
        <v>4.8300000000000001E-3</v>
      </c>
      <c r="C2" s="2">
        <f>0.00221309392/B2</f>
        <v>0.45819749896480327</v>
      </c>
      <c r="D2" s="2">
        <f t="shared" ref="D2:D13" si="0">2*B2/(0.2415+0.02)</f>
        <v>3.6940726577437855E-2</v>
      </c>
      <c r="E2" s="16">
        <v>1.7893999999999998E-5</v>
      </c>
      <c r="F2" s="26">
        <f t="shared" ref="F2:F13" si="1">Q17-Q18</f>
        <v>7.4284162900000004</v>
      </c>
      <c r="G2" s="26">
        <f t="shared" ref="G2:G13" si="2">S17</f>
        <v>1.1804881</v>
      </c>
      <c r="H2" s="26">
        <f t="shared" ref="H2:H13" si="3">S18</f>
        <v>1.1566031000000001</v>
      </c>
      <c r="I2">
        <v>1.1762128000000001</v>
      </c>
      <c r="J2">
        <v>1.5536520999999999E-2</v>
      </c>
      <c r="K2" s="20">
        <f t="shared" ref="K2:K13" si="4">J2*D2/(B2*E2)</f>
        <v>6640.5590944420737</v>
      </c>
      <c r="L2" s="21">
        <f>F2-((J2/B2)^2)*(1/H2-1/G2)</f>
        <v>7.2474104565972759</v>
      </c>
      <c r="M2" s="21">
        <f t="shared" ref="M2:M13" si="5">L2*2*I2*D2*(B2^2)/((J2^2)*C2)</f>
        <v>0.13284284952794398</v>
      </c>
      <c r="N2" s="22">
        <f t="shared" ref="N2:N13" si="6">(((10^((M2^(-1/2))/(-1.8)))-(6.9/K2))^(1/1.11))*3.7*D2</f>
        <v>5.6061627581817253E-3</v>
      </c>
      <c r="O2" s="4"/>
      <c r="P2" s="4"/>
      <c r="Q2" s="4"/>
      <c r="R2" s="4"/>
      <c r="S2" s="4"/>
      <c r="T2" s="4"/>
      <c r="U2" s="4"/>
      <c r="V2" s="4"/>
      <c r="Y2" s="4"/>
    </row>
    <row r="3" spans="1:25" x14ac:dyDescent="0.25">
      <c r="A3">
        <v>2</v>
      </c>
      <c r="B3" s="2">
        <f t="shared" ref="B3:B13" si="7">0.2415*0.02</f>
        <v>4.8300000000000001E-3</v>
      </c>
      <c r="C3" s="2">
        <f t="shared" ref="C3:C13" si="8">0.00221309392/B3</f>
        <v>0.45819749896480327</v>
      </c>
      <c r="D3" s="2">
        <f t="shared" si="0"/>
        <v>3.6940726577437855E-2</v>
      </c>
      <c r="E3" s="16">
        <v>1.7893999999999998E-5</v>
      </c>
      <c r="F3" s="26">
        <f t="shared" si="1"/>
        <v>4.4714615999999996</v>
      </c>
      <c r="G3" s="26">
        <f t="shared" si="2"/>
        <v>1.1566031000000001</v>
      </c>
      <c r="H3" s="26">
        <f t="shared" si="3"/>
        <v>1.1529339999999999</v>
      </c>
      <c r="I3">
        <v>1.1669489</v>
      </c>
      <c r="J3">
        <v>1.5536520999999999E-2</v>
      </c>
      <c r="K3" s="20">
        <f t="shared" si="4"/>
        <v>6640.5590944420737</v>
      </c>
      <c r="L3" s="21">
        <f t="shared" ref="L3:L13" si="9">F3-((J3/B3)^2)*(1/H3-1/G3)</f>
        <v>4.4429918245963567</v>
      </c>
      <c r="M3" s="21">
        <f t="shared" si="5"/>
        <v>8.0797286633974966E-2</v>
      </c>
      <c r="N3" s="22">
        <f t="shared" si="6"/>
        <v>2.1701382621653422E-3</v>
      </c>
      <c r="O3" s="4"/>
      <c r="P3" s="4"/>
      <c r="Q3" s="4"/>
      <c r="R3" s="4"/>
      <c r="S3" s="4"/>
      <c r="T3" s="4"/>
      <c r="U3" s="4"/>
      <c r="V3" s="4"/>
      <c r="Y3" s="4"/>
    </row>
    <row r="4" spans="1:25" x14ac:dyDescent="0.25">
      <c r="A4">
        <v>3</v>
      </c>
      <c r="B4" s="2">
        <f t="shared" si="7"/>
        <v>4.8300000000000001E-3</v>
      </c>
      <c r="C4" s="2">
        <f t="shared" si="8"/>
        <v>0.45819749896480327</v>
      </c>
      <c r="D4" s="2">
        <f t="shared" si="0"/>
        <v>3.6940726577437855E-2</v>
      </c>
      <c r="E4" s="16">
        <v>1.7893999999999998E-5</v>
      </c>
      <c r="F4" s="26">
        <f t="shared" si="1"/>
        <v>4.1535909999999987</v>
      </c>
      <c r="G4" s="26">
        <f t="shared" si="2"/>
        <v>1.1529339999999999</v>
      </c>
      <c r="H4" s="26">
        <f t="shared" si="3"/>
        <v>1.1486388999999999</v>
      </c>
      <c r="I4">
        <v>1.1612365</v>
      </c>
      <c r="J4">
        <v>1.5536520999999999E-2</v>
      </c>
      <c r="K4" s="20">
        <f t="shared" si="4"/>
        <v>6640.5590944420737</v>
      </c>
      <c r="L4" s="21">
        <f t="shared" si="9"/>
        <v>4.1200328041617293</v>
      </c>
      <c r="M4" s="21">
        <f t="shared" si="5"/>
        <v>7.4557403549732906E-2</v>
      </c>
      <c r="N4" s="22">
        <f t="shared" si="6"/>
        <v>1.8030755733633773E-3</v>
      </c>
      <c r="O4" s="4"/>
      <c r="P4" s="4"/>
      <c r="Q4" s="4"/>
      <c r="R4" s="4"/>
      <c r="S4" s="4"/>
      <c r="T4" s="4"/>
      <c r="U4" s="4"/>
      <c r="V4" s="4"/>
      <c r="Y4" s="4"/>
    </row>
    <row r="5" spans="1:25" x14ac:dyDescent="0.25">
      <c r="A5">
        <v>4</v>
      </c>
      <c r="B5" s="2">
        <f t="shared" si="7"/>
        <v>4.8300000000000001E-3</v>
      </c>
      <c r="C5" s="2">
        <f t="shared" si="8"/>
        <v>0.45819749896480327</v>
      </c>
      <c r="D5" s="2">
        <f t="shared" si="0"/>
        <v>3.6940726577437855E-2</v>
      </c>
      <c r="E5" s="16">
        <v>1.7893999999999998E-5</v>
      </c>
      <c r="F5" s="26">
        <f t="shared" si="1"/>
        <v>4.321429000000002</v>
      </c>
      <c r="G5" s="26">
        <f t="shared" si="2"/>
        <v>1.1486388999999999</v>
      </c>
      <c r="H5" s="26">
        <f t="shared" si="3"/>
        <v>1.1397465</v>
      </c>
      <c r="I5">
        <v>1.1552665</v>
      </c>
      <c r="J5">
        <v>1.5536520999999999E-2</v>
      </c>
      <c r="K5" s="20">
        <f t="shared" si="4"/>
        <v>6640.5590944420737</v>
      </c>
      <c r="L5" s="21">
        <f t="shared" si="9"/>
        <v>4.2511475854424292</v>
      </c>
      <c r="M5" s="21">
        <f t="shared" si="5"/>
        <v>7.6534594541051396E-2</v>
      </c>
      <c r="N5" s="22">
        <f t="shared" si="6"/>
        <v>1.9176357041076754E-3</v>
      </c>
      <c r="O5" s="4"/>
      <c r="P5" s="4"/>
      <c r="Q5" s="4"/>
      <c r="R5" s="4"/>
      <c r="S5" s="4"/>
      <c r="T5" s="4"/>
      <c r="U5" s="4"/>
      <c r="V5" s="4"/>
      <c r="Y5" s="4"/>
    </row>
    <row r="6" spans="1:25" x14ac:dyDescent="0.25">
      <c r="A6">
        <v>5</v>
      </c>
      <c r="B6" s="2">
        <f t="shared" si="7"/>
        <v>4.8300000000000001E-3</v>
      </c>
      <c r="C6" s="2">
        <f t="shared" si="8"/>
        <v>0.45819749896480327</v>
      </c>
      <c r="D6" s="2">
        <f t="shared" si="0"/>
        <v>3.6940726577437855E-2</v>
      </c>
      <c r="E6" s="16">
        <v>1.7893999999999998E-5</v>
      </c>
      <c r="F6" s="26">
        <f t="shared" si="1"/>
        <v>4.1155919999999995</v>
      </c>
      <c r="G6" s="26">
        <f t="shared" si="2"/>
        <v>1.1397465</v>
      </c>
      <c r="H6" s="26">
        <f t="shared" si="3"/>
        <v>1.1369868000000001</v>
      </c>
      <c r="I6">
        <v>1.1486896</v>
      </c>
      <c r="J6">
        <v>1.5536520999999999E-2</v>
      </c>
      <c r="K6" s="20">
        <f t="shared" si="4"/>
        <v>6640.5590944420737</v>
      </c>
      <c r="L6" s="21">
        <f t="shared" si="9"/>
        <v>4.0935570801611938</v>
      </c>
      <c r="M6" s="21">
        <f t="shared" si="5"/>
        <v>7.3277891240019238E-2</v>
      </c>
      <c r="N6" s="22">
        <f t="shared" si="6"/>
        <v>1.7298670750345792E-3</v>
      </c>
      <c r="O6" s="4"/>
      <c r="P6" s="4"/>
      <c r="Q6" s="4"/>
      <c r="R6" s="4"/>
      <c r="S6" s="4"/>
      <c r="T6" s="4"/>
      <c r="U6" s="4"/>
      <c r="V6" s="4"/>
      <c r="Y6" s="4"/>
    </row>
    <row r="7" spans="1:25" x14ac:dyDescent="0.25">
      <c r="A7">
        <v>6</v>
      </c>
      <c r="B7" s="2">
        <f t="shared" si="7"/>
        <v>4.8300000000000001E-3</v>
      </c>
      <c r="C7" s="2">
        <f t="shared" si="8"/>
        <v>0.45819749896480327</v>
      </c>
      <c r="D7" s="2">
        <f t="shared" si="0"/>
        <v>3.6940726577437855E-2</v>
      </c>
      <c r="E7" s="16">
        <v>1.7893999999999998E-5</v>
      </c>
      <c r="F7" s="26">
        <f t="shared" si="1"/>
        <v>4.1133260000000007</v>
      </c>
      <c r="G7" s="26">
        <f t="shared" si="2"/>
        <v>1.1369868000000001</v>
      </c>
      <c r="H7" s="26">
        <f t="shared" si="3"/>
        <v>1.1316371000000001</v>
      </c>
      <c r="I7">
        <v>1.1438546999999999</v>
      </c>
      <c r="J7">
        <v>1.5536520999999999E-2</v>
      </c>
      <c r="K7" s="20">
        <f t="shared" si="4"/>
        <v>6640.5590944420737</v>
      </c>
      <c r="L7" s="21">
        <f t="shared" si="9"/>
        <v>4.070305037766996</v>
      </c>
      <c r="M7" s="21">
        <f t="shared" si="5"/>
        <v>7.2554982508058793E-2</v>
      </c>
      <c r="N7" s="22">
        <f t="shared" si="6"/>
        <v>1.6888394444953207E-3</v>
      </c>
      <c r="O7" s="4"/>
      <c r="P7" s="4"/>
      <c r="Q7" s="4"/>
      <c r="R7" s="4"/>
      <c r="S7" s="4"/>
      <c r="T7" s="4"/>
      <c r="U7" s="4"/>
      <c r="V7" s="4"/>
      <c r="Y7" s="4"/>
    </row>
    <row r="8" spans="1:25" x14ac:dyDescent="0.25">
      <c r="A8">
        <v>7</v>
      </c>
      <c r="B8" s="2">
        <f t="shared" si="7"/>
        <v>4.8300000000000001E-3</v>
      </c>
      <c r="C8" s="2">
        <f t="shared" si="8"/>
        <v>0.45819749896480327</v>
      </c>
      <c r="D8" s="2">
        <f t="shared" si="0"/>
        <v>3.6940726577437855E-2</v>
      </c>
      <c r="E8" s="16">
        <v>1.7893999999999998E-5</v>
      </c>
      <c r="F8" s="26">
        <f t="shared" si="1"/>
        <v>4.3268739999999966</v>
      </c>
      <c r="G8" s="26">
        <f t="shared" si="2"/>
        <v>1.1316371000000001</v>
      </c>
      <c r="H8" s="26">
        <f t="shared" si="3"/>
        <v>1.1281508</v>
      </c>
      <c r="I8">
        <v>1.1385448</v>
      </c>
      <c r="J8">
        <v>1.5536520999999999E-2</v>
      </c>
      <c r="K8" s="20">
        <f t="shared" si="4"/>
        <v>6640.5590944420737</v>
      </c>
      <c r="L8" s="21">
        <f t="shared" si="9"/>
        <v>4.2986184533147016</v>
      </c>
      <c r="M8" s="21">
        <f t="shared" si="5"/>
        <v>7.626906918350132E-2</v>
      </c>
      <c r="N8" s="22">
        <f t="shared" si="6"/>
        <v>1.9021525675820882E-3</v>
      </c>
      <c r="O8" s="4"/>
      <c r="P8" s="4"/>
      <c r="Q8" s="4"/>
      <c r="R8" s="4"/>
      <c r="S8" s="4"/>
      <c r="T8" s="4"/>
      <c r="U8" s="4"/>
      <c r="V8" s="4"/>
      <c r="Y8" s="4"/>
    </row>
    <row r="9" spans="1:25" x14ac:dyDescent="0.25">
      <c r="A9">
        <v>8</v>
      </c>
      <c r="B9" s="2">
        <f t="shared" si="7"/>
        <v>4.8300000000000001E-3</v>
      </c>
      <c r="C9" s="2">
        <f t="shared" si="8"/>
        <v>0.45819749896480327</v>
      </c>
      <c r="D9" s="2">
        <f t="shared" si="0"/>
        <v>3.6940726577437855E-2</v>
      </c>
      <c r="E9" s="16">
        <v>1.7893999999999998E-5</v>
      </c>
      <c r="F9" s="26">
        <f t="shared" si="1"/>
        <v>4.231342000000005</v>
      </c>
      <c r="G9" s="26">
        <f t="shared" si="2"/>
        <v>1.1281508</v>
      </c>
      <c r="H9" s="26">
        <f t="shared" si="3"/>
        <v>1.1233289</v>
      </c>
      <c r="I9">
        <v>1.1340823</v>
      </c>
      <c r="J9">
        <v>1.5536520999999999E-2</v>
      </c>
      <c r="K9" s="20">
        <f t="shared" si="4"/>
        <v>6640.5590944420737</v>
      </c>
      <c r="L9" s="21">
        <f t="shared" si="9"/>
        <v>4.1919727262990882</v>
      </c>
      <c r="M9" s="21">
        <f t="shared" si="5"/>
        <v>7.4085368261877754E-2</v>
      </c>
      <c r="N9" s="22">
        <f t="shared" si="6"/>
        <v>1.7759808494427251E-3</v>
      </c>
      <c r="O9" s="4"/>
      <c r="P9" s="4"/>
      <c r="Q9" s="4"/>
      <c r="R9" s="4"/>
      <c r="S9" s="4"/>
      <c r="T9" s="4"/>
      <c r="U9" s="4"/>
      <c r="V9" s="4"/>
      <c r="Y9" s="4"/>
    </row>
    <row r="10" spans="1:25" x14ac:dyDescent="0.25">
      <c r="A10">
        <v>9</v>
      </c>
      <c r="B10" s="2">
        <f t="shared" si="7"/>
        <v>4.8300000000000001E-3</v>
      </c>
      <c r="C10" s="2">
        <f t="shared" si="8"/>
        <v>0.45819749896480327</v>
      </c>
      <c r="D10" s="2">
        <f t="shared" si="0"/>
        <v>3.6940726577437855E-2</v>
      </c>
      <c r="E10" s="16">
        <v>1.7893999999999998E-5</v>
      </c>
      <c r="F10" s="26">
        <f t="shared" si="1"/>
        <v>4.1261709999999994</v>
      </c>
      <c r="G10" s="26">
        <f t="shared" si="2"/>
        <v>1.1233289</v>
      </c>
      <c r="H10" s="26">
        <f t="shared" si="3"/>
        <v>1.1185806</v>
      </c>
      <c r="I10">
        <v>1.1293348000000001</v>
      </c>
      <c r="J10">
        <v>1.5536520999999999E-2</v>
      </c>
      <c r="K10" s="20">
        <f t="shared" si="4"/>
        <v>6640.5590944420737</v>
      </c>
      <c r="L10" s="21">
        <f t="shared" si="9"/>
        <v>4.0870709577842659</v>
      </c>
      <c r="M10" s="21">
        <f t="shared" si="5"/>
        <v>7.1929047952076927E-2</v>
      </c>
      <c r="N10" s="22">
        <f t="shared" si="6"/>
        <v>1.6535151502422992E-3</v>
      </c>
      <c r="O10" s="4"/>
      <c r="P10" s="4"/>
      <c r="Q10" s="4"/>
      <c r="R10" s="4"/>
      <c r="S10" s="4"/>
      <c r="T10" s="4"/>
      <c r="U10" s="4"/>
      <c r="V10" s="4"/>
      <c r="Y10" s="4"/>
    </row>
    <row r="11" spans="1:25" x14ac:dyDescent="0.25">
      <c r="A11">
        <v>10</v>
      </c>
      <c r="B11" s="2">
        <f t="shared" si="7"/>
        <v>4.8300000000000001E-3</v>
      </c>
      <c r="C11" s="2">
        <f t="shared" si="8"/>
        <v>0.45819749896480327</v>
      </c>
      <c r="D11" s="2">
        <f t="shared" si="0"/>
        <v>3.6940726577437855E-2</v>
      </c>
      <c r="E11" s="16">
        <v>1.7893999999999998E-5</v>
      </c>
      <c r="F11" s="26">
        <f t="shared" si="1"/>
        <v>4.1321469999999962</v>
      </c>
      <c r="G11" s="26">
        <f t="shared" si="2"/>
        <v>1.1185806</v>
      </c>
      <c r="H11" s="26">
        <f t="shared" si="3"/>
        <v>1.1149910999999999</v>
      </c>
      <c r="I11">
        <v>1.1248383</v>
      </c>
      <c r="J11">
        <v>1.5536520999999999E-2</v>
      </c>
      <c r="K11" s="20">
        <f t="shared" si="4"/>
        <v>6640.5590944420737</v>
      </c>
      <c r="L11" s="21">
        <f t="shared" si="9"/>
        <v>4.1023681059047608</v>
      </c>
      <c r="M11" s="21">
        <f t="shared" si="5"/>
        <v>7.1910804217971039E-2</v>
      </c>
      <c r="N11" s="22">
        <f t="shared" si="6"/>
        <v>1.652488389167109E-3</v>
      </c>
      <c r="O11" s="4"/>
      <c r="P11" s="4"/>
      <c r="Q11" s="4"/>
      <c r="R11" s="4"/>
      <c r="S11" s="4"/>
      <c r="T11" s="4"/>
      <c r="U11" s="4"/>
      <c r="V11" s="4"/>
      <c r="Y11" s="4"/>
    </row>
    <row r="12" spans="1:25" x14ac:dyDescent="0.25">
      <c r="A12">
        <v>11</v>
      </c>
      <c r="B12" s="2">
        <f t="shared" si="7"/>
        <v>4.8300000000000001E-3</v>
      </c>
      <c r="C12" s="2">
        <f t="shared" si="8"/>
        <v>0.45819749896480327</v>
      </c>
      <c r="D12" s="2">
        <f t="shared" si="0"/>
        <v>3.6940726577437855E-2</v>
      </c>
      <c r="E12" s="16">
        <v>1.7893999999999998E-5</v>
      </c>
      <c r="F12" s="26">
        <f t="shared" si="1"/>
        <v>4.0380820000000028</v>
      </c>
      <c r="G12" s="26">
        <f t="shared" si="2"/>
        <v>1.1149910999999999</v>
      </c>
      <c r="H12" s="26">
        <f t="shared" si="3"/>
        <v>1.1122779</v>
      </c>
      <c r="I12">
        <v>1.1208259</v>
      </c>
      <c r="J12">
        <v>1.5536520999999999E-2</v>
      </c>
      <c r="K12" s="20">
        <f t="shared" si="4"/>
        <v>6640.5590944420737</v>
      </c>
      <c r="L12" s="21">
        <f t="shared" si="9"/>
        <v>4.0154454420159675</v>
      </c>
      <c r="M12" s="21">
        <f t="shared" si="5"/>
        <v>7.0136051244483549E-2</v>
      </c>
      <c r="N12" s="22">
        <f t="shared" si="6"/>
        <v>1.5533839542987966E-3</v>
      </c>
      <c r="O12" s="4"/>
      <c r="P12" s="4"/>
      <c r="Q12" s="4"/>
      <c r="R12" s="4"/>
      <c r="S12" s="4"/>
      <c r="T12" s="4"/>
      <c r="U12" s="4"/>
      <c r="V12" s="4"/>
      <c r="Y12" s="4"/>
    </row>
    <row r="13" spans="1:25" x14ac:dyDescent="0.25">
      <c r="A13">
        <v>12</v>
      </c>
      <c r="B13" s="2">
        <f t="shared" si="7"/>
        <v>4.8300000000000001E-3</v>
      </c>
      <c r="C13" s="2">
        <f t="shared" si="8"/>
        <v>0.45819749896480327</v>
      </c>
      <c r="D13" s="2">
        <f t="shared" si="0"/>
        <v>3.6940726577437855E-2</v>
      </c>
      <c r="E13" s="16">
        <v>1.7893999999999998E-5</v>
      </c>
      <c r="F13" s="26">
        <f t="shared" si="1"/>
        <v>4.448129999999999</v>
      </c>
      <c r="G13" s="26">
        <f t="shared" si="2"/>
        <v>1.1122779</v>
      </c>
      <c r="H13" s="26">
        <f t="shared" si="3"/>
        <v>1.1140042999999999</v>
      </c>
      <c r="I13">
        <v>1.1173363999999999</v>
      </c>
      <c r="J13">
        <v>1.5536520999999999E-2</v>
      </c>
      <c r="K13" s="20">
        <f t="shared" si="4"/>
        <v>6640.5590944420737</v>
      </c>
      <c r="L13" s="21">
        <f t="shared" si="9"/>
        <v>4.4625463242943244</v>
      </c>
      <c r="M13" s="21">
        <f t="shared" si="5"/>
        <v>7.7702699656194377E-2</v>
      </c>
      <c r="N13" s="22">
        <f t="shared" si="6"/>
        <v>1.9861013332173319E-3</v>
      </c>
      <c r="O13" s="4"/>
      <c r="P13" s="4"/>
      <c r="Q13" s="4"/>
      <c r="R13" s="4"/>
      <c r="S13" s="4"/>
      <c r="T13" s="4"/>
      <c r="U13" s="4"/>
      <c r="V13" s="4"/>
      <c r="Y13" s="4"/>
    </row>
    <row r="15" spans="1:25" x14ac:dyDescent="0.25">
      <c r="M15" t="s">
        <v>0</v>
      </c>
      <c r="N15" s="5" t="s">
        <v>4</v>
      </c>
      <c r="O15" s="11"/>
      <c r="P15" s="5" t="s">
        <v>5</v>
      </c>
      <c r="Q15" s="11"/>
      <c r="R15" s="11"/>
      <c r="S15" s="6"/>
    </row>
    <row r="16" spans="1:25" x14ac:dyDescent="0.25">
      <c r="M16" t="s">
        <v>7</v>
      </c>
      <c r="N16" s="7" t="s">
        <v>6</v>
      </c>
      <c r="O16" s="12" t="s">
        <v>19</v>
      </c>
      <c r="P16" s="7" t="s">
        <v>6</v>
      </c>
      <c r="Q16" s="12" t="s">
        <v>20</v>
      </c>
      <c r="R16" s="12" t="s">
        <v>21</v>
      </c>
      <c r="S16" s="8" t="s">
        <v>16</v>
      </c>
    </row>
    <row r="17" spans="10:24" x14ac:dyDescent="0.25">
      <c r="M17">
        <v>0</v>
      </c>
      <c r="N17" s="5"/>
      <c r="O17" s="6"/>
      <c r="P17" s="7">
        <v>25.050522999999998</v>
      </c>
      <c r="Q17" s="12">
        <v>-0.69287310999999996</v>
      </c>
      <c r="R17" s="12">
        <v>-5.8111167999999998E-2</v>
      </c>
      <c r="S17" s="8">
        <v>1.1804881</v>
      </c>
    </row>
    <row r="18" spans="10:24" x14ac:dyDescent="0.25">
      <c r="K18" s="1"/>
      <c r="M18">
        <v>1</v>
      </c>
      <c r="N18" s="7"/>
      <c r="O18" s="25"/>
      <c r="P18" s="7">
        <v>27.610806</v>
      </c>
      <c r="Q18" s="12">
        <v>-8.1212894000000002</v>
      </c>
      <c r="R18" s="12">
        <v>-6.0399735000000003</v>
      </c>
      <c r="S18" s="8">
        <v>1.1566031000000001</v>
      </c>
      <c r="X18" s="14"/>
    </row>
    <row r="19" spans="10:24" x14ac:dyDescent="0.25">
      <c r="J19" s="1"/>
      <c r="M19">
        <v>2</v>
      </c>
      <c r="N19" s="7"/>
      <c r="O19" s="25"/>
      <c r="P19" s="7">
        <v>29.176617</v>
      </c>
      <c r="Q19" s="12">
        <v>-12.592751</v>
      </c>
      <c r="R19" s="12">
        <v>-10.359617999999999</v>
      </c>
      <c r="S19" s="8">
        <v>1.1529339999999999</v>
      </c>
    </row>
    <row r="20" spans="10:24" x14ac:dyDescent="0.25">
      <c r="M20">
        <v>3</v>
      </c>
      <c r="N20" s="7"/>
      <c r="O20" s="25"/>
      <c r="P20" s="7">
        <v>30.774436000000001</v>
      </c>
      <c r="Q20" s="12">
        <v>-16.746341999999999</v>
      </c>
      <c r="R20" s="12">
        <v>-14.483275000000001</v>
      </c>
      <c r="S20" s="8">
        <v>1.1486388999999999</v>
      </c>
    </row>
    <row r="21" spans="10:24" x14ac:dyDescent="0.25">
      <c r="M21">
        <v>4</v>
      </c>
      <c r="N21" s="7"/>
      <c r="O21" s="25"/>
      <c r="P21" s="7">
        <v>32.635038000000002</v>
      </c>
      <c r="Q21" s="12">
        <v>-21.067771</v>
      </c>
      <c r="R21" s="12">
        <v>-18.854931000000001</v>
      </c>
      <c r="S21" s="8">
        <v>1.1397465</v>
      </c>
    </row>
    <row r="22" spans="10:24" x14ac:dyDescent="0.25">
      <c r="M22">
        <v>5</v>
      </c>
      <c r="N22" s="7"/>
      <c r="O22" s="25"/>
      <c r="P22" s="7">
        <v>33.962634000000001</v>
      </c>
      <c r="Q22" s="12">
        <v>-25.183363</v>
      </c>
      <c r="R22" s="12">
        <v>-22.908774000000001</v>
      </c>
      <c r="S22" s="8">
        <v>1.1369868000000001</v>
      </c>
    </row>
    <row r="23" spans="10:24" x14ac:dyDescent="0.25">
      <c r="M23">
        <v>6</v>
      </c>
      <c r="N23" s="7"/>
      <c r="O23" s="25"/>
      <c r="P23" s="7">
        <v>35.469417999999997</v>
      </c>
      <c r="Q23" s="12">
        <v>-29.296689000000001</v>
      </c>
      <c r="R23" s="12">
        <v>-27.050263000000001</v>
      </c>
      <c r="S23" s="8">
        <v>1.1316371000000001</v>
      </c>
    </row>
    <row r="24" spans="10:24" x14ac:dyDescent="0.25">
      <c r="M24">
        <v>7</v>
      </c>
      <c r="N24" s="7"/>
      <c r="O24" s="8"/>
      <c r="P24" s="7">
        <v>36.802458000000001</v>
      </c>
      <c r="Q24" s="12">
        <v>-33.623562999999997</v>
      </c>
      <c r="R24" s="12">
        <v>-31.361592999999999</v>
      </c>
      <c r="S24" s="8">
        <v>1.1281508</v>
      </c>
    </row>
    <row r="25" spans="10:24" x14ac:dyDescent="0.25">
      <c r="M25">
        <v>8</v>
      </c>
      <c r="N25" s="7"/>
      <c r="O25" s="8"/>
      <c r="P25" s="7">
        <v>38.113900999999998</v>
      </c>
      <c r="Q25" s="12">
        <v>-37.854905000000002</v>
      </c>
      <c r="R25" s="12">
        <v>-35.527436999999999</v>
      </c>
      <c r="S25" s="8">
        <v>1.1233289</v>
      </c>
    </row>
    <row r="26" spans="10:24" x14ac:dyDescent="0.25">
      <c r="M26">
        <v>9</v>
      </c>
      <c r="N26" s="7"/>
      <c r="O26" s="25"/>
      <c r="P26" s="7">
        <v>39.426146000000003</v>
      </c>
      <c r="Q26" s="12">
        <v>-41.981076000000002</v>
      </c>
      <c r="R26" s="12">
        <v>-39.670988999999999</v>
      </c>
      <c r="S26" s="8">
        <v>1.1185806</v>
      </c>
    </row>
    <row r="27" spans="10:24" x14ac:dyDescent="0.25">
      <c r="M27">
        <v>10</v>
      </c>
      <c r="N27" s="7"/>
      <c r="O27" s="8"/>
      <c r="P27" s="7">
        <v>40.602941999999999</v>
      </c>
      <c r="Q27" s="12">
        <v>-46.113222999999998</v>
      </c>
      <c r="R27" s="12">
        <v>-43.782111</v>
      </c>
      <c r="S27" s="8">
        <v>1.1149910999999999</v>
      </c>
    </row>
    <row r="28" spans="10:24" x14ac:dyDescent="0.25">
      <c r="M28">
        <v>11</v>
      </c>
      <c r="N28" s="7"/>
      <c r="O28" s="8"/>
      <c r="P28" s="7">
        <v>41.722701000000001</v>
      </c>
      <c r="Q28" s="12">
        <v>-50.151305000000001</v>
      </c>
      <c r="R28" s="12">
        <v>-47.834698000000003</v>
      </c>
      <c r="S28" s="8">
        <v>1.1122779</v>
      </c>
    </row>
    <row r="29" spans="10:24" x14ac:dyDescent="0.25">
      <c r="M29">
        <v>12</v>
      </c>
      <c r="N29" s="9"/>
      <c r="O29" s="10"/>
      <c r="P29" s="9">
        <v>42.778337000000001</v>
      </c>
      <c r="Q29" s="13">
        <v>-54.599435</v>
      </c>
      <c r="R29" s="13">
        <v>-52.316876000000001</v>
      </c>
      <c r="S29" s="10">
        <v>1.1140042999999999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29"/>
  <sheetViews>
    <sheetView topLeftCell="D1" zoomScale="95" zoomScaleNormal="95" workbookViewId="0">
      <selection activeCell="I13" sqref="I13"/>
    </sheetView>
  </sheetViews>
  <sheetFormatPr baseColWidth="10" defaultColWidth="8.85546875" defaultRowHeight="15" x14ac:dyDescent="0.25"/>
  <cols>
    <col min="1" max="1" width="8" bestFit="1" customWidth="1"/>
    <col min="2" max="3" width="12.7109375" bestFit="1" customWidth="1"/>
    <col min="4" max="4" width="10.5703125" bestFit="1" customWidth="1"/>
    <col min="5" max="5" width="11.5703125" bestFit="1" customWidth="1"/>
    <col min="6" max="6" width="10.85546875" bestFit="1" customWidth="1"/>
    <col min="7" max="7" width="15" bestFit="1" customWidth="1"/>
    <col min="8" max="8" width="12.7109375" bestFit="1" customWidth="1"/>
    <col min="9" max="10" width="11" bestFit="1" customWidth="1"/>
    <col min="11" max="12" width="14" bestFit="1" customWidth="1"/>
    <col min="13" max="14" width="12.7109375" bestFit="1" customWidth="1"/>
    <col min="15" max="15" width="13.28515625" bestFit="1" customWidth="1"/>
    <col min="16" max="16" width="10.5703125" bestFit="1" customWidth="1"/>
    <col min="17" max="17" width="11.140625" bestFit="1" customWidth="1"/>
    <col min="18" max="19" width="13.140625" bestFit="1" customWidth="1"/>
    <col min="20" max="20" width="13.28515625" bestFit="1" customWidth="1"/>
    <col min="21" max="21" width="15.5703125" bestFit="1" customWidth="1"/>
    <col min="22" max="22" width="12.7109375" bestFit="1" customWidth="1"/>
    <col min="23" max="23" width="10.28515625" bestFit="1" customWidth="1"/>
    <col min="24" max="24" width="15.5703125" bestFit="1" customWidth="1"/>
    <col min="25" max="25" width="16.5703125" bestFit="1" customWidth="1"/>
  </cols>
  <sheetData>
    <row r="1" spans="1:25" x14ac:dyDescent="0.25">
      <c r="A1" t="s">
        <v>0</v>
      </c>
      <c r="B1" s="2" t="s">
        <v>9</v>
      </c>
      <c r="C1" s="2" t="s">
        <v>3</v>
      </c>
      <c r="D1" s="2" t="s">
        <v>1</v>
      </c>
      <c r="E1" s="3" t="s">
        <v>8</v>
      </c>
      <c r="F1" s="26" t="s">
        <v>18</v>
      </c>
      <c r="G1" s="27" t="s">
        <v>14</v>
      </c>
      <c r="H1" s="27" t="s">
        <v>15</v>
      </c>
      <c r="I1" s="17" t="s">
        <v>13</v>
      </c>
      <c r="J1" t="s">
        <v>2</v>
      </c>
      <c r="K1" s="18" t="s">
        <v>10</v>
      </c>
      <c r="L1" s="19" t="s">
        <v>17</v>
      </c>
      <c r="M1" s="19" t="s">
        <v>11</v>
      </c>
      <c r="N1" s="22" t="s">
        <v>12</v>
      </c>
    </row>
    <row r="2" spans="1:25" x14ac:dyDescent="0.25">
      <c r="A2">
        <v>1</v>
      </c>
      <c r="B2" s="2">
        <f>0.2415*0.02</f>
        <v>4.8300000000000001E-3</v>
      </c>
      <c r="C2" s="2">
        <f>0.00221309392/B2</f>
        <v>0.45819749896480327</v>
      </c>
      <c r="D2" s="2">
        <f t="shared" ref="D2:D13" si="0">2*B2/(0.2415+0.02)</f>
        <v>3.6940726577437855E-2</v>
      </c>
      <c r="E2" s="16">
        <v>1.7893999999999998E-5</v>
      </c>
      <c r="F2" s="26">
        <f t="shared" ref="F2:F13" si="1">Q17-Q18</f>
        <v>16.596990300000002</v>
      </c>
      <c r="G2" s="26">
        <f t="shared" ref="G2:G13" si="2">S17</f>
        <v>1.1811117</v>
      </c>
      <c r="H2" s="26">
        <f t="shared" ref="H2:H13" si="3">S18</f>
        <v>1.1626509</v>
      </c>
      <c r="I2">
        <v>1.1780113000000001</v>
      </c>
      <c r="J2">
        <v>2.3568199000000001E-2</v>
      </c>
      <c r="K2" s="20">
        <f t="shared" ref="K2:K13" si="4">J2*D2/(B2*E2)</f>
        <v>10073.427520168163</v>
      </c>
      <c r="L2" s="21">
        <f>F2-((J2/B2)^2)*(1/H2-1/G2)</f>
        <v>16.27690277746721</v>
      </c>
      <c r="M2" s="21">
        <f t="shared" ref="M2:M13" si="5">L2*2*I2*D2*(B2^2)/((J2^2)*C2)</f>
        <v>0.12985103299736744</v>
      </c>
      <c r="N2" s="22">
        <f t="shared" ref="N2:N13" si="6">(((10^((M2^(-1/2))/(-1.8)))-(6.9/K2))^(1/1.11))*3.7*D2</f>
        <v>5.461729020559079E-3</v>
      </c>
      <c r="O2" s="4"/>
      <c r="P2" s="4"/>
      <c r="Q2" s="4"/>
      <c r="R2" s="4"/>
      <c r="S2" s="4"/>
      <c r="T2" s="4"/>
      <c r="U2" s="4"/>
      <c r="V2" s="4"/>
      <c r="Y2" s="4"/>
    </row>
    <row r="3" spans="1:25" x14ac:dyDescent="0.25">
      <c r="A3">
        <v>2</v>
      </c>
      <c r="B3" s="2">
        <f t="shared" ref="B3:B13" si="7">0.2415*0.02</f>
        <v>4.8300000000000001E-3</v>
      </c>
      <c r="C3" s="2">
        <f t="shared" ref="C3:C13" si="8">0.00221309392/B3</f>
        <v>0.45819749896480327</v>
      </c>
      <c r="D3" s="2">
        <f t="shared" si="0"/>
        <v>3.6940726577437855E-2</v>
      </c>
      <c r="E3" s="16">
        <v>1.7893999999999998E-5</v>
      </c>
      <c r="F3" s="26">
        <f t="shared" si="1"/>
        <v>9.7718610000000012</v>
      </c>
      <c r="G3" s="26">
        <f t="shared" si="2"/>
        <v>1.1626509</v>
      </c>
      <c r="H3" s="26">
        <f t="shared" si="3"/>
        <v>1.1595960000000001</v>
      </c>
      <c r="I3">
        <v>1.1708341</v>
      </c>
      <c r="J3">
        <v>2.3568199000000001E-2</v>
      </c>
      <c r="K3" s="20">
        <f t="shared" si="4"/>
        <v>10073.427520168163</v>
      </c>
      <c r="L3" s="21">
        <f t="shared" ref="L3:L13" si="9">F3-((J3/B3)^2)*(1/H3-1/G3)</f>
        <v>9.7179100011926298</v>
      </c>
      <c r="M3" s="21">
        <f t="shared" si="5"/>
        <v>7.7053508491097752E-2</v>
      </c>
      <c r="N3" s="22">
        <f t="shared" si="6"/>
        <v>2.0174411470984992E-3</v>
      </c>
      <c r="O3" s="4"/>
      <c r="P3" s="4"/>
      <c r="Q3" s="4"/>
      <c r="R3" s="4"/>
      <c r="S3" s="4"/>
      <c r="T3" s="4"/>
      <c r="U3" s="4"/>
      <c r="V3" s="4"/>
      <c r="Y3" s="4"/>
    </row>
    <row r="4" spans="1:25" x14ac:dyDescent="0.25">
      <c r="A4">
        <v>3</v>
      </c>
      <c r="B4" s="2">
        <f t="shared" si="7"/>
        <v>4.8300000000000001E-3</v>
      </c>
      <c r="C4" s="2">
        <f t="shared" si="8"/>
        <v>0.45819749896480327</v>
      </c>
      <c r="D4" s="2">
        <f t="shared" si="0"/>
        <v>3.6940726577437855E-2</v>
      </c>
      <c r="E4" s="16">
        <v>1.7893999999999998E-5</v>
      </c>
      <c r="F4" s="26">
        <f t="shared" si="1"/>
        <v>9.0722319999999961</v>
      </c>
      <c r="G4" s="26">
        <f t="shared" si="2"/>
        <v>1.1595960000000001</v>
      </c>
      <c r="H4" s="26">
        <f t="shared" si="3"/>
        <v>1.1556625</v>
      </c>
      <c r="I4">
        <v>1.1662481</v>
      </c>
      <c r="J4">
        <v>2.3568199000000001E-2</v>
      </c>
      <c r="K4" s="20">
        <f t="shared" si="4"/>
        <v>10073.427520168163</v>
      </c>
      <c r="L4" s="21">
        <f t="shared" si="9"/>
        <v>9.0023444274162205</v>
      </c>
      <c r="M4" s="21">
        <f t="shared" si="5"/>
        <v>7.1100189328948724E-2</v>
      </c>
      <c r="N4" s="22">
        <f t="shared" si="6"/>
        <v>1.677944265072886E-3</v>
      </c>
      <c r="O4" s="4"/>
      <c r="P4" s="4"/>
      <c r="Q4" s="4"/>
      <c r="R4" s="4"/>
      <c r="S4" s="4"/>
      <c r="T4" s="4"/>
      <c r="U4" s="4"/>
      <c r="V4" s="4"/>
      <c r="Y4" s="4"/>
    </row>
    <row r="5" spans="1:25" x14ac:dyDescent="0.25">
      <c r="A5">
        <v>4</v>
      </c>
      <c r="B5" s="2">
        <f t="shared" si="7"/>
        <v>4.8300000000000001E-3</v>
      </c>
      <c r="C5" s="2">
        <f t="shared" si="8"/>
        <v>0.45819749896480327</v>
      </c>
      <c r="D5" s="2">
        <f t="shared" si="0"/>
        <v>3.6940726577437855E-2</v>
      </c>
      <c r="E5" s="16">
        <v>1.7893999999999998E-5</v>
      </c>
      <c r="F5" s="26">
        <f t="shared" si="1"/>
        <v>8.7684270000000026</v>
      </c>
      <c r="G5" s="26">
        <f t="shared" si="2"/>
        <v>1.1556625</v>
      </c>
      <c r="H5" s="26">
        <f t="shared" si="3"/>
        <v>1.1505361999999999</v>
      </c>
      <c r="I5">
        <v>1.1616541</v>
      </c>
      <c r="J5">
        <v>2.3568199000000001E-2</v>
      </c>
      <c r="K5" s="20">
        <f t="shared" si="4"/>
        <v>10073.427520168163</v>
      </c>
      <c r="L5" s="21">
        <f t="shared" si="9"/>
        <v>8.6766294181702488</v>
      </c>
      <c r="M5" s="21">
        <f t="shared" si="5"/>
        <v>6.8257764650061378E-2</v>
      </c>
      <c r="N5" s="22">
        <f t="shared" si="6"/>
        <v>1.5219336370931843E-3</v>
      </c>
      <c r="O5" s="4"/>
      <c r="P5" s="4"/>
      <c r="Q5" s="4"/>
      <c r="R5" s="4"/>
      <c r="S5" s="4"/>
      <c r="T5" s="4"/>
      <c r="U5" s="4"/>
      <c r="V5" s="4"/>
      <c r="Y5" s="4"/>
    </row>
    <row r="6" spans="1:25" x14ac:dyDescent="0.25">
      <c r="A6">
        <v>5</v>
      </c>
      <c r="B6" s="2">
        <f t="shared" si="7"/>
        <v>4.8300000000000001E-3</v>
      </c>
      <c r="C6" s="2">
        <f t="shared" si="8"/>
        <v>0.45819749896480327</v>
      </c>
      <c r="D6" s="2">
        <f t="shared" si="0"/>
        <v>3.6940726577437855E-2</v>
      </c>
      <c r="E6" s="16">
        <v>1.7893999999999998E-5</v>
      </c>
      <c r="F6" s="26">
        <f t="shared" si="1"/>
        <v>8.4808209999999988</v>
      </c>
      <c r="G6" s="26">
        <f t="shared" si="2"/>
        <v>1.1505361999999999</v>
      </c>
      <c r="H6" s="26">
        <f t="shared" si="3"/>
        <v>1.1446559000000001</v>
      </c>
      <c r="I6">
        <v>1.1569526999999999</v>
      </c>
      <c r="J6">
        <v>2.3568199000000001E-2</v>
      </c>
      <c r="K6" s="20">
        <f t="shared" si="4"/>
        <v>10073.427520168163</v>
      </c>
      <c r="L6" s="21">
        <f t="shared" si="9"/>
        <v>8.3745088806188015</v>
      </c>
      <c r="M6" s="21">
        <f t="shared" si="5"/>
        <v>6.5614395858891977E-2</v>
      </c>
      <c r="N6" s="22">
        <f t="shared" si="6"/>
        <v>1.3807592537063587E-3</v>
      </c>
      <c r="O6" s="4"/>
      <c r="P6" s="4"/>
      <c r="Q6" s="4"/>
      <c r="R6" s="4"/>
      <c r="S6" s="4"/>
      <c r="T6" s="4"/>
      <c r="U6" s="4"/>
      <c r="V6" s="4"/>
      <c r="Y6" s="4"/>
    </row>
    <row r="7" spans="1:25" x14ac:dyDescent="0.25">
      <c r="A7">
        <v>6</v>
      </c>
      <c r="B7" s="2">
        <f t="shared" si="7"/>
        <v>4.8300000000000001E-3</v>
      </c>
      <c r="C7" s="2">
        <f t="shared" si="8"/>
        <v>0.45819749896480327</v>
      </c>
      <c r="D7" s="2">
        <f t="shared" si="0"/>
        <v>3.6940726577437855E-2</v>
      </c>
      <c r="E7" s="16">
        <v>1.7893999999999998E-5</v>
      </c>
      <c r="F7" s="26">
        <f t="shared" si="1"/>
        <v>8.4388100000000037</v>
      </c>
      <c r="G7" s="26">
        <f t="shared" si="2"/>
        <v>1.1446559000000001</v>
      </c>
      <c r="H7" s="26">
        <f t="shared" si="3"/>
        <v>1.1426194000000001</v>
      </c>
      <c r="I7">
        <v>1.1522356</v>
      </c>
      <c r="J7">
        <v>2.3568199000000001E-2</v>
      </c>
      <c r="K7" s="20">
        <f t="shared" si="4"/>
        <v>10073.427520168163</v>
      </c>
      <c r="L7" s="21">
        <f t="shared" si="9"/>
        <v>8.4017362598753067</v>
      </c>
      <c r="M7" s="21">
        <f t="shared" si="5"/>
        <v>6.5559331537738422E-2</v>
      </c>
      <c r="N7" s="22">
        <f t="shared" si="6"/>
        <v>1.3778605081242788E-3</v>
      </c>
      <c r="O7" s="4"/>
      <c r="P7" s="4"/>
      <c r="Q7" s="4"/>
      <c r="R7" s="4"/>
      <c r="S7" s="4"/>
      <c r="T7" s="4"/>
      <c r="U7" s="4"/>
      <c r="V7" s="4"/>
      <c r="Y7" s="4"/>
    </row>
    <row r="8" spans="1:25" x14ac:dyDescent="0.25">
      <c r="A8">
        <v>7</v>
      </c>
      <c r="B8" s="2">
        <f t="shared" si="7"/>
        <v>4.8300000000000001E-3</v>
      </c>
      <c r="C8" s="2">
        <f t="shared" si="8"/>
        <v>0.45819749896480327</v>
      </c>
      <c r="D8" s="2">
        <f t="shared" si="0"/>
        <v>3.6940726577437855E-2</v>
      </c>
      <c r="E8" s="16">
        <v>1.7893999999999998E-5</v>
      </c>
      <c r="F8" s="26">
        <f t="shared" si="1"/>
        <v>8.9935779999999923</v>
      </c>
      <c r="G8" s="26">
        <f t="shared" si="2"/>
        <v>1.1426194000000001</v>
      </c>
      <c r="H8" s="26">
        <f t="shared" si="3"/>
        <v>1.1381920000000001</v>
      </c>
      <c r="I8">
        <v>1.1485322</v>
      </c>
      <c r="J8">
        <v>2.3568199000000001E-2</v>
      </c>
      <c r="K8" s="20">
        <f t="shared" si="4"/>
        <v>10073.427520168163</v>
      </c>
      <c r="L8" s="21">
        <f t="shared" si="9"/>
        <v>8.9125210664458123</v>
      </c>
      <c r="M8" s="21">
        <f t="shared" si="5"/>
        <v>6.9321496232631993E-2</v>
      </c>
      <c r="N8" s="22">
        <f t="shared" si="6"/>
        <v>1.5798246008332827E-3</v>
      </c>
      <c r="O8" s="4"/>
      <c r="P8" s="4"/>
      <c r="Q8" s="4"/>
      <c r="R8" s="4"/>
      <c r="S8" s="4"/>
      <c r="T8" s="4"/>
      <c r="U8" s="4"/>
      <c r="V8" s="4"/>
      <c r="Y8" s="4"/>
    </row>
    <row r="9" spans="1:25" x14ac:dyDescent="0.25">
      <c r="A9">
        <v>8</v>
      </c>
      <c r="B9" s="2">
        <f t="shared" si="7"/>
        <v>4.8300000000000001E-3</v>
      </c>
      <c r="C9" s="2">
        <f t="shared" si="8"/>
        <v>0.45819749896480327</v>
      </c>
      <c r="D9" s="2">
        <f t="shared" si="0"/>
        <v>3.6940726577437855E-2</v>
      </c>
      <c r="E9" s="16">
        <v>1.7893999999999998E-5</v>
      </c>
      <c r="F9" s="26">
        <f t="shared" si="1"/>
        <v>9.0723970000000094</v>
      </c>
      <c r="G9" s="26">
        <f t="shared" si="2"/>
        <v>1.1381920000000001</v>
      </c>
      <c r="H9" s="26">
        <f t="shared" si="3"/>
        <v>1.1353522</v>
      </c>
      <c r="I9">
        <v>1.144263</v>
      </c>
      <c r="J9">
        <v>2.3568199000000001E-2</v>
      </c>
      <c r="K9" s="20">
        <f t="shared" si="4"/>
        <v>10073.427520168163</v>
      </c>
      <c r="L9" s="21">
        <f t="shared" si="9"/>
        <v>9.0200730946022869</v>
      </c>
      <c r="M9" s="21">
        <f t="shared" si="5"/>
        <v>6.9897250911041223E-2</v>
      </c>
      <c r="N9" s="22">
        <f t="shared" si="6"/>
        <v>1.6114074942993983E-3</v>
      </c>
      <c r="O9" s="4"/>
      <c r="P9" s="4"/>
      <c r="Q9" s="4"/>
      <c r="R9" s="4"/>
      <c r="S9" s="4"/>
      <c r="T9" s="4"/>
      <c r="U9" s="4"/>
      <c r="V9" s="4"/>
      <c r="Y9" s="4"/>
    </row>
    <row r="10" spans="1:25" x14ac:dyDescent="0.25">
      <c r="A10">
        <v>9</v>
      </c>
      <c r="B10" s="2">
        <f t="shared" si="7"/>
        <v>4.8300000000000001E-3</v>
      </c>
      <c r="C10" s="2">
        <f t="shared" si="8"/>
        <v>0.45819749896480327</v>
      </c>
      <c r="D10" s="2">
        <f t="shared" si="0"/>
        <v>3.6940726577437855E-2</v>
      </c>
      <c r="E10" s="16">
        <v>1.7893999999999998E-5</v>
      </c>
      <c r="F10" s="26">
        <f t="shared" si="1"/>
        <v>9.5637089999999887</v>
      </c>
      <c r="G10" s="26">
        <f t="shared" si="2"/>
        <v>1.1353522</v>
      </c>
      <c r="H10" s="26">
        <f t="shared" si="3"/>
        <v>1.1319562999999999</v>
      </c>
      <c r="I10">
        <v>1.1405721</v>
      </c>
      <c r="J10">
        <v>2.3568199000000001E-2</v>
      </c>
      <c r="K10" s="20">
        <f t="shared" si="4"/>
        <v>10073.427520168163</v>
      </c>
      <c r="L10" s="21">
        <f t="shared" si="9"/>
        <v>9.5007941511250387</v>
      </c>
      <c r="M10" s="21">
        <f t="shared" si="5"/>
        <v>7.3384921758554225E-2</v>
      </c>
      <c r="N10" s="22">
        <f t="shared" si="6"/>
        <v>1.8062907163969427E-3</v>
      </c>
      <c r="O10" s="4"/>
      <c r="P10" s="4"/>
      <c r="Q10" s="4"/>
      <c r="R10" s="4"/>
      <c r="S10" s="4"/>
      <c r="T10" s="4"/>
      <c r="U10" s="4"/>
      <c r="V10" s="4"/>
      <c r="Y10" s="4"/>
    </row>
    <row r="11" spans="1:25" x14ac:dyDescent="0.25">
      <c r="A11">
        <v>10</v>
      </c>
      <c r="B11" s="2">
        <f t="shared" si="7"/>
        <v>4.8300000000000001E-3</v>
      </c>
      <c r="C11" s="2">
        <f t="shared" si="8"/>
        <v>0.45819749896480327</v>
      </c>
      <c r="D11" s="2">
        <f t="shared" si="0"/>
        <v>3.6940726577437855E-2</v>
      </c>
      <c r="E11" s="16">
        <v>1.7893999999999998E-5</v>
      </c>
      <c r="F11" s="26">
        <f t="shared" si="1"/>
        <v>9.8500240000000048</v>
      </c>
      <c r="G11" s="26">
        <f t="shared" si="2"/>
        <v>1.1319562999999999</v>
      </c>
      <c r="H11" s="26">
        <f t="shared" si="3"/>
        <v>1.1269241000000001</v>
      </c>
      <c r="I11">
        <v>1.1367795000000001</v>
      </c>
      <c r="J11">
        <v>2.3568199000000001E-2</v>
      </c>
      <c r="K11" s="20">
        <f t="shared" si="4"/>
        <v>10073.427520168163</v>
      </c>
      <c r="L11" s="21">
        <f t="shared" si="9"/>
        <v>9.7560966440050834</v>
      </c>
      <c r="M11" s="21">
        <f t="shared" si="5"/>
        <v>7.510632462452517E-2</v>
      </c>
      <c r="N11" s="22">
        <f t="shared" si="6"/>
        <v>1.9046198598252886E-3</v>
      </c>
      <c r="O11" s="4"/>
      <c r="P11" s="4"/>
      <c r="Q11" s="4"/>
      <c r="R11" s="4"/>
      <c r="S11" s="4"/>
      <c r="T11" s="4"/>
      <c r="U11" s="4"/>
      <c r="V11" s="4"/>
      <c r="Y11" s="4"/>
    </row>
    <row r="12" spans="1:25" x14ac:dyDescent="0.25">
      <c r="A12">
        <v>11</v>
      </c>
      <c r="B12" s="2">
        <f t="shared" si="7"/>
        <v>4.8300000000000001E-3</v>
      </c>
      <c r="C12" s="2">
        <f t="shared" si="8"/>
        <v>0.45819749896480327</v>
      </c>
      <c r="D12" s="2">
        <f t="shared" si="0"/>
        <v>3.6940726577437855E-2</v>
      </c>
      <c r="E12" s="16">
        <v>1.7893999999999998E-5</v>
      </c>
      <c r="F12" s="26">
        <f t="shared" si="1"/>
        <v>9.0534600000000012</v>
      </c>
      <c r="G12" s="26">
        <f t="shared" si="2"/>
        <v>1.1269241000000001</v>
      </c>
      <c r="H12" s="26">
        <f t="shared" si="3"/>
        <v>1.1241247000000001</v>
      </c>
      <c r="I12">
        <v>1.1329332000000001</v>
      </c>
      <c r="J12">
        <v>2.3568199000000001E-2</v>
      </c>
      <c r="K12" s="20">
        <f t="shared" si="4"/>
        <v>10073.427520168163</v>
      </c>
      <c r="L12" s="21">
        <f t="shared" si="9"/>
        <v>9.0008444235770249</v>
      </c>
      <c r="M12" s="21">
        <f t="shared" si="5"/>
        <v>6.905764149566436E-2</v>
      </c>
      <c r="N12" s="22">
        <f t="shared" si="6"/>
        <v>1.5654088961130493E-3</v>
      </c>
      <c r="O12" s="4"/>
      <c r="P12" s="4"/>
      <c r="Q12" s="4"/>
      <c r="R12" s="4"/>
      <c r="S12" s="4"/>
      <c r="T12" s="4"/>
      <c r="U12" s="4"/>
      <c r="V12" s="4"/>
      <c r="Y12" s="4"/>
    </row>
    <row r="13" spans="1:25" x14ac:dyDescent="0.25">
      <c r="A13">
        <v>12</v>
      </c>
      <c r="B13" s="2">
        <f t="shared" si="7"/>
        <v>4.8300000000000001E-3</v>
      </c>
      <c r="C13" s="2">
        <f t="shared" si="8"/>
        <v>0.45819749896480327</v>
      </c>
      <c r="D13" s="2">
        <f t="shared" si="0"/>
        <v>3.6940726577437855E-2</v>
      </c>
      <c r="E13" s="16">
        <v>1.7893999999999998E-5</v>
      </c>
      <c r="F13" s="26">
        <f t="shared" si="1"/>
        <v>9.1819399999999973</v>
      </c>
      <c r="G13" s="26">
        <f t="shared" si="2"/>
        <v>1.1241247000000001</v>
      </c>
      <c r="H13" s="26">
        <f t="shared" si="3"/>
        <v>1.1268499999999999</v>
      </c>
      <c r="I13">
        <v>1.1297823</v>
      </c>
      <c r="J13">
        <v>2.3568199000000001E-2</v>
      </c>
      <c r="K13" s="20">
        <f t="shared" si="4"/>
        <v>10073.427520168163</v>
      </c>
      <c r="L13" s="21">
        <f t="shared" si="9"/>
        <v>9.2331662126718665</v>
      </c>
      <c r="M13" s="21">
        <f t="shared" si="5"/>
        <v>7.0643076293303755E-2</v>
      </c>
      <c r="N13" s="22">
        <f t="shared" si="6"/>
        <v>1.6525739218902842E-3</v>
      </c>
      <c r="O13" s="4"/>
      <c r="P13" s="4"/>
      <c r="Q13" s="4"/>
      <c r="R13" s="4"/>
      <c r="S13" s="4"/>
      <c r="T13" s="4"/>
      <c r="U13" s="4"/>
      <c r="V13" s="4"/>
      <c r="Y13" s="4"/>
    </row>
    <row r="15" spans="1:25" x14ac:dyDescent="0.25">
      <c r="M15" t="s">
        <v>0</v>
      </c>
      <c r="N15" s="5" t="s">
        <v>4</v>
      </c>
      <c r="O15" s="11"/>
      <c r="P15" s="5" t="s">
        <v>5</v>
      </c>
      <c r="Q15" s="11"/>
      <c r="R15" s="11"/>
      <c r="S15" s="6"/>
    </row>
    <row r="16" spans="1:25" x14ac:dyDescent="0.25">
      <c r="M16" t="s">
        <v>7</v>
      </c>
      <c r="N16" s="7" t="s">
        <v>6</v>
      </c>
      <c r="O16" s="12" t="s">
        <v>19</v>
      </c>
      <c r="P16" s="7" t="s">
        <v>6</v>
      </c>
      <c r="Q16" s="12" t="s">
        <v>20</v>
      </c>
      <c r="R16" s="12" t="s">
        <v>21</v>
      </c>
      <c r="S16" s="8" t="s">
        <v>16</v>
      </c>
    </row>
    <row r="17" spans="10:24" x14ac:dyDescent="0.25">
      <c r="M17">
        <v>0</v>
      </c>
      <c r="N17" s="7"/>
      <c r="O17" s="12"/>
      <c r="P17" s="7">
        <v>25.040896</v>
      </c>
      <c r="Q17" s="12">
        <v>-1.5833006999999999</v>
      </c>
      <c r="R17" s="12">
        <v>-0.11270627</v>
      </c>
      <c r="S17" s="8">
        <v>1.1811117</v>
      </c>
    </row>
    <row r="18" spans="10:24" x14ac:dyDescent="0.25">
      <c r="K18" s="1"/>
      <c r="M18">
        <v>1</v>
      </c>
      <c r="N18" s="23"/>
      <c r="O18" s="24"/>
      <c r="P18" s="7">
        <v>27.015754999999999</v>
      </c>
      <c r="Q18" s="12">
        <v>-18.180291</v>
      </c>
      <c r="R18" s="12">
        <v>-13.402278000000001</v>
      </c>
      <c r="S18" s="8">
        <v>1.1626509</v>
      </c>
      <c r="X18" s="14"/>
    </row>
    <row r="19" spans="10:24" x14ac:dyDescent="0.25">
      <c r="J19" s="1"/>
      <c r="M19">
        <v>2</v>
      </c>
      <c r="N19" s="23"/>
      <c r="O19" s="24"/>
      <c r="P19" s="7">
        <v>28.291837999999998</v>
      </c>
      <c r="Q19" s="12">
        <v>-27.952152000000002</v>
      </c>
      <c r="R19" s="12">
        <v>-22.949096999999998</v>
      </c>
      <c r="S19" s="8">
        <v>1.1595960000000001</v>
      </c>
    </row>
    <row r="20" spans="10:24" x14ac:dyDescent="0.25">
      <c r="M20">
        <v>3</v>
      </c>
      <c r="N20" s="23"/>
      <c r="O20" s="24"/>
      <c r="P20" s="7">
        <v>29.503798</v>
      </c>
      <c r="Q20" s="12">
        <v>-37.024383999999998</v>
      </c>
      <c r="R20" s="12">
        <v>-32.017434000000002</v>
      </c>
      <c r="S20" s="8">
        <v>1.1556625</v>
      </c>
    </row>
    <row r="21" spans="10:24" x14ac:dyDescent="0.25">
      <c r="M21">
        <v>4</v>
      </c>
      <c r="N21" s="23"/>
      <c r="O21" s="24"/>
      <c r="P21" s="7">
        <v>30.782831000000002</v>
      </c>
      <c r="Q21" s="12">
        <v>-45.792811</v>
      </c>
      <c r="R21" s="12">
        <v>-40.712358999999999</v>
      </c>
      <c r="S21" s="8">
        <v>1.1505361999999999</v>
      </c>
    </row>
    <row r="22" spans="10:24" x14ac:dyDescent="0.25">
      <c r="M22">
        <v>5</v>
      </c>
      <c r="N22" s="23"/>
      <c r="O22" s="24"/>
      <c r="P22" s="7">
        <v>32.101894000000001</v>
      </c>
      <c r="Q22" s="12">
        <v>-54.273631999999999</v>
      </c>
      <c r="R22" s="12">
        <v>-49.159998999999999</v>
      </c>
      <c r="S22" s="8">
        <v>1.1446559000000001</v>
      </c>
    </row>
    <row r="23" spans="10:24" x14ac:dyDescent="0.25">
      <c r="M23">
        <v>6</v>
      </c>
      <c r="N23" s="23"/>
      <c r="O23" s="24"/>
      <c r="P23" s="7">
        <v>33.129834000000002</v>
      </c>
      <c r="Q23" s="12">
        <v>-62.712442000000003</v>
      </c>
      <c r="R23" s="12">
        <v>-57.589872</v>
      </c>
      <c r="S23" s="8">
        <v>1.1426194000000001</v>
      </c>
    </row>
    <row r="24" spans="10:24" x14ac:dyDescent="0.25">
      <c r="M24">
        <v>7</v>
      </c>
      <c r="N24" s="7"/>
      <c r="O24" s="12"/>
      <c r="P24" s="7">
        <v>34.260553000000002</v>
      </c>
      <c r="Q24" s="12">
        <v>-71.706019999999995</v>
      </c>
      <c r="R24" s="12">
        <v>-66.564194999999998</v>
      </c>
      <c r="S24" s="8">
        <v>1.1381920000000001</v>
      </c>
    </row>
    <row r="25" spans="10:24" x14ac:dyDescent="0.25">
      <c r="M25">
        <v>8</v>
      </c>
      <c r="N25" s="7"/>
      <c r="O25" s="12"/>
      <c r="P25" s="7">
        <v>35.321179000000001</v>
      </c>
      <c r="Q25" s="12">
        <v>-80.778417000000005</v>
      </c>
      <c r="R25" s="12">
        <v>-75.687079999999995</v>
      </c>
      <c r="S25" s="8">
        <v>1.1353522</v>
      </c>
    </row>
    <row r="26" spans="10:24" x14ac:dyDescent="0.25">
      <c r="M26">
        <v>9</v>
      </c>
      <c r="N26" s="23"/>
      <c r="O26" s="24"/>
      <c r="P26" s="7">
        <v>36.330914</v>
      </c>
      <c r="Q26" s="12">
        <v>-90.342125999999993</v>
      </c>
      <c r="R26" s="12">
        <v>-85.275475999999998</v>
      </c>
      <c r="S26" s="8">
        <v>1.1319562999999999</v>
      </c>
    </row>
    <row r="27" spans="10:24" x14ac:dyDescent="0.25">
      <c r="M27">
        <v>10</v>
      </c>
      <c r="N27" s="7"/>
      <c r="O27" s="12"/>
      <c r="P27" s="7">
        <v>37.460504999999998</v>
      </c>
      <c r="Q27" s="12">
        <v>-100.19215</v>
      </c>
      <c r="R27" s="12">
        <v>-95.070043999999996</v>
      </c>
      <c r="S27" s="8">
        <v>1.1269241000000001</v>
      </c>
    </row>
    <row r="28" spans="10:24" x14ac:dyDescent="0.25">
      <c r="M28">
        <v>11</v>
      </c>
      <c r="N28" s="7"/>
      <c r="O28" s="12"/>
      <c r="P28" s="7">
        <v>38.398657999999998</v>
      </c>
      <c r="Q28" s="12">
        <v>-109.24561</v>
      </c>
      <c r="R28" s="12">
        <v>-104.05081</v>
      </c>
      <c r="S28" s="8">
        <v>1.1241247000000001</v>
      </c>
    </row>
    <row r="29" spans="10:24" x14ac:dyDescent="0.25">
      <c r="M29">
        <v>12</v>
      </c>
      <c r="N29" s="9"/>
      <c r="O29" s="13"/>
      <c r="P29" s="9">
        <v>39.306713000000002</v>
      </c>
      <c r="Q29" s="13">
        <v>-118.42755</v>
      </c>
      <c r="R29" s="13">
        <v>-113.05726</v>
      </c>
      <c r="S29" s="10">
        <v>1.1268499999999999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5"/>
  <sheetViews>
    <sheetView workbookViewId="0">
      <selection activeCell="E28" sqref="E28"/>
    </sheetView>
  </sheetViews>
  <sheetFormatPr baseColWidth="10" defaultRowHeight="15" x14ac:dyDescent="0.25"/>
  <cols>
    <col min="3" max="14" width="12.5703125" bestFit="1" customWidth="1"/>
  </cols>
  <sheetData>
    <row r="1" spans="1:8" x14ac:dyDescent="0.25">
      <c r="A1" s="39" t="s">
        <v>12</v>
      </c>
      <c r="B1" s="39"/>
      <c r="C1" s="39"/>
      <c r="D1" s="39"/>
      <c r="E1" s="39"/>
      <c r="F1" s="39"/>
      <c r="G1" s="39"/>
      <c r="H1" s="39"/>
    </row>
    <row r="2" spans="1:8" x14ac:dyDescent="0.25">
      <c r="A2" t="s">
        <v>22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 t="s">
        <v>23</v>
      </c>
    </row>
    <row r="3" spans="1:8" x14ac:dyDescent="0.25">
      <c r="A3">
        <v>1</v>
      </c>
      <c r="B3">
        <f>'5_0_dp0'!N2</f>
        <v>5.4539358672805096E-3</v>
      </c>
      <c r="C3">
        <f>'5_0_dp1'!N2</f>
        <v>5.457617122566788E-3</v>
      </c>
      <c r="D3">
        <f>'5_0_dp2'!N2</f>
        <v>5.4183200234787857E-3</v>
      </c>
      <c r="E3">
        <f>'5_0_dp3'!N2</f>
        <v>5.4453882418390442E-3</v>
      </c>
      <c r="F3">
        <f>'5_0_dp4'!N2</f>
        <v>5.6061627581817253E-3</v>
      </c>
      <c r="G3">
        <f>'5_0_dp5'!N2</f>
        <v>5.461729020559079E-3</v>
      </c>
      <c r="H3">
        <f>AVERAGE(B3:G3)</f>
        <v>5.473858838984322E-3</v>
      </c>
    </row>
    <row r="4" spans="1:8" x14ac:dyDescent="0.25">
      <c r="A4">
        <v>2</v>
      </c>
      <c r="B4">
        <f>'5_0_dp0'!N3</f>
        <v>1.7859803936371892E-3</v>
      </c>
      <c r="C4">
        <f>'5_0_dp1'!N3</f>
        <v>1.9476790812748672E-3</v>
      </c>
      <c r="D4">
        <f>'5_0_dp2'!N3</f>
        <v>1.7557482268095845E-3</v>
      </c>
      <c r="E4">
        <f>'5_0_dp3'!N3</f>
        <v>1.7867606713094174E-3</v>
      </c>
      <c r="F4">
        <f>'5_0_dp4'!N3</f>
        <v>2.1701382621653422E-3</v>
      </c>
      <c r="G4">
        <f>'5_0_dp5'!N3</f>
        <v>2.0174411470984992E-3</v>
      </c>
      <c r="H4">
        <f t="shared" ref="H4:H14" si="0">AVERAGE(B4:G4)</f>
        <v>1.9106246303824831E-3</v>
      </c>
    </row>
    <row r="5" spans="1:8" x14ac:dyDescent="0.25">
      <c r="A5">
        <v>3</v>
      </c>
      <c r="B5">
        <f>'5_0_dp0'!N4</f>
        <v>1.4150045650453945E-3</v>
      </c>
      <c r="C5">
        <f>'5_0_dp1'!N4</f>
        <v>1.8598561387914592E-3</v>
      </c>
      <c r="D5">
        <f>'5_0_dp2'!N4</f>
        <v>1.5503092591013111E-3</v>
      </c>
      <c r="E5">
        <f>'5_0_dp3'!N4</f>
        <v>1.6750878024622165E-3</v>
      </c>
      <c r="F5">
        <f>'5_0_dp4'!N4</f>
        <v>1.8030755733633773E-3</v>
      </c>
      <c r="G5">
        <f>'5_0_dp5'!N4</f>
        <v>1.677944265072886E-3</v>
      </c>
      <c r="H5">
        <f t="shared" si="0"/>
        <v>1.6635462673061073E-3</v>
      </c>
    </row>
    <row r="6" spans="1:8" x14ac:dyDescent="0.25">
      <c r="A6">
        <v>4</v>
      </c>
      <c r="B6">
        <f>'5_0_dp0'!N5</f>
        <v>1.6381194713605462E-3</v>
      </c>
      <c r="C6">
        <f>'5_0_dp1'!N5</f>
        <v>1.7363908985727206E-3</v>
      </c>
      <c r="D6">
        <f>'5_0_dp2'!N5</f>
        <v>1.6541405368257918E-3</v>
      </c>
      <c r="E6">
        <f>'5_0_dp3'!N5</f>
        <v>1.5420499742668007E-3</v>
      </c>
      <c r="F6">
        <f>'5_0_dp4'!N5</f>
        <v>1.9176357041076754E-3</v>
      </c>
      <c r="G6">
        <f>'5_0_dp5'!N5</f>
        <v>1.5219336370931843E-3</v>
      </c>
      <c r="H6">
        <f t="shared" si="0"/>
        <v>1.6683783703711201E-3</v>
      </c>
    </row>
    <row r="7" spans="1:8" x14ac:dyDescent="0.25">
      <c r="A7">
        <v>5</v>
      </c>
      <c r="B7">
        <f>'5_0_dp0'!N6</f>
        <v>1.4650951707565105E-3</v>
      </c>
      <c r="C7">
        <f>'5_0_dp1'!N6</f>
        <v>1.6537438203555882E-3</v>
      </c>
      <c r="D7">
        <f>'5_0_dp2'!N6</f>
        <v>1.5162040454474754E-3</v>
      </c>
      <c r="E7">
        <f>'5_0_dp3'!N6</f>
        <v>1.4628267487897155E-3</v>
      </c>
      <c r="F7">
        <f>'5_0_dp4'!N6</f>
        <v>1.7298670750345792E-3</v>
      </c>
      <c r="G7">
        <f>'5_0_dp5'!N6</f>
        <v>1.3807592537063587E-3</v>
      </c>
      <c r="H7">
        <f t="shared" si="0"/>
        <v>1.5347493523483711E-3</v>
      </c>
    </row>
    <row r="8" spans="1:8" x14ac:dyDescent="0.25">
      <c r="A8">
        <v>6</v>
      </c>
      <c r="B8">
        <f>'5_0_dp0'!N7</f>
        <v>1.5396896342021803E-3</v>
      </c>
      <c r="C8">
        <f>'5_0_dp1'!N7</f>
        <v>1.6420248657696989E-3</v>
      </c>
      <c r="D8">
        <f>'5_0_dp2'!N7</f>
        <v>1.5470785478715076E-3</v>
      </c>
      <c r="E8">
        <f>'5_0_dp3'!N7</f>
        <v>1.4940458994208634E-3</v>
      </c>
      <c r="F8">
        <f>'5_0_dp4'!N7</f>
        <v>1.6888394444953207E-3</v>
      </c>
      <c r="G8">
        <f>'5_0_dp5'!N7</f>
        <v>1.3778605081242788E-3</v>
      </c>
      <c r="H8">
        <f t="shared" si="0"/>
        <v>1.548256483313975E-3</v>
      </c>
    </row>
    <row r="9" spans="1:8" x14ac:dyDescent="0.25">
      <c r="A9">
        <v>7</v>
      </c>
      <c r="B9">
        <f>'5_0_dp0'!N8</f>
        <v>1.5001015706756231E-3</v>
      </c>
      <c r="C9">
        <f>'5_0_dp1'!N8</f>
        <v>1.5459710234956858E-3</v>
      </c>
      <c r="D9">
        <f>'5_0_dp2'!N8</f>
        <v>1.5373072863605335E-3</v>
      </c>
      <c r="E9">
        <f>'5_0_dp3'!N8</f>
        <v>1.4910399553652266E-3</v>
      </c>
      <c r="F9">
        <f>'5_0_dp4'!N8</f>
        <v>1.9021525675820882E-3</v>
      </c>
      <c r="G9">
        <f>'5_0_dp5'!N8</f>
        <v>1.5798246008332827E-3</v>
      </c>
      <c r="H9">
        <f t="shared" si="0"/>
        <v>1.5927328340520734E-3</v>
      </c>
    </row>
    <row r="10" spans="1:8" x14ac:dyDescent="0.25">
      <c r="A10">
        <v>8</v>
      </c>
      <c r="B10">
        <f>'5_0_dp0'!N9</f>
        <v>1.5728174208528443E-3</v>
      </c>
      <c r="C10">
        <f>'5_0_dp1'!N9</f>
        <v>1.6120286136484714E-3</v>
      </c>
      <c r="D10">
        <f>'5_0_dp2'!N9</f>
        <v>1.513029555274848E-3</v>
      </c>
      <c r="E10">
        <f>'5_0_dp3'!N9</f>
        <v>1.4288558159553572E-3</v>
      </c>
      <c r="F10">
        <f>'5_0_dp4'!N9</f>
        <v>1.7759808494427251E-3</v>
      </c>
      <c r="G10">
        <f>'5_0_dp5'!N9</f>
        <v>1.6114074942993983E-3</v>
      </c>
      <c r="H10">
        <f t="shared" si="0"/>
        <v>1.5856866249122741E-3</v>
      </c>
    </row>
    <row r="11" spans="1:8" x14ac:dyDescent="0.25">
      <c r="A11">
        <v>9</v>
      </c>
      <c r="B11">
        <f>'5_0_dp0'!N10</f>
        <v>1.6141874734298697E-3</v>
      </c>
      <c r="C11">
        <f>'5_0_dp1'!N10</f>
        <v>1.5626521589364177E-3</v>
      </c>
      <c r="D11">
        <f>'5_0_dp2'!N10</f>
        <v>1.4504773084673913E-3</v>
      </c>
      <c r="E11">
        <f>'5_0_dp3'!N10</f>
        <v>1.453897789893497E-3</v>
      </c>
      <c r="F11">
        <f>'5_0_dp4'!N10</f>
        <v>1.6535151502422992E-3</v>
      </c>
      <c r="G11">
        <f>'5_0_dp5'!N10</f>
        <v>1.8062907163969427E-3</v>
      </c>
      <c r="H11">
        <f t="shared" si="0"/>
        <v>1.5901700995610696E-3</v>
      </c>
    </row>
    <row r="12" spans="1:8" x14ac:dyDescent="0.25">
      <c r="A12">
        <v>10</v>
      </c>
      <c r="B12">
        <f>'5_0_dp0'!N11</f>
        <v>1.4349405950292706E-3</v>
      </c>
      <c r="C12">
        <f>'5_0_dp1'!N11</f>
        <v>1.5795518139658906E-3</v>
      </c>
      <c r="D12">
        <f>'5_0_dp2'!N11</f>
        <v>1.6930652329334224E-3</v>
      </c>
      <c r="E12">
        <f>'5_0_dp3'!N11</f>
        <v>1.603014040917118E-3</v>
      </c>
      <c r="F12">
        <f>'5_0_dp4'!N11</f>
        <v>1.652488389167109E-3</v>
      </c>
      <c r="G12">
        <f>'5_0_dp5'!N11</f>
        <v>1.9046198598252886E-3</v>
      </c>
      <c r="H12">
        <f t="shared" si="0"/>
        <v>1.6446133219730165E-3</v>
      </c>
    </row>
    <row r="13" spans="1:8" x14ac:dyDescent="0.25">
      <c r="A13">
        <v>11</v>
      </c>
      <c r="B13">
        <f>'5_0_dp0'!N12</f>
        <v>1.4288974243856657E-3</v>
      </c>
      <c r="C13">
        <f>'5_0_dp1'!N12</f>
        <v>1.5927265789230636E-3</v>
      </c>
      <c r="D13">
        <f>'5_0_dp2'!N12</f>
        <v>1.5301651367564464E-3</v>
      </c>
      <c r="E13">
        <f>'5_0_dp3'!N12</f>
        <v>1.9536266402609788E-3</v>
      </c>
      <c r="F13">
        <f>'5_0_dp4'!N12</f>
        <v>1.5533839542987966E-3</v>
      </c>
      <c r="G13">
        <f>'5_0_dp5'!N12</f>
        <v>1.5654088961130493E-3</v>
      </c>
      <c r="H13">
        <f t="shared" si="0"/>
        <v>1.6040347717896667E-3</v>
      </c>
    </row>
    <row r="14" spans="1:8" x14ac:dyDescent="0.25">
      <c r="A14">
        <v>12</v>
      </c>
      <c r="B14">
        <f>'5_0_dp0'!N13</f>
        <v>1.432799773419681E-3</v>
      </c>
      <c r="C14">
        <f>'5_0_dp1'!N13</f>
        <v>1.7157625424305354E-3</v>
      </c>
      <c r="D14">
        <f>'5_0_dp2'!N13</f>
        <v>1.4601902378776818E-3</v>
      </c>
      <c r="E14">
        <f>'5_0_dp3'!N13</f>
        <v>1.9402931310322025E-3</v>
      </c>
      <c r="F14">
        <f>'5_0_dp4'!N13</f>
        <v>1.9861013332173319E-3</v>
      </c>
      <c r="G14">
        <f>'5_0_dp5'!N13</f>
        <v>1.6525739218902842E-3</v>
      </c>
      <c r="H14">
        <f t="shared" si="0"/>
        <v>1.6979534899779526E-3</v>
      </c>
    </row>
    <row r="19" spans="1:17" x14ac:dyDescent="0.25">
      <c r="A19" t="s">
        <v>24</v>
      </c>
      <c r="B19" t="s">
        <v>25</v>
      </c>
      <c r="C19" s="24">
        <v>26.079083843758401</v>
      </c>
      <c r="D19" s="24">
        <v>27.217398925101499</v>
      </c>
      <c r="E19" s="24">
        <v>28.322582368770998</v>
      </c>
      <c r="F19" s="24">
        <v>29.4044266544396</v>
      </c>
      <c r="G19" s="24">
        <v>30.451519811377</v>
      </c>
      <c r="H19" s="24">
        <v>31.468138568378599</v>
      </c>
      <c r="I19" s="12">
        <v>32.457268920800303</v>
      </c>
      <c r="J19" s="12">
        <v>33.415911311325402</v>
      </c>
      <c r="K19" s="24">
        <v>34.356447228869101</v>
      </c>
      <c r="L19" s="12">
        <v>35.265046443742399</v>
      </c>
      <c r="M19" s="12">
        <v>36.1458039548098</v>
      </c>
      <c r="N19" s="12">
        <v>37.0202702608252</v>
      </c>
    </row>
    <row r="20" spans="1:17" x14ac:dyDescent="0.25">
      <c r="B20" t="s">
        <v>26</v>
      </c>
      <c r="C20" s="24">
        <v>-29.1046828610997</v>
      </c>
      <c r="D20" s="24">
        <v>-45.471632488159202</v>
      </c>
      <c r="E20" s="24">
        <v>-60.353200079087401</v>
      </c>
      <c r="F20" s="24">
        <v>-76.236488878290402</v>
      </c>
      <c r="G20" s="24">
        <v>-91.444521967481705</v>
      </c>
      <c r="H20" s="24">
        <v>-107.02597338749899</v>
      </c>
      <c r="I20" s="12">
        <v>-122.490469032389</v>
      </c>
      <c r="J20" s="12">
        <v>-138.31799265227201</v>
      </c>
      <c r="K20" s="24">
        <v>-154.37284855502401</v>
      </c>
      <c r="L20" s="12">
        <v>-169.70145679844401</v>
      </c>
      <c r="M20" s="12">
        <v>-185.04946626740301</v>
      </c>
      <c r="N20" s="12">
        <v>-200.459713243545</v>
      </c>
    </row>
    <row r="21" spans="1:17" x14ac:dyDescent="0.25">
      <c r="A21" t="s">
        <v>27</v>
      </c>
      <c r="B21" t="s">
        <v>25</v>
      </c>
      <c r="C21" s="4">
        <v>26.0790983054628</v>
      </c>
      <c r="D21" s="4">
        <v>27.217473361259799</v>
      </c>
      <c r="E21" s="4">
        <v>28.322618094493102</v>
      </c>
      <c r="F21" s="4">
        <v>29.404483268343299</v>
      </c>
      <c r="G21" s="4">
        <v>30.451611540645501</v>
      </c>
      <c r="H21" s="4">
        <v>31.468237776729001</v>
      </c>
      <c r="I21" s="4">
        <v>32.457379079020498</v>
      </c>
      <c r="J21" s="4">
        <v>33.416024207464503</v>
      </c>
      <c r="K21" s="4">
        <v>34.356577291797599</v>
      </c>
      <c r="L21" s="4">
        <v>35.2651916645273</v>
      </c>
      <c r="M21" s="4">
        <v>36.145962082393602</v>
      </c>
      <c r="N21" s="4">
        <v>37.020502332206398</v>
      </c>
    </row>
    <row r="22" spans="1:17" x14ac:dyDescent="0.25">
      <c r="B22" t="s">
        <v>26</v>
      </c>
      <c r="C22" s="4">
        <v>-29.169551659419099</v>
      </c>
      <c r="D22" s="4">
        <v>-46.032649341665099</v>
      </c>
      <c r="E22" s="4">
        <v>-61.961480383193702</v>
      </c>
      <c r="F22" s="4">
        <v>-77.970658078222201</v>
      </c>
      <c r="G22" s="4">
        <v>-93.476628776887097</v>
      </c>
      <c r="H22" s="4">
        <v>-109.09427421980899</v>
      </c>
      <c r="I22" s="4">
        <v>-124.954179168664</v>
      </c>
      <c r="J22" s="4">
        <v>-140.83645827269399</v>
      </c>
      <c r="K22" s="4">
        <v>-156.78912586681</v>
      </c>
      <c r="L22" s="4">
        <v>-173.02317254421399</v>
      </c>
      <c r="M22" s="4">
        <v>-189.13319264701599</v>
      </c>
      <c r="N22" s="4">
        <v>-205.690263617027</v>
      </c>
    </row>
    <row r="24" spans="1:17" x14ac:dyDescent="0.25">
      <c r="A24" t="s">
        <v>29</v>
      </c>
      <c r="B24" t="s">
        <v>25</v>
      </c>
      <c r="C24" s="4">
        <f>C21-C19</f>
        <v>1.4461704399337805E-5</v>
      </c>
      <c r="D24" s="4">
        <f t="shared" ref="D24:N24" si="1">D21-D19</f>
        <v>7.4436158300272837E-5</v>
      </c>
      <c r="E24" s="4">
        <f t="shared" si="1"/>
        <v>3.5725722103308044E-5</v>
      </c>
      <c r="F24" s="4">
        <f t="shared" si="1"/>
        <v>5.6613903698377044E-5</v>
      </c>
      <c r="G24" s="4">
        <f t="shared" si="1"/>
        <v>9.1729268500984062E-5</v>
      </c>
      <c r="H24" s="4">
        <f t="shared" si="1"/>
        <v>9.9208350402335554E-5</v>
      </c>
      <c r="I24" s="4">
        <f t="shared" si="1"/>
        <v>1.101582201954443E-4</v>
      </c>
      <c r="J24" s="4">
        <f t="shared" si="1"/>
        <v>1.1289613910037133E-4</v>
      </c>
      <c r="K24" s="4">
        <f t="shared" si="1"/>
        <v>1.3006292849837564E-4</v>
      </c>
      <c r="L24" s="4">
        <f t="shared" si="1"/>
        <v>1.4522078490131207E-4</v>
      </c>
      <c r="M24" s="4">
        <f t="shared" si="1"/>
        <v>1.5812758380207015E-4</v>
      </c>
      <c r="N24" s="4">
        <f t="shared" si="1"/>
        <v>2.3207138119829551E-4</v>
      </c>
      <c r="P24" t="s">
        <v>28</v>
      </c>
      <c r="Q24">
        <f>SQRT(SUMSQ(C24:N24)/12)</f>
        <v>1.1910610519105001E-4</v>
      </c>
    </row>
    <row r="25" spans="1:17" x14ac:dyDescent="0.25">
      <c r="B25" t="s">
        <v>26</v>
      </c>
      <c r="C25" s="4">
        <f>C22-C20</f>
        <v>-6.4868798319398735E-2</v>
      </c>
      <c r="D25" s="4">
        <f t="shared" ref="D25:N25" si="2">D22-D20</f>
        <v>-0.56101685350589747</v>
      </c>
      <c r="E25" s="4">
        <f t="shared" si="2"/>
        <v>-1.6082803041063016</v>
      </c>
      <c r="F25" s="4">
        <f t="shared" si="2"/>
        <v>-1.7341691999317987</v>
      </c>
      <c r="G25" s="4">
        <f t="shared" si="2"/>
        <v>-2.0321068094053913</v>
      </c>
      <c r="H25" s="4">
        <f t="shared" si="2"/>
        <v>-2.0683008323100012</v>
      </c>
      <c r="I25" s="4">
        <f t="shared" si="2"/>
        <v>-2.4637101362749974</v>
      </c>
      <c r="J25" s="4">
        <f t="shared" si="2"/>
        <v>-2.5184656204219777</v>
      </c>
      <c r="K25" s="4">
        <f t="shared" si="2"/>
        <v>-2.4162773117859899</v>
      </c>
      <c r="L25" s="4">
        <f t="shared" si="2"/>
        <v>-3.3217157457699784</v>
      </c>
      <c r="M25" s="4">
        <f t="shared" si="2"/>
        <v>-4.0837263796129832</v>
      </c>
      <c r="N25" s="4">
        <f t="shared" si="2"/>
        <v>-5.2305503734820036</v>
      </c>
      <c r="P25" t="s">
        <v>28</v>
      </c>
      <c r="Q25">
        <f>SQRT(SUMSQ(C25:N25)/12)</f>
        <v>2.702474009315456</v>
      </c>
    </row>
  </sheetData>
  <mergeCells count="1">
    <mergeCell ref="A1:H1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1"/>
  <sheetViews>
    <sheetView workbookViewId="0">
      <selection activeCell="D17" sqref="D17"/>
    </sheetView>
  </sheetViews>
  <sheetFormatPr baseColWidth="10" defaultRowHeight="15" x14ac:dyDescent="0.25"/>
  <cols>
    <col min="2" max="2" width="17.85546875" bestFit="1" customWidth="1"/>
    <col min="3" max="3" width="22.7109375" bestFit="1" customWidth="1"/>
    <col min="4" max="4" width="23.140625" bestFit="1" customWidth="1"/>
    <col min="5" max="5" width="19.7109375" bestFit="1" customWidth="1"/>
  </cols>
  <sheetData>
    <row r="1" spans="1:5" x14ac:dyDescent="0.25">
      <c r="B1" t="s">
        <v>35</v>
      </c>
      <c r="C1" t="s">
        <v>36</v>
      </c>
      <c r="D1" t="s">
        <v>37</v>
      </c>
      <c r="E1" t="s">
        <v>38</v>
      </c>
    </row>
    <row r="2" spans="1:5" x14ac:dyDescent="0.25">
      <c r="A2" t="s">
        <v>40</v>
      </c>
      <c r="B2">
        <v>1000</v>
      </c>
      <c r="C2">
        <v>25</v>
      </c>
      <c r="D2">
        <v>1</v>
      </c>
      <c r="E2">
        <v>100</v>
      </c>
    </row>
    <row r="3" spans="1:5" x14ac:dyDescent="0.25">
      <c r="A3" t="s">
        <v>41</v>
      </c>
      <c r="B3">
        <v>1000</v>
      </c>
      <c r="C3">
        <v>40</v>
      </c>
      <c r="D3">
        <v>1</v>
      </c>
      <c r="E3">
        <v>100</v>
      </c>
    </row>
    <row r="4" spans="1:5" x14ac:dyDescent="0.25">
      <c r="A4" t="s">
        <v>42</v>
      </c>
      <c r="B4">
        <v>800</v>
      </c>
      <c r="C4">
        <v>25</v>
      </c>
      <c r="D4">
        <v>1</v>
      </c>
      <c r="E4">
        <v>100</v>
      </c>
    </row>
    <row r="5" spans="1:5" x14ac:dyDescent="0.25">
      <c r="A5" t="s">
        <v>43</v>
      </c>
      <c r="B5">
        <v>1000</v>
      </c>
      <c r="C5">
        <v>25</v>
      </c>
      <c r="D5">
        <v>3</v>
      </c>
      <c r="E5">
        <v>100</v>
      </c>
    </row>
    <row r="6" spans="1:5" x14ac:dyDescent="0.25">
      <c r="A6" t="s">
        <v>44</v>
      </c>
      <c r="B6">
        <v>1000</v>
      </c>
      <c r="C6">
        <v>25</v>
      </c>
      <c r="D6">
        <v>1</v>
      </c>
      <c r="E6">
        <v>50</v>
      </c>
    </row>
    <row r="7" spans="1:5" x14ac:dyDescent="0.25">
      <c r="A7" t="s">
        <v>45</v>
      </c>
      <c r="B7">
        <v>1000</v>
      </c>
      <c r="C7">
        <v>25</v>
      </c>
      <c r="D7">
        <v>1</v>
      </c>
      <c r="E7">
        <v>75</v>
      </c>
    </row>
    <row r="8" spans="1:5" x14ac:dyDescent="0.25">
      <c r="A8" t="s">
        <v>46</v>
      </c>
      <c r="B8">
        <v>1000</v>
      </c>
      <c r="C8">
        <v>25</v>
      </c>
      <c r="D8">
        <v>1</v>
      </c>
      <c r="E8">
        <v>10</v>
      </c>
    </row>
    <row r="9" spans="1:5" x14ac:dyDescent="0.25">
      <c r="A9" t="s">
        <v>47</v>
      </c>
      <c r="B9">
        <v>1000</v>
      </c>
      <c r="C9">
        <v>25</v>
      </c>
      <c r="D9">
        <v>1</v>
      </c>
      <c r="E9">
        <v>20</v>
      </c>
    </row>
    <row r="10" spans="1:5" x14ac:dyDescent="0.25">
      <c r="A10" t="s">
        <v>48</v>
      </c>
      <c r="B10">
        <v>1000</v>
      </c>
      <c r="C10">
        <v>25</v>
      </c>
      <c r="D10">
        <v>1</v>
      </c>
      <c r="E10">
        <v>200</v>
      </c>
    </row>
    <row r="11" spans="1:5" x14ac:dyDescent="0.25">
      <c r="A11" t="s">
        <v>49</v>
      </c>
      <c r="B11">
        <v>1000</v>
      </c>
      <c r="C11">
        <v>25</v>
      </c>
      <c r="D11">
        <v>1</v>
      </c>
      <c r="E11">
        <v>30</v>
      </c>
    </row>
  </sheetData>
  <phoneticPr fontId="5" type="noConversion"/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29"/>
  <sheetViews>
    <sheetView topLeftCell="E1" zoomScale="95" zoomScaleNormal="95" workbookViewId="0">
      <selection activeCell="H34" sqref="H34"/>
    </sheetView>
  </sheetViews>
  <sheetFormatPr baseColWidth="10" defaultColWidth="8.85546875" defaultRowHeight="15" x14ac:dyDescent="0.25"/>
  <cols>
    <col min="1" max="1" width="8" bestFit="1" customWidth="1"/>
    <col min="2" max="3" width="12.7109375" bestFit="1" customWidth="1"/>
    <col min="4" max="4" width="10.5703125" bestFit="1" customWidth="1"/>
    <col min="5" max="5" width="11.5703125" bestFit="1" customWidth="1"/>
    <col min="6" max="6" width="10.85546875" bestFit="1" customWidth="1"/>
    <col min="7" max="7" width="15" bestFit="1" customWidth="1"/>
    <col min="8" max="8" width="12.7109375" bestFit="1" customWidth="1"/>
    <col min="9" max="9" width="15.5703125" bestFit="1" customWidth="1"/>
    <col min="10" max="10" width="15.42578125" bestFit="1" customWidth="1"/>
    <col min="11" max="12" width="14" bestFit="1" customWidth="1"/>
    <col min="13" max="13" width="12.7109375" bestFit="1" customWidth="1"/>
    <col min="14" max="14" width="14" bestFit="1" customWidth="1"/>
    <col min="15" max="15" width="13.28515625" bestFit="1" customWidth="1"/>
    <col min="16" max="16" width="10.5703125" bestFit="1" customWidth="1"/>
    <col min="17" max="17" width="11.140625" bestFit="1" customWidth="1"/>
    <col min="18" max="18" width="15.140625" bestFit="1" customWidth="1"/>
    <col min="19" max="19" width="15" bestFit="1" customWidth="1"/>
    <col min="20" max="20" width="15.140625" bestFit="1" customWidth="1"/>
    <col min="21" max="21" width="15.5703125" bestFit="1" customWidth="1"/>
    <col min="22" max="22" width="12.7109375" bestFit="1" customWidth="1"/>
    <col min="23" max="23" width="10.28515625" bestFit="1" customWidth="1"/>
    <col min="24" max="24" width="15.5703125" bestFit="1" customWidth="1"/>
    <col min="25" max="25" width="16.5703125" bestFit="1" customWidth="1"/>
  </cols>
  <sheetData>
    <row r="1" spans="1:25" x14ac:dyDescent="0.25">
      <c r="A1" t="s">
        <v>0</v>
      </c>
      <c r="B1" s="2" t="s">
        <v>9</v>
      </c>
      <c r="C1" s="2" t="s">
        <v>3</v>
      </c>
      <c r="D1" s="2" t="s">
        <v>1</v>
      </c>
      <c r="E1" s="3" t="s">
        <v>8</v>
      </c>
      <c r="F1" s="26" t="s">
        <v>18</v>
      </c>
      <c r="G1" s="27" t="s">
        <v>14</v>
      </c>
      <c r="H1" s="27" t="s">
        <v>15</v>
      </c>
      <c r="I1" s="28" t="s">
        <v>30</v>
      </c>
      <c r="J1" s="28" t="s">
        <v>31</v>
      </c>
      <c r="K1" s="17" t="s">
        <v>13</v>
      </c>
      <c r="L1" s="26" t="s">
        <v>2</v>
      </c>
      <c r="M1" s="18" t="s">
        <v>10</v>
      </c>
      <c r="N1" s="19" t="s">
        <v>17</v>
      </c>
      <c r="O1" s="19" t="s">
        <v>11</v>
      </c>
      <c r="P1" s="22" t="s">
        <v>12</v>
      </c>
      <c r="R1" s="28" t="s">
        <v>32</v>
      </c>
      <c r="S1" s="28" t="s">
        <v>33</v>
      </c>
    </row>
    <row r="2" spans="1:25" x14ac:dyDescent="0.25">
      <c r="A2">
        <v>1</v>
      </c>
      <c r="B2" s="2">
        <f>0.2415*0.02</f>
        <v>4.8300000000000001E-3</v>
      </c>
      <c r="C2" s="2">
        <f>0.00221309392/B2</f>
        <v>0.45819749896480327</v>
      </c>
      <c r="D2" s="2">
        <f t="shared" ref="D2:D13" si="0">2*B2/(0.2415+0.02)</f>
        <v>3.6940726577437855E-2</v>
      </c>
      <c r="E2" s="16">
        <v>1.7893999999999998E-5</v>
      </c>
      <c r="F2" s="26">
        <f t="shared" ref="F2:F13" si="1">Q17-Q18</f>
        <v>1.197410659</v>
      </c>
      <c r="G2" s="26">
        <f t="shared" ref="G2:G13" si="2">S17</f>
        <v>1.1835701999999999</v>
      </c>
      <c r="H2" s="26">
        <f t="shared" ref="H2:H13" si="3">S18</f>
        <v>1.1596218</v>
      </c>
      <c r="I2">
        <v>2.0739405E-4</v>
      </c>
      <c r="J2">
        <v>2.5476562999999998E-4</v>
      </c>
      <c r="K2">
        <v>1.1713083</v>
      </c>
      <c r="L2" s="29">
        <f t="shared" ref="L2:L12" si="4">L3-I2-J2</f>
        <v>5.0422381300000022E-3</v>
      </c>
      <c r="M2" s="20">
        <f t="shared" ref="M2:M13" si="5">L2*D2/(B2*E2)</f>
        <v>2155.1337181930312</v>
      </c>
      <c r="N2" s="21">
        <f t="shared" ref="N2:N13" si="6">F2-((L2/B2)^2)*(1/H2-1/G2)</f>
        <v>1.178394685946315</v>
      </c>
      <c r="O2" s="21">
        <f t="shared" ref="O2:O13" si="7">N2*2*K2*D2*(B2^2)/((L2^2)*C2)</f>
        <v>0.20421717663756409</v>
      </c>
      <c r="P2" s="22">
        <f t="shared" ref="P2:P13" si="8">(((10^((O2^(-1/2))/(-1.8)))-(6.9/M2))^(1/1.11))*3.7*D2</f>
        <v>1.0146798505618809E-2</v>
      </c>
      <c r="Q2" s="4"/>
      <c r="R2">
        <v>1.7517037E-4</v>
      </c>
      <c r="S2">
        <v>2.1518161999999999E-4</v>
      </c>
      <c r="U2" s="4">
        <f>R2/(100/3600)</f>
        <v>6.3061333200000007E-3</v>
      </c>
      <c r="V2" s="4">
        <f>S2/(100/3600)</f>
        <v>7.7465383200000003E-3</v>
      </c>
      <c r="Y2" s="4"/>
    </row>
    <row r="3" spans="1:25" x14ac:dyDescent="0.25">
      <c r="A3">
        <v>2</v>
      </c>
      <c r="B3" s="2">
        <f t="shared" ref="B3:B13" si="9">0.2415*0.02</f>
        <v>4.8300000000000001E-3</v>
      </c>
      <c r="C3" s="2">
        <f t="shared" ref="C3:C13" si="10">0.00221309392/B3</f>
        <v>0.45819749896480327</v>
      </c>
      <c r="D3" s="2">
        <f t="shared" si="0"/>
        <v>3.6940726577437855E-2</v>
      </c>
      <c r="E3" s="16">
        <v>1.7893999999999998E-5</v>
      </c>
      <c r="F3" s="26">
        <f t="shared" si="1"/>
        <v>0.88265320000000025</v>
      </c>
      <c r="G3" s="26">
        <f t="shared" si="2"/>
        <v>1.1596218</v>
      </c>
      <c r="H3" s="26">
        <f t="shared" si="3"/>
        <v>1.1573960999999999</v>
      </c>
      <c r="I3">
        <v>3.0549082999999999E-4</v>
      </c>
      <c r="J3">
        <v>3.4628228000000002E-4</v>
      </c>
      <c r="K3">
        <v>1.1546430000000001</v>
      </c>
      <c r="L3" s="29">
        <f t="shared" si="4"/>
        <v>5.5043978100000023E-3</v>
      </c>
      <c r="M3" s="20">
        <f t="shared" si="5"/>
        <v>2352.6682026576314</v>
      </c>
      <c r="N3" s="21">
        <f t="shared" si="6"/>
        <v>0.88049945835701182</v>
      </c>
      <c r="O3" s="21">
        <f t="shared" si="7"/>
        <v>0.12622174194893523</v>
      </c>
      <c r="P3" s="22">
        <f t="shared" si="8"/>
        <v>4.8138387239189829E-3</v>
      </c>
      <c r="Q3" s="4"/>
      <c r="R3">
        <v>2.5802543999999997E-4</v>
      </c>
      <c r="S3">
        <v>2.9247894000000003E-4</v>
      </c>
      <c r="U3" s="4">
        <f t="shared" ref="U3:V13" si="11">R3/(100/3600)</f>
        <v>9.2889158400000001E-3</v>
      </c>
      <c r="V3" s="4">
        <f t="shared" si="11"/>
        <v>1.0529241840000002E-2</v>
      </c>
      <c r="Y3" s="4"/>
    </row>
    <row r="4" spans="1:25" x14ac:dyDescent="0.25">
      <c r="A4">
        <v>3</v>
      </c>
      <c r="B4" s="2">
        <f t="shared" si="9"/>
        <v>4.8300000000000001E-3</v>
      </c>
      <c r="C4" s="2">
        <f t="shared" si="10"/>
        <v>0.45819749896480327</v>
      </c>
      <c r="D4" s="2">
        <f t="shared" si="0"/>
        <v>3.6940726577437855E-2</v>
      </c>
      <c r="E4" s="16">
        <v>1.7893999999999998E-5</v>
      </c>
      <c r="F4" s="26">
        <f t="shared" si="1"/>
        <v>1.0800232999999997</v>
      </c>
      <c r="G4" s="26">
        <f t="shared" si="2"/>
        <v>1.1573960999999999</v>
      </c>
      <c r="H4" s="26">
        <f t="shared" si="3"/>
        <v>1.1535139999999999</v>
      </c>
      <c r="I4">
        <v>3.9548835E-4</v>
      </c>
      <c r="J4">
        <v>4.5839245E-4</v>
      </c>
      <c r="K4">
        <v>1.1490065</v>
      </c>
      <c r="L4" s="29">
        <f t="shared" si="4"/>
        <v>6.1561709200000023E-3</v>
      </c>
      <c r="M4" s="20">
        <f t="shared" si="5"/>
        <v>2631.2465184287935</v>
      </c>
      <c r="N4" s="21">
        <f t="shared" si="6"/>
        <v>1.0752995281856419</v>
      </c>
      <c r="O4" s="21">
        <f t="shared" si="7"/>
        <v>0.12263306382894879</v>
      </c>
      <c r="P4" s="22">
        <f t="shared" si="8"/>
        <v>4.6210654353516208E-3</v>
      </c>
      <c r="Q4" s="4"/>
      <c r="R4">
        <v>3.3403966000000002E-4</v>
      </c>
      <c r="S4">
        <v>3.8717009000000001E-4</v>
      </c>
      <c r="U4" s="4">
        <f t="shared" si="11"/>
        <v>1.2025427760000002E-2</v>
      </c>
      <c r="V4" s="4">
        <f t="shared" si="11"/>
        <v>1.3938123240000001E-2</v>
      </c>
      <c r="Y4" s="4"/>
    </row>
    <row r="5" spans="1:25" x14ac:dyDescent="0.25">
      <c r="A5">
        <v>4</v>
      </c>
      <c r="B5" s="2">
        <f t="shared" si="9"/>
        <v>4.8300000000000001E-3</v>
      </c>
      <c r="C5" s="2">
        <f t="shared" si="10"/>
        <v>0.45819749896480327</v>
      </c>
      <c r="D5" s="2">
        <f t="shared" si="0"/>
        <v>3.6940726577437855E-2</v>
      </c>
      <c r="E5" s="16">
        <v>1.7893999999999998E-5</v>
      </c>
      <c r="F5" s="26">
        <f t="shared" si="1"/>
        <v>1.4580104999999999</v>
      </c>
      <c r="G5" s="26">
        <f t="shared" si="2"/>
        <v>1.1535139999999999</v>
      </c>
      <c r="H5" s="26">
        <f t="shared" si="3"/>
        <v>1.1510117</v>
      </c>
      <c r="I5">
        <v>4.9962813000000003E-4</v>
      </c>
      <c r="J5">
        <v>5.7439095999999999E-4</v>
      </c>
      <c r="K5">
        <v>1.1440979</v>
      </c>
      <c r="L5" s="29">
        <f t="shared" si="4"/>
        <v>7.0100517200000021E-3</v>
      </c>
      <c r="M5" s="20">
        <f t="shared" si="5"/>
        <v>2996.2089132924489</v>
      </c>
      <c r="N5" s="21">
        <f t="shared" si="6"/>
        <v>1.4540405507890266</v>
      </c>
      <c r="O5" s="21">
        <f t="shared" si="7"/>
        <v>0.1273427541822664</v>
      </c>
      <c r="P5" s="22">
        <f t="shared" si="8"/>
        <v>5.0033009397687815E-3</v>
      </c>
      <c r="Q5" s="4"/>
      <c r="R5">
        <v>4.2199879999999998E-4</v>
      </c>
      <c r="S5">
        <v>4.8514541999999998E-4</v>
      </c>
      <c r="U5" s="4">
        <f t="shared" si="11"/>
        <v>1.51919568E-2</v>
      </c>
      <c r="V5" s="4">
        <f t="shared" si="11"/>
        <v>1.7465235119999999E-2</v>
      </c>
      <c r="Y5" s="4"/>
    </row>
    <row r="6" spans="1:25" x14ac:dyDescent="0.25">
      <c r="A6">
        <v>5</v>
      </c>
      <c r="B6" s="2">
        <f t="shared" si="9"/>
        <v>4.8300000000000001E-3</v>
      </c>
      <c r="C6" s="2">
        <f t="shared" si="10"/>
        <v>0.45819749896480327</v>
      </c>
      <c r="D6" s="2">
        <f t="shared" si="0"/>
        <v>3.6940726577437855E-2</v>
      </c>
      <c r="E6" s="16">
        <v>1.7893999999999998E-5</v>
      </c>
      <c r="F6" s="26">
        <f t="shared" si="1"/>
        <v>1.9523153000000004</v>
      </c>
      <c r="G6" s="26">
        <f t="shared" si="2"/>
        <v>1.1510117</v>
      </c>
      <c r="H6" s="26">
        <f t="shared" si="3"/>
        <v>1.1483022000000001</v>
      </c>
      <c r="I6">
        <v>6.1816069000000004E-4</v>
      </c>
      <c r="J6">
        <v>7.1290594000000004E-4</v>
      </c>
      <c r="K6">
        <v>1.1412385</v>
      </c>
      <c r="L6" s="29">
        <f t="shared" si="4"/>
        <v>8.0840708100000016E-3</v>
      </c>
      <c r="M6" s="20">
        <f t="shared" si="5"/>
        <v>3455.261955843217</v>
      </c>
      <c r="N6" s="21">
        <f t="shared" si="6"/>
        <v>1.9465725597044283</v>
      </c>
      <c r="O6" s="21">
        <f t="shared" si="7"/>
        <v>0.12786855855105472</v>
      </c>
      <c r="P6" s="22">
        <f t="shared" si="8"/>
        <v>5.093818176503344E-3</v>
      </c>
      <c r="Q6" s="4"/>
      <c r="R6">
        <v>5.2211447000000003E-4</v>
      </c>
      <c r="S6">
        <v>6.0213875000000004E-4</v>
      </c>
      <c r="U6" s="4">
        <f t="shared" si="11"/>
        <v>1.8796120920000003E-2</v>
      </c>
      <c r="V6" s="4">
        <f t="shared" si="11"/>
        <v>2.1676995000000001E-2</v>
      </c>
      <c r="Y6" s="4"/>
    </row>
    <row r="7" spans="1:25" x14ac:dyDescent="0.25">
      <c r="A7">
        <v>6</v>
      </c>
      <c r="B7" s="2">
        <f t="shared" si="9"/>
        <v>4.8300000000000001E-3</v>
      </c>
      <c r="C7" s="2">
        <f t="shared" si="10"/>
        <v>0.45819749896480327</v>
      </c>
      <c r="D7" s="2">
        <f t="shared" si="0"/>
        <v>3.6940726577437855E-2</v>
      </c>
      <c r="E7" s="16">
        <v>1.7893999999999998E-5</v>
      </c>
      <c r="F7" s="26">
        <f t="shared" si="1"/>
        <v>2.5859010999999992</v>
      </c>
      <c r="G7" s="26">
        <f t="shared" si="2"/>
        <v>1.1483022000000001</v>
      </c>
      <c r="H7" s="26">
        <f t="shared" si="3"/>
        <v>1.1492381</v>
      </c>
      <c r="I7">
        <v>7.5370570000000004E-4</v>
      </c>
      <c r="J7">
        <v>8.8610049000000001E-4</v>
      </c>
      <c r="K7">
        <v>1.1396033999999999</v>
      </c>
      <c r="L7" s="29">
        <f t="shared" si="4"/>
        <v>9.4151374400000005E-3</v>
      </c>
      <c r="M7" s="20">
        <f t="shared" si="5"/>
        <v>4024.1812534874484</v>
      </c>
      <c r="N7" s="21">
        <f t="shared" si="6"/>
        <v>2.5885958737095818</v>
      </c>
      <c r="O7" s="21">
        <f t="shared" si="7"/>
        <v>0.12518192874268805</v>
      </c>
      <c r="P7" s="22">
        <f t="shared" si="8"/>
        <v>4.9583842233669687E-3</v>
      </c>
      <c r="Q7" s="4"/>
      <c r="R7">
        <v>6.3659928000000003E-4</v>
      </c>
      <c r="S7">
        <v>7.4842333E-4</v>
      </c>
      <c r="U7" s="4">
        <f t="shared" si="11"/>
        <v>2.2917574080000003E-2</v>
      </c>
      <c r="V7" s="4">
        <f t="shared" si="11"/>
        <v>2.6943239880000001E-2</v>
      </c>
      <c r="Y7" s="4"/>
    </row>
    <row r="8" spans="1:25" x14ac:dyDescent="0.25">
      <c r="A8">
        <v>7</v>
      </c>
      <c r="B8" s="2">
        <f t="shared" si="9"/>
        <v>4.8300000000000001E-3</v>
      </c>
      <c r="C8" s="2">
        <f t="shared" si="10"/>
        <v>0.45819749896480327</v>
      </c>
      <c r="D8" s="2">
        <f t="shared" si="0"/>
        <v>3.6940726577437855E-2</v>
      </c>
      <c r="E8" s="16">
        <v>1.7893999999999998E-5</v>
      </c>
      <c r="F8" s="26">
        <f t="shared" si="1"/>
        <v>3.5309603000000003</v>
      </c>
      <c r="G8" s="26">
        <f t="shared" si="2"/>
        <v>1.1492381</v>
      </c>
      <c r="H8" s="26">
        <f t="shared" si="3"/>
        <v>1.1508623</v>
      </c>
      <c r="I8">
        <v>9.1061576999999999E-4</v>
      </c>
      <c r="J8">
        <v>1.0910989000000001E-3</v>
      </c>
      <c r="K8">
        <v>1.1397235999999999</v>
      </c>
      <c r="L8" s="29">
        <f t="shared" si="4"/>
        <v>1.1054943629999999E-2</v>
      </c>
      <c r="M8" s="20">
        <f t="shared" si="5"/>
        <v>4725.0608074189176</v>
      </c>
      <c r="N8" s="21">
        <f t="shared" si="6"/>
        <v>3.5373934685535384</v>
      </c>
      <c r="O8" s="21">
        <f t="shared" si="7"/>
        <v>0.12409286802223551</v>
      </c>
      <c r="P8" s="22">
        <f t="shared" si="8"/>
        <v>4.9285453506765099E-3</v>
      </c>
      <c r="Q8" s="4"/>
      <c r="R8">
        <v>7.6912956000000005E-4</v>
      </c>
      <c r="S8">
        <v>9.2157027000000003E-4</v>
      </c>
      <c r="U8" s="4">
        <f t="shared" si="11"/>
        <v>2.7688664160000005E-2</v>
      </c>
      <c r="V8" s="4">
        <f t="shared" si="11"/>
        <v>3.317652972E-2</v>
      </c>
      <c r="Y8" s="4"/>
    </row>
    <row r="9" spans="1:25" x14ac:dyDescent="0.25">
      <c r="A9">
        <v>8</v>
      </c>
      <c r="B9" s="2">
        <f t="shared" si="9"/>
        <v>4.8300000000000001E-3</v>
      </c>
      <c r="C9" s="2">
        <f t="shared" si="10"/>
        <v>0.45819749896480327</v>
      </c>
      <c r="D9" s="2">
        <f t="shared" si="0"/>
        <v>3.6940726577437855E-2</v>
      </c>
      <c r="E9" s="16">
        <v>1.7893999999999998E-5</v>
      </c>
      <c r="F9" s="26">
        <f t="shared" si="1"/>
        <v>4.965872000000001</v>
      </c>
      <c r="G9" s="26">
        <f t="shared" si="2"/>
        <v>1.1508623</v>
      </c>
      <c r="H9" s="26">
        <f t="shared" si="3"/>
        <v>1.1509611</v>
      </c>
      <c r="I9">
        <v>1.0996549999999999E-3</v>
      </c>
      <c r="J9">
        <v>1.3202887E-3</v>
      </c>
      <c r="K9">
        <v>1.1404312999999999</v>
      </c>
      <c r="L9" s="29">
        <f t="shared" si="4"/>
        <v>1.3056658299999999E-2</v>
      </c>
      <c r="M9" s="20">
        <f t="shared" si="5"/>
        <v>5580.6258696581799</v>
      </c>
      <c r="N9" s="21">
        <f t="shared" si="6"/>
        <v>4.9664170580408138</v>
      </c>
      <c r="O9" s="21">
        <f t="shared" si="7"/>
        <v>0.12497559534163592</v>
      </c>
      <c r="P9" s="22">
        <f t="shared" si="8"/>
        <v>5.0289264638026642E-3</v>
      </c>
      <c r="Q9" s="4"/>
      <c r="R9">
        <v>9.2879699000000002E-4</v>
      </c>
      <c r="S9">
        <v>1.1151499E-3</v>
      </c>
      <c r="U9" s="4">
        <f t="shared" si="11"/>
        <v>3.3436691640000002E-2</v>
      </c>
      <c r="V9" s="4">
        <f t="shared" si="11"/>
        <v>4.0145396400000005E-2</v>
      </c>
      <c r="Y9" s="4"/>
    </row>
    <row r="10" spans="1:25" x14ac:dyDescent="0.25">
      <c r="A10">
        <v>9</v>
      </c>
      <c r="B10" s="2">
        <f t="shared" si="9"/>
        <v>4.8300000000000001E-3</v>
      </c>
      <c r="C10" s="2">
        <f t="shared" si="10"/>
        <v>0.45819749896480327</v>
      </c>
      <c r="D10" s="2">
        <f t="shared" si="0"/>
        <v>3.6940726577437855E-2</v>
      </c>
      <c r="E10" s="16">
        <v>1.7893999999999998E-5</v>
      </c>
      <c r="F10" s="26">
        <f t="shared" si="1"/>
        <v>7.1066359999999982</v>
      </c>
      <c r="G10" s="26">
        <f t="shared" si="2"/>
        <v>1.1509611</v>
      </c>
      <c r="H10" s="26">
        <f t="shared" si="3"/>
        <v>1.1517143999999999</v>
      </c>
      <c r="I10">
        <v>1.3378835E-3</v>
      </c>
      <c r="J10">
        <v>1.5969953E-3</v>
      </c>
      <c r="K10">
        <v>1.1416681</v>
      </c>
      <c r="L10" s="29">
        <f t="shared" si="4"/>
        <v>1.5476601999999999E-2</v>
      </c>
      <c r="M10" s="20">
        <f t="shared" si="5"/>
        <v>6614.9487496049069</v>
      </c>
      <c r="N10" s="21">
        <f t="shared" si="6"/>
        <v>7.1124707129103868</v>
      </c>
      <c r="O10" s="21">
        <f t="shared" si="7"/>
        <v>0.1275222905533186</v>
      </c>
      <c r="P10" s="22">
        <f t="shared" si="8"/>
        <v>5.2383297775771779E-3</v>
      </c>
      <c r="Q10" s="4"/>
      <c r="R10">
        <v>1.1300109E-3</v>
      </c>
      <c r="S10">
        <v>1.3488634E-3</v>
      </c>
      <c r="U10" s="4">
        <f t="shared" si="11"/>
        <v>4.0680392400000001E-2</v>
      </c>
      <c r="V10" s="4">
        <f t="shared" si="11"/>
        <v>4.8559082400000002E-2</v>
      </c>
      <c r="Y10" s="4"/>
    </row>
    <row r="11" spans="1:25" x14ac:dyDescent="0.25">
      <c r="A11">
        <v>10</v>
      </c>
      <c r="B11" s="2">
        <f t="shared" si="9"/>
        <v>4.8300000000000001E-3</v>
      </c>
      <c r="C11" s="2">
        <f t="shared" si="10"/>
        <v>0.45819749896480327</v>
      </c>
      <c r="D11" s="2">
        <f t="shared" si="0"/>
        <v>3.6940726577437855E-2</v>
      </c>
      <c r="E11" s="16">
        <v>1.7893999999999998E-5</v>
      </c>
      <c r="F11" s="26">
        <f t="shared" si="1"/>
        <v>9.7973060000000025</v>
      </c>
      <c r="G11" s="26">
        <f t="shared" si="2"/>
        <v>1.1517143999999999</v>
      </c>
      <c r="H11" s="26">
        <f t="shared" si="3"/>
        <v>1.1533597</v>
      </c>
      <c r="I11">
        <v>1.6235163000000001E-3</v>
      </c>
      <c r="J11">
        <v>1.917612E-3</v>
      </c>
      <c r="K11">
        <v>1.1436548</v>
      </c>
      <c r="L11" s="29">
        <f t="shared" si="4"/>
        <v>1.8411480800000001E-2</v>
      </c>
      <c r="M11" s="20">
        <f t="shared" si="5"/>
        <v>7869.3631778044537</v>
      </c>
      <c r="N11" s="21">
        <f t="shared" si="6"/>
        <v>9.8153037703344026</v>
      </c>
      <c r="O11" s="21">
        <f t="shared" si="7"/>
        <v>0.12456563302230179</v>
      </c>
      <c r="P11" s="22">
        <f t="shared" si="8"/>
        <v>5.0644143646380582E-3</v>
      </c>
      <c r="Q11" s="4"/>
      <c r="R11">
        <v>1.3712637E-3</v>
      </c>
      <c r="S11">
        <v>1.6196646E-3</v>
      </c>
      <c r="U11" s="4">
        <f t="shared" si="11"/>
        <v>4.9365493199999999E-2</v>
      </c>
      <c r="V11" s="4">
        <f t="shared" si="11"/>
        <v>5.8307925600000005E-2</v>
      </c>
      <c r="Y11" s="4"/>
    </row>
    <row r="12" spans="1:25" x14ac:dyDescent="0.25">
      <c r="A12">
        <v>11</v>
      </c>
      <c r="B12" s="2">
        <f t="shared" si="9"/>
        <v>4.8300000000000001E-3</v>
      </c>
      <c r="C12" s="2">
        <f t="shared" si="10"/>
        <v>0.45819749896480327</v>
      </c>
      <c r="D12" s="2">
        <f t="shared" si="0"/>
        <v>3.6940726577437855E-2</v>
      </c>
      <c r="E12" s="16">
        <v>1.7893999999999998E-5</v>
      </c>
      <c r="F12" s="26">
        <f t="shared" si="1"/>
        <v>14.215885</v>
      </c>
      <c r="G12" s="26">
        <f t="shared" si="2"/>
        <v>1.1533597</v>
      </c>
      <c r="H12" s="26">
        <f t="shared" si="3"/>
        <v>1.1559492</v>
      </c>
      <c r="I12">
        <v>1.9575139E-3</v>
      </c>
      <c r="J12">
        <v>2.4290037000000001E-3</v>
      </c>
      <c r="K12">
        <v>1.1456017999999999</v>
      </c>
      <c r="L12" s="29">
        <f t="shared" si="4"/>
        <v>2.1952609099999999E-2</v>
      </c>
      <c r="M12" s="20">
        <f t="shared" si="5"/>
        <v>9382.8983982795653</v>
      </c>
      <c r="N12" s="21">
        <f t="shared" si="6"/>
        <v>14.256007724983604</v>
      </c>
      <c r="O12" s="21">
        <f t="shared" si="7"/>
        <v>0.1274783099254129</v>
      </c>
      <c r="P12" s="22">
        <f t="shared" si="8"/>
        <v>5.2895168389840274E-3</v>
      </c>
      <c r="Q12" s="4"/>
      <c r="R12">
        <v>1.6533667999999999E-3</v>
      </c>
      <c r="S12">
        <v>2.0515991999999999E-3</v>
      </c>
      <c r="U12" s="4">
        <f t="shared" si="11"/>
        <v>5.9521204799999998E-2</v>
      </c>
      <c r="V12" s="4">
        <f t="shared" si="11"/>
        <v>7.38575712E-2</v>
      </c>
      <c r="Y12" s="4"/>
    </row>
    <row r="13" spans="1:25" x14ac:dyDescent="0.25">
      <c r="A13">
        <v>12</v>
      </c>
      <c r="B13" s="2">
        <f t="shared" si="9"/>
        <v>4.8300000000000001E-3</v>
      </c>
      <c r="C13" s="2">
        <f t="shared" si="10"/>
        <v>0.45819749896480327</v>
      </c>
      <c r="D13" s="2">
        <f t="shared" si="0"/>
        <v>3.6940726577437855E-2</v>
      </c>
      <c r="E13" s="16">
        <v>1.7893999999999998E-5</v>
      </c>
      <c r="F13" s="26">
        <f t="shared" si="1"/>
        <v>15.139908999999996</v>
      </c>
      <c r="G13" s="26">
        <f t="shared" si="2"/>
        <v>1.1559492</v>
      </c>
      <c r="H13" s="26">
        <f t="shared" si="3"/>
        <v>1.1586708999999999</v>
      </c>
      <c r="I13">
        <v>2.3727785E-3</v>
      </c>
      <c r="J13">
        <v>3.3048807999999999E-3</v>
      </c>
      <c r="K13">
        <v>1.1482220000000001</v>
      </c>
      <c r="L13" s="29">
        <f>L14-I13-J13</f>
        <v>2.63391267E-2</v>
      </c>
      <c r="M13" s="20">
        <f t="shared" si="5"/>
        <v>11257.766609870192</v>
      </c>
      <c r="N13" s="21">
        <f t="shared" si="6"/>
        <v>15.200338623166289</v>
      </c>
      <c r="O13" s="21">
        <f t="shared" si="7"/>
        <v>9.4635342879316617E-2</v>
      </c>
      <c r="P13" s="22">
        <f t="shared" si="8"/>
        <v>3.11240514014097E-3</v>
      </c>
      <c r="Q13" s="4"/>
      <c r="R13">
        <v>2.0041098999999999E-3</v>
      </c>
      <c r="S13">
        <v>2.7913874999999999E-3</v>
      </c>
      <c r="U13" s="4">
        <f t="shared" si="11"/>
        <v>7.2147956400000005E-2</v>
      </c>
      <c r="V13" s="4">
        <f t="shared" si="11"/>
        <v>0.10048995000000001</v>
      </c>
      <c r="Y13" s="4"/>
    </row>
    <row r="14" spans="1:25" x14ac:dyDescent="0.25">
      <c r="K14" s="32" t="s">
        <v>34</v>
      </c>
      <c r="L14" s="31">
        <v>3.2016785999999998E-2</v>
      </c>
    </row>
    <row r="15" spans="1:25" x14ac:dyDescent="0.25">
      <c r="M15" t="s">
        <v>0</v>
      </c>
      <c r="N15" s="5" t="s">
        <v>4</v>
      </c>
      <c r="O15" s="6"/>
      <c r="P15" s="5" t="s">
        <v>5</v>
      </c>
      <c r="Q15" s="11"/>
      <c r="R15" s="11"/>
      <c r="S15" s="6"/>
    </row>
    <row r="16" spans="1:25" x14ac:dyDescent="0.25">
      <c r="M16" t="s">
        <v>7</v>
      </c>
      <c r="N16" s="7" t="s">
        <v>6</v>
      </c>
      <c r="O16" s="8" t="s">
        <v>19</v>
      </c>
      <c r="P16" s="7" t="s">
        <v>6</v>
      </c>
      <c r="Q16" s="12" t="s">
        <v>20</v>
      </c>
      <c r="R16" s="12" t="s">
        <v>21</v>
      </c>
      <c r="S16" s="8" t="s">
        <v>16</v>
      </c>
    </row>
    <row r="17" spans="10:24" x14ac:dyDescent="0.25">
      <c r="M17">
        <v>0</v>
      </c>
      <c r="N17" s="7"/>
      <c r="O17" s="8"/>
      <c r="P17" s="7">
        <v>25.005493999999999</v>
      </c>
      <c r="Q17" s="12">
        <v>-8.5210641000000004E-2</v>
      </c>
      <c r="R17" s="12">
        <v>-1.5122089999999999E-2</v>
      </c>
      <c r="S17" s="8">
        <v>1.1835701999999999</v>
      </c>
    </row>
    <row r="18" spans="10:24" x14ac:dyDescent="0.25">
      <c r="K18" s="1"/>
      <c r="M18">
        <v>1</v>
      </c>
      <c r="N18" s="7">
        <v>28.582308627541</v>
      </c>
      <c r="O18" s="8">
        <v>-1.17771448065469</v>
      </c>
      <c r="P18" s="7">
        <v>29.157298000000001</v>
      </c>
      <c r="Q18" s="12">
        <v>-1.2826213</v>
      </c>
      <c r="R18" s="12">
        <v>-1.0586916</v>
      </c>
      <c r="S18" s="8">
        <v>1.1596218</v>
      </c>
      <c r="X18" s="14"/>
    </row>
    <row r="19" spans="10:24" x14ac:dyDescent="0.25">
      <c r="J19" s="1"/>
      <c r="M19">
        <v>2</v>
      </c>
      <c r="N19" s="7">
        <v>31.101844426143401</v>
      </c>
      <c r="O19" s="8">
        <v>-2.0538526345480901</v>
      </c>
      <c r="P19" s="7">
        <v>31.393018999999999</v>
      </c>
      <c r="Q19" s="12">
        <v>-2.1652745000000002</v>
      </c>
      <c r="R19" s="12">
        <v>-1.7990204000000001</v>
      </c>
      <c r="S19" s="8">
        <v>1.1573960999999999</v>
      </c>
    </row>
    <row r="20" spans="10:24" x14ac:dyDescent="0.25">
      <c r="M20">
        <v>3</v>
      </c>
      <c r="N20" s="7">
        <v>32.931518174896198</v>
      </c>
      <c r="O20" s="8">
        <v>-3.1266723556473202</v>
      </c>
      <c r="P20" s="7">
        <v>33.042577000000001</v>
      </c>
      <c r="Q20" s="12">
        <v>-3.2452977999999999</v>
      </c>
      <c r="R20" s="12">
        <v>-2.7151431000000001</v>
      </c>
      <c r="S20" s="8">
        <v>1.1535139999999999</v>
      </c>
    </row>
    <row r="21" spans="10:24" x14ac:dyDescent="0.25">
      <c r="M21">
        <v>4</v>
      </c>
      <c r="N21" s="7">
        <v>34.1377007126842</v>
      </c>
      <c r="O21" s="8">
        <v>-4.5787162980850598</v>
      </c>
      <c r="P21" s="7">
        <v>34.145761999999998</v>
      </c>
      <c r="Q21" s="12">
        <v>-4.7033082999999998</v>
      </c>
      <c r="R21" s="12">
        <v>-3.9321351</v>
      </c>
      <c r="S21" s="8">
        <v>1.1510117</v>
      </c>
    </row>
    <row r="22" spans="10:24" x14ac:dyDescent="0.25">
      <c r="M22">
        <v>5</v>
      </c>
      <c r="N22" s="7">
        <v>34.921292945180497</v>
      </c>
      <c r="O22" s="8">
        <v>-6.5247596018161902</v>
      </c>
      <c r="P22" s="7">
        <v>34.940404000000001</v>
      </c>
      <c r="Q22" s="12">
        <v>-6.6556236000000002</v>
      </c>
      <c r="R22" s="12">
        <v>-5.5711519999999997</v>
      </c>
      <c r="S22" s="8">
        <v>1.1483022000000001</v>
      </c>
    </row>
    <row r="23" spans="10:24" x14ac:dyDescent="0.25">
      <c r="M23">
        <v>6</v>
      </c>
      <c r="N23" s="7">
        <v>35.249272591849198</v>
      </c>
      <c r="O23" s="8">
        <v>-9.1136875634692807</v>
      </c>
      <c r="P23" s="7">
        <v>35.153404999999999</v>
      </c>
      <c r="Q23" s="12">
        <v>-9.2415246999999994</v>
      </c>
      <c r="R23" s="12">
        <v>-7.6600031</v>
      </c>
      <c r="S23" s="8">
        <v>1.1492381</v>
      </c>
    </row>
    <row r="24" spans="10:24" x14ac:dyDescent="0.25">
      <c r="M24">
        <v>7</v>
      </c>
      <c r="N24" s="7">
        <v>35.271845049982602</v>
      </c>
      <c r="O24" s="8">
        <v>-12.6539433382568</v>
      </c>
      <c r="P24" s="7">
        <v>35.075567999999997</v>
      </c>
      <c r="Q24" s="12">
        <v>-12.772485</v>
      </c>
      <c r="R24" s="12">
        <v>-10.489883000000001</v>
      </c>
      <c r="S24" s="8">
        <v>1.1508623</v>
      </c>
    </row>
    <row r="25" spans="10:24" x14ac:dyDescent="0.25">
      <c r="M25">
        <v>8</v>
      </c>
      <c r="N25" s="7">
        <v>35.099902685659501</v>
      </c>
      <c r="O25" s="8">
        <v>-17.626100667199399</v>
      </c>
      <c r="P25" s="7">
        <v>34.930247000000001</v>
      </c>
      <c r="Q25" s="12">
        <v>-17.738357000000001</v>
      </c>
      <c r="R25" s="12">
        <v>-14.515487</v>
      </c>
      <c r="S25" s="8">
        <v>1.1509611</v>
      </c>
    </row>
    <row r="26" spans="10:24" x14ac:dyDescent="0.25">
      <c r="M26">
        <v>9</v>
      </c>
      <c r="N26" s="7">
        <v>34.7930698949583</v>
      </c>
      <c r="O26" s="8">
        <v>-24.748759901864101</v>
      </c>
      <c r="P26" s="7">
        <v>34.629362999999998</v>
      </c>
      <c r="Q26" s="12">
        <v>-24.844992999999999</v>
      </c>
      <c r="R26" s="12">
        <v>-20.179451</v>
      </c>
      <c r="S26" s="8">
        <v>1.1517143999999999</v>
      </c>
    </row>
    <row r="27" spans="10:24" x14ac:dyDescent="0.25">
      <c r="M27">
        <v>10</v>
      </c>
      <c r="N27" s="7">
        <v>34.374560129460797</v>
      </c>
      <c r="O27" s="8">
        <v>-34.582465467436101</v>
      </c>
      <c r="P27" s="7">
        <v>34.160007999999998</v>
      </c>
      <c r="Q27" s="12">
        <v>-34.642299000000001</v>
      </c>
      <c r="R27" s="12">
        <v>-27.943918</v>
      </c>
      <c r="S27" s="8">
        <v>1.1533597</v>
      </c>
    </row>
    <row r="28" spans="10:24" x14ac:dyDescent="0.25">
      <c r="M28">
        <v>11</v>
      </c>
      <c r="N28" s="7">
        <v>33.8400363200209</v>
      </c>
      <c r="O28" s="8">
        <v>-48.866577565073399</v>
      </c>
      <c r="P28" s="7">
        <v>33.642294</v>
      </c>
      <c r="Q28" s="12">
        <v>-48.858184000000001</v>
      </c>
      <c r="R28" s="12">
        <v>-39.063352999999999</v>
      </c>
      <c r="S28" s="8">
        <v>1.1559492</v>
      </c>
    </row>
    <row r="29" spans="10:24" x14ac:dyDescent="0.25">
      <c r="M29">
        <v>12</v>
      </c>
      <c r="N29" s="9">
        <v>33.180298382735302</v>
      </c>
      <c r="O29" s="10">
        <v>-64.101861315299203</v>
      </c>
      <c r="P29" s="9">
        <v>33.090198000000001</v>
      </c>
      <c r="Q29" s="13">
        <v>-63.998092999999997</v>
      </c>
      <c r="R29" s="13">
        <v>-50.817188999999999</v>
      </c>
      <c r="S29" s="10">
        <v>1.1586708999999999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18</vt:i4>
      </vt:variant>
    </vt:vector>
  </HeadingPairs>
  <TitlesOfParts>
    <vt:vector size="18" baseType="lpstr">
      <vt:lpstr>5_0_dp0</vt:lpstr>
      <vt:lpstr>5_0_dp1</vt:lpstr>
      <vt:lpstr>5_0_dp2</vt:lpstr>
      <vt:lpstr>5_0_dp3</vt:lpstr>
      <vt:lpstr>5_0_dp4</vt:lpstr>
      <vt:lpstr>5_0_dp5</vt:lpstr>
      <vt:lpstr>5_0_mw</vt:lpstr>
      <vt:lpstr>Parameter</vt:lpstr>
      <vt:lpstr>5_1_dp0</vt:lpstr>
      <vt:lpstr>5_1_dp1</vt:lpstr>
      <vt:lpstr>5_1_dp2</vt:lpstr>
      <vt:lpstr>5_1_dp3</vt:lpstr>
      <vt:lpstr>5_1_dp4</vt:lpstr>
      <vt:lpstr>5_1_dp5</vt:lpstr>
      <vt:lpstr>5_1_dp6</vt:lpstr>
      <vt:lpstr>5_1_dp7</vt:lpstr>
      <vt:lpstr>5_1_dp8</vt:lpstr>
      <vt:lpstr>5_1_dp9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2021-10-21T13:00:05Z</dcterms:modified>
</cp:coreProperties>
</file>