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za\Desktop\Master Software (Haddaoui)\"/>
    </mc:Choice>
  </mc:AlternateContent>
  <bookViews>
    <workbookView xWindow="0" yWindow="0" windowWidth="10050" windowHeight="4455" firstSheet="1" activeTab="3"/>
  </bookViews>
  <sheets>
    <sheet name="dICR-Rx - ANGOLI" sheetId="1" r:id="rId1"/>
    <sheet name="Distanze - Velocità" sheetId="2" r:id="rId2"/>
    <sheet name="DEBUG 1 ruote" sheetId="6" r:id="rId3"/>
    <sheet name="DEBUG 2 ruote" sheetId="7" r:id="rId4"/>
    <sheet name="Telecamera" sheetId="4" r:id="rId5"/>
    <sheet name="Trapano e cassetto" sheetId="5" r:id="rId6"/>
  </sheets>
  <calcPr calcId="162913"/>
  <customWorkbookViews>
    <customWorkbookView name="NEW" guid="{E0513D8C-DC6F-45C6-B1DA-C01ECDEFE1DE}" includePrintSettings="0" maximized="1" xWindow="-8" yWindow="-8" windowWidth="1382" windowHeight="744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7" l="1"/>
  <c r="C13" i="7" l="1"/>
  <c r="C29" i="7"/>
  <c r="N11" i="7" s="1"/>
  <c r="C28" i="7"/>
  <c r="N10" i="7" s="1"/>
  <c r="C30" i="7"/>
  <c r="N12" i="7" s="1"/>
  <c r="C27" i="7"/>
  <c r="N9" i="7" s="1"/>
  <c r="C31" i="7"/>
  <c r="N13" i="7" s="1"/>
  <c r="C26" i="7"/>
  <c r="P13" i="7"/>
  <c r="O13" i="7"/>
  <c r="M13" i="7"/>
  <c r="L13" i="7"/>
  <c r="P12" i="7"/>
  <c r="O12" i="7"/>
  <c r="M12" i="7"/>
  <c r="L12" i="7"/>
  <c r="P11" i="7"/>
  <c r="O11" i="7"/>
  <c r="M11" i="7"/>
  <c r="L11" i="7"/>
  <c r="P10" i="7"/>
  <c r="O10" i="7"/>
  <c r="M10" i="7"/>
  <c r="L10" i="7"/>
  <c r="P9" i="7"/>
  <c r="O9" i="7"/>
  <c r="M9" i="7"/>
  <c r="L9" i="7"/>
  <c r="P8" i="7"/>
  <c r="O8" i="7"/>
  <c r="M8" i="7"/>
  <c r="L8" i="7"/>
  <c r="D11" i="2"/>
  <c r="D10" i="2"/>
  <c r="E3" i="2"/>
  <c r="C6" i="1"/>
  <c r="C5" i="1"/>
  <c r="C4" i="1"/>
  <c r="C3" i="1"/>
  <c r="K10" i="7" l="1"/>
  <c r="K8" i="7"/>
  <c r="K11" i="7"/>
  <c r="K13" i="7"/>
  <c r="K12" i="7"/>
  <c r="K9" i="7"/>
  <c r="C14" i="7"/>
  <c r="C16" i="1"/>
  <c r="C15" i="1"/>
  <c r="C14" i="1"/>
  <c r="C12" i="1"/>
  <c r="C11" i="1"/>
  <c r="C10" i="1"/>
  <c r="D16" i="2" s="1"/>
  <c r="L8" i="6" s="1"/>
  <c r="N8" i="6" l="1"/>
  <c r="M8" i="6"/>
  <c r="C18" i="5"/>
  <c r="B18" i="5"/>
  <c r="E18" i="5"/>
  <c r="D18" i="5"/>
  <c r="F8" i="4"/>
  <c r="E8" i="4"/>
  <c r="G8" i="1" l="1"/>
  <c r="G7" i="1"/>
  <c r="G6" i="1"/>
  <c r="G5" i="1"/>
  <c r="H5" i="1" l="1"/>
  <c r="I5" i="1" s="1"/>
  <c r="G8" i="6"/>
  <c r="H6" i="1"/>
  <c r="I6" i="1" s="1"/>
  <c r="G10" i="6"/>
  <c r="H7" i="1"/>
  <c r="I7" i="1" s="1"/>
  <c r="H11" i="6" s="1"/>
  <c r="G11" i="6"/>
  <c r="H8" i="1"/>
  <c r="I8" i="1" s="1"/>
  <c r="G13" i="6"/>
  <c r="H8" i="6"/>
  <c r="H10" i="6"/>
  <c r="H13" i="6"/>
  <c r="D20" i="2"/>
  <c r="L12" i="6" s="1"/>
  <c r="D21" i="2"/>
  <c r="L13" i="6" s="1"/>
  <c r="D19" i="2"/>
  <c r="L11" i="6" s="1"/>
  <c r="N11" i="6" l="1"/>
  <c r="M11" i="6"/>
  <c r="M13" i="6"/>
  <c r="N13" i="6"/>
  <c r="N12" i="6"/>
  <c r="M12" i="6"/>
  <c r="D24" i="2"/>
  <c r="D17" i="2" l="1"/>
  <c r="L9" i="6" s="1"/>
  <c r="D18" i="2"/>
  <c r="L10" i="6" s="1"/>
  <c r="N10" i="6" l="1"/>
  <c r="M10" i="6"/>
  <c r="N9" i="6"/>
  <c r="M9" i="6"/>
  <c r="D25" i="2"/>
  <c r="D29" i="2" s="1"/>
  <c r="I9" i="6" s="1"/>
  <c r="K9" i="6" l="1"/>
  <c r="J9" i="6"/>
  <c r="D31" i="2"/>
  <c r="I11" i="6" s="1"/>
  <c r="D28" i="2"/>
  <c r="I8" i="6" s="1"/>
  <c r="D32" i="2"/>
  <c r="I12" i="6" s="1"/>
  <c r="D33" i="2"/>
  <c r="I13" i="6" s="1"/>
  <c r="D30" i="2"/>
  <c r="I10" i="6" s="1"/>
  <c r="K8" i="6" l="1"/>
  <c r="J8" i="6"/>
  <c r="J10" i="6"/>
  <c r="K10" i="6"/>
  <c r="K11" i="6"/>
  <c r="J11" i="6"/>
  <c r="K13" i="6"/>
  <c r="J13" i="6"/>
  <c r="J12" i="6"/>
  <c r="K12" i="6"/>
</calcChain>
</file>

<file path=xl/sharedStrings.xml><?xml version="1.0" encoding="utf-8"?>
<sst xmlns="http://schemas.openxmlformats.org/spreadsheetml/2006/main" count="162" uniqueCount="72">
  <si>
    <t>d1</t>
  </si>
  <si>
    <t>d2</t>
  </si>
  <si>
    <t>L</t>
  </si>
  <si>
    <r>
      <t>D</t>
    </r>
    <r>
      <rPr>
        <vertAlign val="subscript"/>
        <sz val="11"/>
        <color theme="1"/>
        <rFont val="Calibri"/>
        <family val="2"/>
        <scheme val="minor"/>
      </rPr>
      <t>ICR-R1</t>
    </r>
  </si>
  <si>
    <r>
      <t>D</t>
    </r>
    <r>
      <rPr>
        <vertAlign val="subscript"/>
        <sz val="11"/>
        <color theme="1"/>
        <rFont val="Calibri"/>
        <family val="2"/>
        <scheme val="minor"/>
      </rPr>
      <t>ICR-R2</t>
    </r>
  </si>
  <si>
    <r>
      <t>D</t>
    </r>
    <r>
      <rPr>
        <vertAlign val="subscript"/>
        <sz val="11"/>
        <color theme="1"/>
        <rFont val="Calibri"/>
        <family val="2"/>
        <scheme val="minor"/>
      </rPr>
      <t>ICR-R3</t>
    </r>
  </si>
  <si>
    <r>
      <t>D</t>
    </r>
    <r>
      <rPr>
        <vertAlign val="subscript"/>
        <sz val="11"/>
        <color theme="1"/>
        <rFont val="Calibri"/>
        <family val="2"/>
        <scheme val="minor"/>
      </rPr>
      <t>ICR-R4</t>
    </r>
  </si>
  <si>
    <r>
      <t>D</t>
    </r>
    <r>
      <rPr>
        <vertAlign val="subscript"/>
        <sz val="11"/>
        <color theme="1"/>
        <rFont val="Calibri"/>
        <family val="2"/>
        <scheme val="minor"/>
      </rPr>
      <t>ICR-R5</t>
    </r>
  </si>
  <si>
    <r>
      <t>D</t>
    </r>
    <r>
      <rPr>
        <vertAlign val="subscript"/>
        <sz val="11"/>
        <color theme="1"/>
        <rFont val="Calibri"/>
        <family val="2"/>
        <scheme val="minor"/>
      </rPr>
      <t>ICR-R6</t>
    </r>
  </si>
  <si>
    <r>
      <t>D</t>
    </r>
    <r>
      <rPr>
        <vertAlign val="subscript"/>
        <sz val="11"/>
        <color theme="1"/>
        <rFont val="Calibri"/>
        <family val="2"/>
        <scheme val="minor"/>
      </rPr>
      <t>ICR-O</t>
    </r>
  </si>
  <si>
    <r>
      <rPr>
        <sz val="11"/>
        <color theme="1"/>
        <rFont val="Calibri"/>
        <family val="2"/>
      </rPr>
      <t>α R</t>
    </r>
    <r>
      <rPr>
        <vertAlign val="subscript"/>
        <sz val="11"/>
        <color theme="1"/>
        <rFont val="Calibri"/>
        <family val="2"/>
      </rPr>
      <t>1</t>
    </r>
  </si>
  <si>
    <r>
      <t>α R</t>
    </r>
    <r>
      <rPr>
        <vertAlign val="subscript"/>
        <sz val="11"/>
        <color theme="1"/>
        <rFont val="Calibri"/>
        <family val="2"/>
      </rPr>
      <t>3</t>
    </r>
  </si>
  <si>
    <r>
      <t>α R</t>
    </r>
    <r>
      <rPr>
        <vertAlign val="subscript"/>
        <sz val="11"/>
        <color theme="1"/>
        <rFont val="Calibri"/>
        <family val="2"/>
      </rPr>
      <t>6</t>
    </r>
  </si>
  <si>
    <r>
      <t>α R</t>
    </r>
    <r>
      <rPr>
        <vertAlign val="subscript"/>
        <sz val="11"/>
        <color theme="1"/>
        <rFont val="Calibri"/>
        <family val="2"/>
      </rPr>
      <t>4</t>
    </r>
  </si>
  <si>
    <t>distanza</t>
  </si>
  <si>
    <t>velocità</t>
  </si>
  <si>
    <t>v r1</t>
  </si>
  <si>
    <t>d r1</t>
  </si>
  <si>
    <t>d r2</t>
  </si>
  <si>
    <t>d r3</t>
  </si>
  <si>
    <t>d r4</t>
  </si>
  <si>
    <t>d r5</t>
  </si>
  <si>
    <t>d r6</t>
  </si>
  <si>
    <t>cm/s</t>
  </si>
  <si>
    <t>MAX VELOCITA'</t>
  </si>
  <si>
    <t>v r2</t>
  </si>
  <si>
    <t>v r3</t>
  </si>
  <si>
    <t>v r4</t>
  </si>
  <si>
    <t>v r5</t>
  </si>
  <si>
    <r>
      <t>(0</t>
    </r>
    <r>
      <rPr>
        <sz val="11"/>
        <color theme="1"/>
        <rFont val="Calibri"/>
        <family val="2"/>
      </rPr>
      <t>÷</t>
    </r>
    <r>
      <rPr>
        <sz val="9.35"/>
        <color theme="1"/>
        <rFont val="Calibri"/>
        <family val="2"/>
      </rPr>
      <t>255</t>
    </r>
    <r>
      <rPr>
        <sz val="11"/>
        <color theme="1"/>
        <rFont val="Calibri"/>
        <family val="2"/>
        <scheme val="minor"/>
      </rPr>
      <t>)</t>
    </r>
  </si>
  <si>
    <t>define</t>
  </si>
  <si>
    <t>VELOCITA'</t>
  </si>
  <si>
    <t>v r6</t>
  </si>
  <si>
    <t>d Massima</t>
  </si>
  <si>
    <t>CONVENZIONE: SE RAGGIO POSITIVO: DESTRA                                                   SE RAGGIO NEGATIVO: SINISTRA</t>
  </si>
  <si>
    <t>Angolo DEFINITIVO (X BAGGI)</t>
  </si>
  <si>
    <t>ANGOLO</t>
  </si>
  <si>
    <t>TELECAMERA</t>
  </si>
  <si>
    <t>Console</t>
  </si>
  <si>
    <t>X</t>
  </si>
  <si>
    <t>Y</t>
  </si>
  <si>
    <t>Periferica</t>
  </si>
  <si>
    <t>TRAPANO E CASSETTO</t>
  </si>
  <si>
    <t>Posizione</t>
  </si>
  <si>
    <t>Punta</t>
  </si>
  <si>
    <t>Rotazione</t>
  </si>
  <si>
    <t>Cassetto</t>
  </si>
  <si>
    <t>CONSOLE</t>
  </si>
  <si>
    <t>PERIFERICHE</t>
  </si>
  <si>
    <t>Movimento punta</t>
  </si>
  <si>
    <t>Estrazione punta</t>
  </si>
  <si>
    <t>ON/OFF</t>
  </si>
  <si>
    <t>Trapano</t>
  </si>
  <si>
    <t>Posizione trapano</t>
  </si>
  <si>
    <t>H</t>
  </si>
  <si>
    <t>mm</t>
  </si>
  <si>
    <t>angolo x sermi (0-255)</t>
  </si>
  <si>
    <t>mm/s</t>
  </si>
  <si>
    <t>DISTANZA</t>
  </si>
  <si>
    <t>VELOCITA</t>
  </si>
  <si>
    <t>R1</t>
  </si>
  <si>
    <t>R2</t>
  </si>
  <si>
    <t>R3</t>
  </si>
  <si>
    <t>R4</t>
  </si>
  <si>
    <t>R5</t>
  </si>
  <si>
    <t>R6</t>
  </si>
  <si>
    <t>gradi</t>
  </si>
  <si>
    <t>Debug con distanza ICR-R variabile, da -(L/2) a -32768cm, e da (L/2) a 32767cm</t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</si>
  <si>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  <scheme val="minor"/>
      </rPr>
      <t>ICR-O</t>
    </r>
  </si>
  <si>
    <t>dICR_R</t>
  </si>
  <si>
    <t>Debug con distanza ICR-R = 0, e angolo di rotazione del rover variabile(1° ÷ 180°)</t>
  </si>
  <si>
    <t>° (gradi)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</si>
</sst>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9.35"/>
      <color theme="1"/>
      <name val="Calibri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5" fillId="4" borderId="1" xfId="0" applyFont="1" applyFill="1" applyBorder="1"/>
    <xf numFmtId="0" fontId="5" fillId="0" borderId="2" xfId="0" applyFont="1" applyBorder="1"/>
    <xf numFmtId="0" fontId="5" fillId="4" borderId="4" xfId="0" applyFont="1" applyFill="1" applyBorder="1"/>
    <xf numFmtId="0" fontId="5" fillId="0" borderId="0" xfId="0" applyFont="1" applyBorder="1"/>
    <xf numFmtId="0" fontId="5" fillId="4" borderId="6" xfId="0" applyFont="1" applyFill="1" applyBorder="1"/>
    <xf numFmtId="0" fontId="5" fillId="0" borderId="7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4" borderId="19" xfId="0" applyFill="1" applyBorder="1"/>
    <xf numFmtId="0" fontId="0" fillId="4" borderId="20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2" fillId="5" borderId="1" xfId="0" applyFont="1" applyFill="1" applyBorder="1"/>
    <xf numFmtId="0" fontId="2" fillId="5" borderId="4" xfId="0" applyFont="1" applyFill="1" applyBorder="1"/>
    <xf numFmtId="0" fontId="2" fillId="5" borderId="6" xfId="0" applyFont="1" applyFill="1" applyBorder="1"/>
    <xf numFmtId="0" fontId="0" fillId="2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5" xfId="0" applyFill="1" applyBorder="1"/>
    <xf numFmtId="0" fontId="0" fillId="6" borderId="5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5" borderId="8" xfId="0" applyFill="1" applyBorder="1"/>
    <xf numFmtId="0" fontId="0" fillId="5" borderId="5" xfId="0" applyFill="1" applyBorder="1" applyAlignment="1">
      <alignment horizontal="center" vertical="center"/>
    </xf>
    <xf numFmtId="0" fontId="0" fillId="8" borderId="8" xfId="0" applyFill="1" applyBorder="1"/>
    <xf numFmtId="0" fontId="0" fillId="10" borderId="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1" xfId="0" applyFill="1" applyBorder="1"/>
    <xf numFmtId="0" fontId="0" fillId="8" borderId="5" xfId="0" applyFill="1" applyBorder="1"/>
    <xf numFmtId="0" fontId="0" fillId="8" borderId="21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5" xfId="0" applyFill="1" applyBorder="1"/>
    <xf numFmtId="0" fontId="0" fillId="0" borderId="4" xfId="0" applyBorder="1" applyAlignment="1">
      <alignment vertical="center" wrapText="1"/>
    </xf>
    <xf numFmtId="0" fontId="0" fillId="5" borderId="25" xfId="0" applyFill="1" applyBorder="1" applyAlignment="1">
      <alignment vertical="top" wrapText="1"/>
    </xf>
    <xf numFmtId="0" fontId="0" fillId="5" borderId="31" xfId="0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0" fillId="5" borderId="30" xfId="0" applyFill="1" applyBorder="1" applyAlignment="1">
      <alignment vertical="center"/>
    </xf>
    <xf numFmtId="0" fontId="0" fillId="5" borderId="28" xfId="0" applyFill="1" applyBorder="1"/>
    <xf numFmtId="1" fontId="0" fillId="10" borderId="21" xfId="0" applyNumberFormat="1" applyFill="1" applyBorder="1"/>
    <xf numFmtId="1" fontId="0" fillId="10" borderId="8" xfId="0" applyNumberFormat="1" applyFill="1" applyBorder="1"/>
    <xf numFmtId="0" fontId="0" fillId="0" borderId="0" xfId="0" applyAlignment="1">
      <alignment vertical="center" wrapText="1"/>
    </xf>
    <xf numFmtId="0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0" fontId="0" fillId="0" borderId="22" xfId="0" applyBorder="1"/>
    <xf numFmtId="0" fontId="0" fillId="0" borderId="21" xfId="0" applyBorder="1"/>
    <xf numFmtId="0" fontId="5" fillId="14" borderId="12" xfId="0" applyFont="1" applyFill="1" applyBorder="1"/>
    <xf numFmtId="0" fontId="5" fillId="14" borderId="13" xfId="0" applyFont="1" applyFill="1" applyBorder="1"/>
    <xf numFmtId="0" fontId="5" fillId="14" borderId="14" xfId="0" applyFont="1" applyFill="1" applyBorder="1"/>
    <xf numFmtId="0" fontId="0" fillId="12" borderId="4" xfId="0" applyFill="1" applyBorder="1"/>
    <xf numFmtId="0" fontId="0" fillId="12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1" fontId="0" fillId="0" borderId="33" xfId="0" applyNumberFormat="1" applyBorder="1" applyAlignment="1">
      <alignment horizontal="center" vertical="center"/>
    </xf>
    <xf numFmtId="1" fontId="0" fillId="13" borderId="37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13" borderId="22" xfId="0" applyNumberFormat="1" applyFill="1" applyBorder="1" applyAlignment="1">
      <alignment horizontal="center" vertical="center"/>
    </xf>
    <xf numFmtId="1" fontId="5" fillId="0" borderId="38" xfId="0" applyNumberFormat="1" applyFont="1" applyBorder="1" applyAlignment="1">
      <alignment horizontal="center" vertical="center"/>
    </xf>
    <xf numFmtId="1" fontId="0" fillId="13" borderId="38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13" borderId="21" xfId="0" applyNumberFormat="1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0" fillId="12" borderId="1" xfId="0" applyFill="1" applyBorder="1"/>
    <xf numFmtId="0" fontId="5" fillId="16" borderId="36" xfId="0" applyFont="1" applyFill="1" applyBorder="1"/>
    <xf numFmtId="1" fontId="0" fillId="0" borderId="11" xfId="0" applyNumberFormat="1" applyBorder="1"/>
    <xf numFmtId="0" fontId="0" fillId="0" borderId="0" xfId="0" applyAlignment="1">
      <alignment horizontal="center" vertical="center" wrapText="1"/>
    </xf>
    <xf numFmtId="0" fontId="0" fillId="15" borderId="45" xfId="0" applyFill="1" applyBorder="1" applyAlignment="1">
      <alignment horizontal="center" vertical="center" wrapText="1"/>
    </xf>
    <xf numFmtId="0" fontId="0" fillId="15" borderId="46" xfId="0" applyFill="1" applyBorder="1" applyAlignment="1">
      <alignment horizontal="center" vertical="center" wrapText="1"/>
    </xf>
    <xf numFmtId="0" fontId="0" fillId="15" borderId="47" xfId="0" applyFill="1" applyBorder="1" applyAlignment="1">
      <alignment horizontal="center" vertical="center" wrapText="1"/>
    </xf>
    <xf numFmtId="0" fontId="0" fillId="15" borderId="48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0" fillId="15" borderId="49" xfId="0" applyFill="1" applyBorder="1" applyAlignment="1">
      <alignment horizontal="center" vertical="center" wrapText="1"/>
    </xf>
    <xf numFmtId="0" fontId="0" fillId="15" borderId="50" xfId="0" applyFill="1" applyBorder="1" applyAlignment="1">
      <alignment horizontal="center" vertical="center" wrapText="1"/>
    </xf>
    <xf numFmtId="0" fontId="0" fillId="15" borderId="44" xfId="0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23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wrapText="1"/>
    </xf>
    <xf numFmtId="0" fontId="0" fillId="6" borderId="29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0" borderId="7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0</xdr:row>
      <xdr:rowOff>171450</xdr:rowOff>
    </xdr:from>
    <xdr:to>
      <xdr:col>16</xdr:col>
      <xdr:colOff>285750</xdr:colOff>
      <xdr:row>20</xdr:row>
      <xdr:rowOff>76927</xdr:rowOff>
    </xdr:to>
    <xdr:grpSp>
      <xdr:nvGrpSpPr>
        <xdr:cNvPr id="2" name="Gruppo 1"/>
        <xdr:cNvGrpSpPr/>
      </xdr:nvGrpSpPr>
      <xdr:grpSpPr>
        <a:xfrm>
          <a:off x="8696325" y="171450"/>
          <a:ext cx="3876675" cy="4201252"/>
          <a:chOff x="233916" y="37629"/>
          <a:chExt cx="3385584" cy="3714275"/>
        </a:xfrm>
      </xdr:grpSpPr>
      <xdr:grpSp>
        <xdr:nvGrpSpPr>
          <xdr:cNvPr id="11" name="Gruppo 10"/>
          <xdr:cNvGrpSpPr/>
        </xdr:nvGrpSpPr>
        <xdr:grpSpPr>
          <a:xfrm>
            <a:off x="628650" y="37629"/>
            <a:ext cx="2990850" cy="3714275"/>
            <a:chOff x="0" y="0"/>
            <a:chExt cx="2990850" cy="3714750"/>
          </a:xfrm>
        </xdr:grpSpPr>
        <xdr:grpSp>
          <xdr:nvGrpSpPr>
            <xdr:cNvPr id="12" name="Gruppo 11"/>
            <xdr:cNvGrpSpPr/>
          </xdr:nvGrpSpPr>
          <xdr:grpSpPr>
            <a:xfrm>
              <a:off x="0" y="0"/>
              <a:ext cx="1695450" cy="3714750"/>
              <a:chOff x="0" y="0"/>
              <a:chExt cx="1695450" cy="3714750"/>
            </a:xfrm>
          </xdr:grpSpPr>
          <xdr:sp macro="" textlink="">
            <xdr:nvSpPr>
              <xdr:cNvPr id="20" name="Terminatore 19"/>
              <xdr:cNvSpPr/>
            </xdr:nvSpPr>
            <xdr:spPr>
              <a:xfrm>
                <a:off x="0" y="0"/>
                <a:ext cx="209550" cy="990600"/>
              </a:xfrm>
              <a:prstGeom prst="flowChartTerminator">
                <a:avLst/>
              </a:prstGeom>
              <a:noFill/>
              <a:ln w="9525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it-IT"/>
              </a:p>
            </xdr:txBody>
          </xdr:sp>
          <xdr:sp macro="" textlink="">
            <xdr:nvSpPr>
              <xdr:cNvPr id="21" name="Terminatore 20"/>
              <xdr:cNvSpPr/>
            </xdr:nvSpPr>
            <xdr:spPr>
              <a:xfrm>
                <a:off x="0" y="1352550"/>
                <a:ext cx="209550" cy="990600"/>
              </a:xfrm>
              <a:prstGeom prst="flowChartTerminator">
                <a:avLst/>
              </a:prstGeom>
              <a:noFill/>
              <a:ln w="9525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it-IT"/>
              </a:p>
            </xdr:txBody>
          </xdr:sp>
          <xdr:sp macro="" textlink="">
            <xdr:nvSpPr>
              <xdr:cNvPr id="22" name="Terminatore 21"/>
              <xdr:cNvSpPr/>
            </xdr:nvSpPr>
            <xdr:spPr>
              <a:xfrm>
                <a:off x="1485900" y="0"/>
                <a:ext cx="209550" cy="990600"/>
              </a:xfrm>
              <a:prstGeom prst="flowChartTerminator">
                <a:avLst/>
              </a:prstGeom>
              <a:noFill/>
              <a:ln w="9525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it-IT"/>
              </a:p>
            </xdr:txBody>
          </xdr:sp>
          <xdr:sp macro="" textlink="">
            <xdr:nvSpPr>
              <xdr:cNvPr id="23" name="Terminatore 22"/>
              <xdr:cNvSpPr/>
            </xdr:nvSpPr>
            <xdr:spPr>
              <a:xfrm>
                <a:off x="1485900" y="1352550"/>
                <a:ext cx="209550" cy="990600"/>
              </a:xfrm>
              <a:prstGeom prst="flowChartTerminator">
                <a:avLst/>
              </a:prstGeom>
              <a:noFill/>
              <a:ln w="9525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it-IT"/>
              </a:p>
            </xdr:txBody>
          </xdr:sp>
          <xdr:sp macro="" textlink="">
            <xdr:nvSpPr>
              <xdr:cNvPr id="24" name="Terminatore 23"/>
              <xdr:cNvSpPr/>
            </xdr:nvSpPr>
            <xdr:spPr>
              <a:xfrm>
                <a:off x="0" y="2724150"/>
                <a:ext cx="209550" cy="990600"/>
              </a:xfrm>
              <a:prstGeom prst="flowChartTerminator">
                <a:avLst/>
              </a:prstGeom>
              <a:noFill/>
              <a:ln w="9525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it-IT"/>
              </a:p>
            </xdr:txBody>
          </xdr:sp>
          <xdr:sp macro="" textlink="">
            <xdr:nvSpPr>
              <xdr:cNvPr id="25" name="Terminatore 24"/>
              <xdr:cNvSpPr/>
            </xdr:nvSpPr>
            <xdr:spPr>
              <a:xfrm>
                <a:off x="1485900" y="2724150"/>
                <a:ext cx="209550" cy="990600"/>
              </a:xfrm>
              <a:prstGeom prst="flowChartTerminator">
                <a:avLst/>
              </a:prstGeom>
              <a:noFill/>
              <a:ln w="9525" cap="flat" cmpd="sng" algn="ctr">
                <a:solidFill>
                  <a:schemeClr val="dk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it-IT"/>
              </a:p>
            </xdr:txBody>
          </xdr:sp>
        </xdr:grpSp>
        <xdr:sp macro="" textlink="">
          <xdr:nvSpPr>
            <xdr:cNvPr id="13" name="Parentesi graffa chiusa 12"/>
            <xdr:cNvSpPr/>
          </xdr:nvSpPr>
          <xdr:spPr>
            <a:xfrm>
              <a:off x="1943100" y="419100"/>
              <a:ext cx="561975" cy="1428750"/>
            </a:xfrm>
            <a:prstGeom prst="rightBrac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it-IT"/>
            </a:p>
          </xdr:txBody>
        </xdr:sp>
        <xdr:sp macro="" textlink="">
          <xdr:nvSpPr>
            <xdr:cNvPr id="14" name="Parentesi graffa chiusa 13"/>
            <xdr:cNvSpPr/>
          </xdr:nvSpPr>
          <xdr:spPr>
            <a:xfrm>
              <a:off x="1943100" y="1847850"/>
              <a:ext cx="561975" cy="1428750"/>
            </a:xfrm>
            <a:prstGeom prst="rightBrac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it-IT"/>
            </a:p>
          </xdr:txBody>
        </xdr:sp>
        <xdr:sp macro="" textlink="">
          <xdr:nvSpPr>
            <xdr:cNvPr id="15" name="Parentesi graffa chiusa 14"/>
            <xdr:cNvSpPr/>
          </xdr:nvSpPr>
          <xdr:spPr>
            <a:xfrm rot="5400000">
              <a:off x="653414" y="1299210"/>
              <a:ext cx="426085" cy="1467485"/>
            </a:xfrm>
            <a:prstGeom prst="rightBrace">
              <a:avLst>
                <a:gd name="adj1" fmla="val 16468"/>
                <a:gd name="adj2" fmla="val 50649"/>
              </a:avLst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it-IT"/>
            </a:p>
          </xdr:txBody>
        </xdr:sp>
        <xdr:sp macro="" textlink="">
          <xdr:nvSpPr>
            <xdr:cNvPr id="16" name="Casella di testo 50"/>
            <xdr:cNvSpPr txBox="1"/>
          </xdr:nvSpPr>
          <xdr:spPr>
            <a:xfrm>
              <a:off x="720090" y="2204720"/>
              <a:ext cx="400050" cy="54483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7000"/>
                </a:lnSpc>
                <a:spcAft>
                  <a:spcPts val="800"/>
                </a:spcAft>
              </a:pPr>
              <a:r>
                <a:rPr lang="it-IT" sz="2000">
                  <a:effectLst/>
                  <a:latin typeface="Brush Script MT" panose="03060802040406070304" pitchFamily="66" charset="0"/>
                  <a:ea typeface="Calibri" panose="020F0502020204030204" pitchFamily="34" charset="0"/>
                  <a:cs typeface="Times New Roman" panose="02020603050405020304" pitchFamily="18" charset="0"/>
                </a:rPr>
                <a:t>l</a:t>
              </a:r>
              <a:endParaRPr lang="it-IT" sz="1100">
                <a:effectLst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7" name="Casella di testo 51"/>
            <xdr:cNvSpPr txBox="1"/>
          </xdr:nvSpPr>
          <xdr:spPr>
            <a:xfrm>
              <a:off x="2590800" y="904875"/>
              <a:ext cx="400050" cy="54483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7000"/>
                </a:lnSpc>
                <a:spcAft>
                  <a:spcPts val="800"/>
                </a:spcAft>
              </a:pPr>
              <a:r>
                <a:rPr lang="it-IT" sz="2000">
                  <a:effectLst/>
                  <a:latin typeface="Brush Script MT" panose="03060802040406070304" pitchFamily="66" charset="0"/>
                  <a:ea typeface="Calibri" panose="020F0502020204030204" pitchFamily="34" charset="0"/>
                  <a:cs typeface="Times New Roman" panose="02020603050405020304" pitchFamily="18" charset="0"/>
                </a:rPr>
                <a:t>d</a:t>
              </a:r>
              <a:r>
                <a:rPr lang="it-IT" sz="2000" baseline="-25000">
                  <a:effectLst/>
                  <a:latin typeface="Brush Script MT" panose="03060802040406070304" pitchFamily="66" charset="0"/>
                  <a:ea typeface="Calibri" panose="020F0502020204030204" pitchFamily="34" charset="0"/>
                  <a:cs typeface="Times New Roman" panose="02020603050405020304" pitchFamily="18" charset="0"/>
                </a:rPr>
                <a:t>1</a:t>
              </a:r>
              <a:endParaRPr lang="it-IT" sz="1100">
                <a:effectLst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Casella di testo 52"/>
            <xdr:cNvSpPr txBox="1"/>
          </xdr:nvSpPr>
          <xdr:spPr>
            <a:xfrm>
              <a:off x="2590800" y="2343150"/>
              <a:ext cx="400050" cy="54483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07000"/>
                </a:lnSpc>
                <a:spcAft>
                  <a:spcPts val="800"/>
                </a:spcAft>
              </a:pPr>
              <a:r>
                <a:rPr lang="it-IT" sz="2000">
                  <a:effectLst/>
                  <a:latin typeface="Brush Script MT" panose="03060802040406070304" pitchFamily="66" charset="0"/>
                  <a:ea typeface="Calibri" panose="020F0502020204030204" pitchFamily="34" charset="0"/>
                  <a:cs typeface="Times New Roman" panose="02020603050405020304" pitchFamily="18" charset="0"/>
                </a:rPr>
                <a:t>d</a:t>
              </a:r>
              <a:r>
                <a:rPr lang="it-IT" sz="2000" baseline="-25000">
                  <a:effectLst/>
                  <a:latin typeface="Brush Script MT" panose="03060802040406070304" pitchFamily="66" charset="0"/>
                  <a:ea typeface="Calibri" panose="020F0502020204030204" pitchFamily="34" charset="0"/>
                  <a:cs typeface="Times New Roman" panose="02020603050405020304" pitchFamily="18" charset="0"/>
                </a:rPr>
                <a:t>2</a:t>
              </a:r>
              <a:endParaRPr lang="it-IT" sz="1100">
                <a:effectLst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9" name="Ovale 18"/>
            <xdr:cNvSpPr/>
          </xdr:nvSpPr>
          <xdr:spPr>
            <a:xfrm>
              <a:off x="762000" y="1724025"/>
              <a:ext cx="200025" cy="219075"/>
            </a:xfrm>
            <a:prstGeom prst="ellipse">
              <a:avLst/>
            </a:prstGeom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it-IT"/>
            </a:p>
          </xdr:txBody>
        </xdr:sp>
      </xdr:grpSp>
      <xdr:sp macro="" textlink="">
        <xdr:nvSpPr>
          <xdr:cNvPr id="4" name="Casella di testo 54"/>
          <xdr:cNvSpPr txBox="1"/>
        </xdr:nvSpPr>
        <xdr:spPr>
          <a:xfrm>
            <a:off x="233916" y="276447"/>
            <a:ext cx="701749" cy="51036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it-IT" sz="2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R</a:t>
            </a:r>
            <a:r>
              <a:rPr lang="it-IT" sz="2000" baseline="-25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it-IT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Casella di testo 55"/>
          <xdr:cNvSpPr txBox="1"/>
        </xdr:nvSpPr>
        <xdr:spPr>
          <a:xfrm>
            <a:off x="233916" y="1669312"/>
            <a:ext cx="701749" cy="51036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it-IT" sz="2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R</a:t>
            </a:r>
            <a:r>
              <a:rPr lang="it-IT" sz="2000" baseline="-25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it-IT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Casella di testo 56"/>
          <xdr:cNvSpPr txBox="1"/>
        </xdr:nvSpPr>
        <xdr:spPr>
          <a:xfrm>
            <a:off x="287079" y="3019647"/>
            <a:ext cx="701749" cy="51036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it-IT" sz="2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R</a:t>
            </a:r>
            <a:r>
              <a:rPr lang="it-IT" sz="2000" baseline="-25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it-IT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Casella di testo 57"/>
          <xdr:cNvSpPr txBox="1"/>
        </xdr:nvSpPr>
        <xdr:spPr>
          <a:xfrm>
            <a:off x="1743739" y="3019647"/>
            <a:ext cx="701675" cy="50990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it-IT" sz="2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R</a:t>
            </a:r>
            <a:r>
              <a:rPr lang="it-IT" sz="2000" baseline="-25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it-IT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Casella di testo 58"/>
          <xdr:cNvSpPr txBox="1"/>
        </xdr:nvSpPr>
        <xdr:spPr>
          <a:xfrm>
            <a:off x="1743739" y="1637414"/>
            <a:ext cx="701675" cy="50990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it-IT" sz="2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R</a:t>
            </a:r>
            <a:r>
              <a:rPr lang="it-IT" sz="2000" baseline="-25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it-IT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Casella di testo 59"/>
          <xdr:cNvSpPr txBox="1"/>
        </xdr:nvSpPr>
        <xdr:spPr>
          <a:xfrm>
            <a:off x="1743739" y="287079"/>
            <a:ext cx="701675" cy="50990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it-IT" sz="2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R</a:t>
            </a:r>
            <a:r>
              <a:rPr lang="it-IT" sz="2000" baseline="-25000">
                <a:effectLst/>
                <a:latin typeface="Brush Script MT" panose="03060802040406070304" pitchFamily="66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it-IT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105914</xdr:colOff>
      <xdr:row>0</xdr:row>
      <xdr:rowOff>0</xdr:rowOff>
    </xdr:from>
    <xdr:to>
      <xdr:col>16</xdr:col>
      <xdr:colOff>385639</xdr:colOff>
      <xdr:row>34</xdr:row>
      <xdr:rowOff>155341</xdr:rowOff>
    </xdr:to>
    <xdr:grpSp>
      <xdr:nvGrpSpPr>
        <xdr:cNvPr id="26" name="Gruppo 25"/>
        <xdr:cNvGrpSpPr/>
      </xdr:nvGrpSpPr>
      <xdr:grpSpPr>
        <a:xfrm>
          <a:off x="4561957" y="0"/>
          <a:ext cx="8289008" cy="6748298"/>
          <a:chOff x="5295702" y="0"/>
          <a:chExt cx="8699544" cy="7221465"/>
        </a:xfrm>
      </xdr:grpSpPr>
      <xdr:grpSp>
        <xdr:nvGrpSpPr>
          <xdr:cNvPr id="25" name="Gruppo 24"/>
          <xdr:cNvGrpSpPr/>
        </xdr:nvGrpSpPr>
        <xdr:grpSpPr>
          <a:xfrm>
            <a:off x="5295702" y="0"/>
            <a:ext cx="8699544" cy="7221465"/>
            <a:chOff x="9913544" y="1110835"/>
            <a:chExt cx="8707822" cy="7289719"/>
          </a:xfrm>
        </xdr:grpSpPr>
        <xdr:grpSp>
          <xdr:nvGrpSpPr>
            <xdr:cNvPr id="45" name="Gruppo 44"/>
            <xdr:cNvGrpSpPr/>
          </xdr:nvGrpSpPr>
          <xdr:grpSpPr>
            <a:xfrm>
              <a:off x="9913544" y="1110835"/>
              <a:ext cx="8707822" cy="7289719"/>
              <a:chOff x="4074647" y="-125866"/>
              <a:chExt cx="8470535" cy="6912428"/>
            </a:xfrm>
          </xdr:grpSpPr>
          <xdr:sp macro="" textlink="">
            <xdr:nvSpPr>
              <xdr:cNvPr id="2" name="Ovale 1"/>
              <xdr:cNvSpPr/>
            </xdr:nvSpPr>
            <xdr:spPr>
              <a:xfrm>
                <a:off x="4074647" y="-125866"/>
                <a:ext cx="7053728" cy="6912428"/>
              </a:xfrm>
              <a:prstGeom prst="ellipse">
                <a:avLst/>
              </a:prstGeom>
              <a:ln w="38100">
                <a:solidFill>
                  <a:srgbClr val="002060"/>
                </a:solidFill>
              </a:ln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  <xdr:grpSp>
            <xdr:nvGrpSpPr>
              <xdr:cNvPr id="3" name="Gruppo 2"/>
              <xdr:cNvGrpSpPr/>
            </xdr:nvGrpSpPr>
            <xdr:grpSpPr>
              <a:xfrm>
                <a:off x="8105775" y="1196975"/>
                <a:ext cx="4439407" cy="4451527"/>
                <a:chOff x="233916" y="37629"/>
                <a:chExt cx="3488470" cy="3714275"/>
              </a:xfrm>
            </xdr:grpSpPr>
            <xdr:grpSp>
              <xdr:nvGrpSpPr>
                <xdr:cNvPr id="4" name="Gruppo 3"/>
                <xdr:cNvGrpSpPr/>
              </xdr:nvGrpSpPr>
              <xdr:grpSpPr>
                <a:xfrm>
                  <a:off x="628650" y="37629"/>
                  <a:ext cx="3093736" cy="3714275"/>
                  <a:chOff x="0" y="0"/>
                  <a:chExt cx="3093736" cy="3714750"/>
                </a:xfrm>
              </xdr:grpSpPr>
              <xdr:grpSp>
                <xdr:nvGrpSpPr>
                  <xdr:cNvPr id="11" name="Gruppo 10"/>
                  <xdr:cNvGrpSpPr/>
                </xdr:nvGrpSpPr>
                <xdr:grpSpPr>
                  <a:xfrm>
                    <a:off x="0" y="0"/>
                    <a:ext cx="1695450" cy="3714750"/>
                    <a:chOff x="0" y="0"/>
                    <a:chExt cx="1695450" cy="3714750"/>
                  </a:xfrm>
                </xdr:grpSpPr>
                <xdr:sp macro="" textlink="">
                  <xdr:nvSpPr>
                    <xdr:cNvPr id="19" name="Terminatore 18"/>
                    <xdr:cNvSpPr/>
                  </xdr:nvSpPr>
                  <xdr:spPr>
                    <a:xfrm>
                      <a:off x="0" y="0"/>
                      <a:ext cx="209550" cy="990600"/>
                    </a:xfrm>
                    <a:prstGeom prst="flowChartTerminator">
                      <a:avLst/>
                    </a:prstGeom>
                    <a:noFill/>
                    <a:ln w="9525" cap="flat" cmpd="sng" algn="ctr">
                      <a:solidFill>
                        <a:schemeClr val="dk1"/>
                      </a:solidFill>
                      <a:prstDash val="solid"/>
                      <a:round/>
                      <a:headEnd type="none" w="med" len="med"/>
                      <a:tailEnd type="none" w="med" len="me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it-IT"/>
                    </a:p>
                  </xdr:txBody>
                </xdr:sp>
                <xdr:sp macro="" textlink="">
                  <xdr:nvSpPr>
                    <xdr:cNvPr id="20" name="Terminatore 19"/>
                    <xdr:cNvSpPr/>
                  </xdr:nvSpPr>
                  <xdr:spPr>
                    <a:xfrm>
                      <a:off x="0" y="1352550"/>
                      <a:ext cx="209550" cy="990600"/>
                    </a:xfrm>
                    <a:prstGeom prst="flowChartTerminator">
                      <a:avLst/>
                    </a:prstGeom>
                    <a:noFill/>
                    <a:ln w="9525" cap="flat" cmpd="sng" algn="ctr">
                      <a:solidFill>
                        <a:schemeClr val="dk1"/>
                      </a:solidFill>
                      <a:prstDash val="solid"/>
                      <a:round/>
                      <a:headEnd type="none" w="med" len="med"/>
                      <a:tailEnd type="none" w="med" len="me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it-IT"/>
                    </a:p>
                  </xdr:txBody>
                </xdr:sp>
                <xdr:sp macro="" textlink="">
                  <xdr:nvSpPr>
                    <xdr:cNvPr id="21" name="Terminatore 20"/>
                    <xdr:cNvSpPr/>
                  </xdr:nvSpPr>
                  <xdr:spPr>
                    <a:xfrm>
                      <a:off x="1485900" y="0"/>
                      <a:ext cx="209550" cy="990600"/>
                    </a:xfrm>
                    <a:prstGeom prst="flowChartTerminator">
                      <a:avLst/>
                    </a:prstGeom>
                    <a:noFill/>
                    <a:ln w="9525" cap="flat" cmpd="sng" algn="ctr">
                      <a:solidFill>
                        <a:schemeClr val="dk1"/>
                      </a:solidFill>
                      <a:prstDash val="solid"/>
                      <a:round/>
                      <a:headEnd type="none" w="med" len="med"/>
                      <a:tailEnd type="none" w="med" len="me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it-IT"/>
                    </a:p>
                  </xdr:txBody>
                </xdr:sp>
                <xdr:sp macro="" textlink="">
                  <xdr:nvSpPr>
                    <xdr:cNvPr id="22" name="Terminatore 21"/>
                    <xdr:cNvSpPr/>
                  </xdr:nvSpPr>
                  <xdr:spPr>
                    <a:xfrm>
                      <a:off x="1485900" y="1352550"/>
                      <a:ext cx="209550" cy="990600"/>
                    </a:xfrm>
                    <a:prstGeom prst="flowChartTerminator">
                      <a:avLst/>
                    </a:prstGeom>
                    <a:noFill/>
                    <a:ln w="9525" cap="flat" cmpd="sng" algn="ctr">
                      <a:solidFill>
                        <a:schemeClr val="dk1"/>
                      </a:solidFill>
                      <a:prstDash val="solid"/>
                      <a:round/>
                      <a:headEnd type="none" w="med" len="med"/>
                      <a:tailEnd type="none" w="med" len="me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it-IT"/>
                    </a:p>
                  </xdr:txBody>
                </xdr:sp>
                <xdr:sp macro="" textlink="">
                  <xdr:nvSpPr>
                    <xdr:cNvPr id="23" name="Terminatore 22"/>
                    <xdr:cNvSpPr/>
                  </xdr:nvSpPr>
                  <xdr:spPr>
                    <a:xfrm>
                      <a:off x="0" y="2724150"/>
                      <a:ext cx="209550" cy="990600"/>
                    </a:xfrm>
                    <a:prstGeom prst="flowChartTerminator">
                      <a:avLst/>
                    </a:prstGeom>
                    <a:noFill/>
                    <a:ln w="9525" cap="flat" cmpd="sng" algn="ctr">
                      <a:solidFill>
                        <a:schemeClr val="dk1"/>
                      </a:solidFill>
                      <a:prstDash val="solid"/>
                      <a:round/>
                      <a:headEnd type="none" w="med" len="med"/>
                      <a:tailEnd type="none" w="med" len="me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it-IT"/>
                    </a:p>
                  </xdr:txBody>
                </xdr:sp>
                <xdr:sp macro="" textlink="">
                  <xdr:nvSpPr>
                    <xdr:cNvPr id="24" name="Terminatore 23"/>
                    <xdr:cNvSpPr/>
                  </xdr:nvSpPr>
                  <xdr:spPr>
                    <a:xfrm>
                      <a:off x="1485900" y="2724150"/>
                      <a:ext cx="209550" cy="990600"/>
                    </a:xfrm>
                    <a:prstGeom prst="flowChartTerminator">
                      <a:avLst/>
                    </a:prstGeom>
                    <a:noFill/>
                    <a:ln w="9525" cap="flat" cmpd="sng" algn="ctr">
                      <a:solidFill>
                        <a:schemeClr val="dk1"/>
                      </a:solidFill>
                      <a:prstDash val="solid"/>
                      <a:round/>
                      <a:headEnd type="none" w="med" len="med"/>
                      <a:tailEnd type="none" w="med" len="me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it-IT"/>
                    </a:p>
                  </xdr:txBody>
                </xdr:sp>
              </xdr:grpSp>
              <xdr:sp macro="" textlink="">
                <xdr:nvSpPr>
                  <xdr:cNvPr id="12" name="Parentesi graffa chiusa 11"/>
                  <xdr:cNvSpPr/>
                </xdr:nvSpPr>
                <xdr:spPr>
                  <a:xfrm>
                    <a:off x="1871663" y="237480"/>
                    <a:ext cx="704850" cy="1568263"/>
                  </a:xfrm>
                  <a:prstGeom prst="rightBrace">
                    <a:avLst/>
                  </a:prstGeom>
                  <a:ln w="9525" cap="flat" cmpd="sng" algn="ctr">
                    <a:solidFill>
                      <a:schemeClr val="dk1"/>
                    </a:solidFill>
                    <a:prstDash val="dash"/>
                    <a:round/>
                    <a:headEnd type="none" w="med" len="med"/>
                    <a:tailEnd type="none" w="med" len="med"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it-IT"/>
                  </a:p>
                </xdr:txBody>
              </xdr:sp>
              <xdr:sp macro="" textlink="">
                <xdr:nvSpPr>
                  <xdr:cNvPr id="13" name="Parentesi graffa chiusa 12"/>
                  <xdr:cNvSpPr/>
                </xdr:nvSpPr>
                <xdr:spPr>
                  <a:xfrm>
                    <a:off x="1943100" y="1847850"/>
                    <a:ext cx="561975" cy="1428750"/>
                  </a:xfrm>
                  <a:prstGeom prst="rightBrace">
                    <a:avLst/>
                  </a:prstGeom>
                  <a:ln w="9525" cap="flat" cmpd="sng" algn="ctr">
                    <a:solidFill>
                      <a:schemeClr val="dk1"/>
                    </a:solidFill>
                    <a:prstDash val="dash"/>
                    <a:round/>
                    <a:headEnd type="none" w="med" len="med"/>
                    <a:tailEnd type="none" w="med" len="med"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it-IT"/>
                  </a:p>
                </xdr:txBody>
              </xdr:sp>
              <xdr:sp macro="" textlink="">
                <xdr:nvSpPr>
                  <xdr:cNvPr id="14" name="Parentesi graffa chiusa 13"/>
                  <xdr:cNvSpPr/>
                </xdr:nvSpPr>
                <xdr:spPr>
                  <a:xfrm rot="5400000">
                    <a:off x="653414" y="1299210"/>
                    <a:ext cx="426085" cy="1467485"/>
                  </a:xfrm>
                  <a:prstGeom prst="rightBrace">
                    <a:avLst>
                      <a:gd name="adj1" fmla="val 16468"/>
                      <a:gd name="adj2" fmla="val 50649"/>
                    </a:avLst>
                  </a:prstGeom>
                  <a:ln w="9525" cap="flat" cmpd="sng" algn="ctr">
                    <a:solidFill>
                      <a:schemeClr val="dk1"/>
                    </a:solidFill>
                    <a:prstDash val="dash"/>
                    <a:round/>
                    <a:headEnd type="none" w="med" len="med"/>
                    <a:tailEnd type="none" w="med" len="med"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it-IT"/>
                  </a:p>
                </xdr:txBody>
              </xdr:sp>
              <xdr:sp macro="" textlink="">
                <xdr:nvSpPr>
                  <xdr:cNvPr id="15" name="Casella di testo 50"/>
                  <xdr:cNvSpPr txBox="1"/>
                </xdr:nvSpPr>
                <xdr:spPr>
                  <a:xfrm>
                    <a:off x="720090" y="2204720"/>
                    <a:ext cx="400050" cy="54483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it-IT" sz="2000">
                        <a:effectLst/>
                        <a:latin typeface="Brush Script MT" panose="03060802040406070304" pitchFamily="66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l</a:t>
                    </a:r>
                    <a:endParaRPr lang="it-IT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6" name="Casella di testo 51"/>
                  <xdr:cNvSpPr txBox="1"/>
                </xdr:nvSpPr>
                <xdr:spPr>
                  <a:xfrm>
                    <a:off x="2643664" y="976871"/>
                    <a:ext cx="294323" cy="40083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it-IT" sz="2000">
                        <a:effectLst/>
                        <a:latin typeface="Brush Script MT" panose="03060802040406070304" pitchFamily="66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d</a:t>
                    </a:r>
                    <a:r>
                      <a:rPr lang="it-IT" sz="2000" baseline="-25000">
                        <a:effectLst/>
                        <a:latin typeface="Brush Script MT" panose="03060802040406070304" pitchFamily="66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1</a:t>
                    </a:r>
                    <a:endParaRPr lang="it-IT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7" name="Casella di testo 52"/>
                  <xdr:cNvSpPr txBox="1"/>
                </xdr:nvSpPr>
                <xdr:spPr>
                  <a:xfrm>
                    <a:off x="2693686" y="2289443"/>
                    <a:ext cx="400050" cy="54483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it-IT" sz="2000">
                        <a:effectLst/>
                        <a:latin typeface="Brush Script MT" panose="03060802040406070304" pitchFamily="66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d</a:t>
                    </a:r>
                    <a:r>
                      <a:rPr lang="it-IT" sz="2000" baseline="-25000">
                        <a:effectLst/>
                        <a:latin typeface="Brush Script MT" panose="03060802040406070304" pitchFamily="66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2</a:t>
                    </a:r>
                    <a:endParaRPr lang="it-IT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8" name="Ovale 17"/>
                  <xdr:cNvSpPr/>
                </xdr:nvSpPr>
                <xdr:spPr>
                  <a:xfrm>
                    <a:off x="762000" y="1724025"/>
                    <a:ext cx="200025" cy="219075"/>
                  </a:xfrm>
                  <a:prstGeom prst="ellipse">
                    <a:avLst/>
                  </a:prstGeom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it-IT"/>
                  </a:p>
                </xdr:txBody>
              </xdr:sp>
            </xdr:grpSp>
            <xdr:sp macro="" textlink="">
              <xdr:nvSpPr>
                <xdr:cNvPr id="5" name="Casella di testo 54"/>
                <xdr:cNvSpPr txBox="1"/>
              </xdr:nvSpPr>
              <xdr:spPr>
                <a:xfrm>
                  <a:off x="233916" y="276447"/>
                  <a:ext cx="701749" cy="510363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it-IT" sz="2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R</a:t>
                  </a:r>
                  <a:r>
                    <a:rPr lang="it-IT" sz="2000" baseline="-25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1</a:t>
                  </a:r>
                  <a:endParaRPr lang="it-IT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6" name="Casella di testo 55"/>
                <xdr:cNvSpPr txBox="1"/>
              </xdr:nvSpPr>
              <xdr:spPr>
                <a:xfrm>
                  <a:off x="233916" y="1669312"/>
                  <a:ext cx="701749" cy="510363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it-IT" sz="2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R</a:t>
                  </a:r>
                  <a:r>
                    <a:rPr lang="it-IT" sz="2000" baseline="-25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2</a:t>
                  </a:r>
                  <a:endParaRPr lang="it-IT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7" name="Casella di testo 56"/>
                <xdr:cNvSpPr txBox="1"/>
              </xdr:nvSpPr>
              <xdr:spPr>
                <a:xfrm>
                  <a:off x="287079" y="3019647"/>
                  <a:ext cx="701749" cy="510363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it-IT" sz="2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R</a:t>
                  </a:r>
                  <a:r>
                    <a:rPr lang="it-IT" sz="2000" baseline="-25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3</a:t>
                  </a:r>
                  <a:endParaRPr lang="it-IT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8" name="Casella di testo 57"/>
                <xdr:cNvSpPr txBox="1"/>
              </xdr:nvSpPr>
              <xdr:spPr>
                <a:xfrm>
                  <a:off x="1743739" y="3019647"/>
                  <a:ext cx="701675" cy="50990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it-IT" sz="2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R</a:t>
                  </a:r>
                  <a:r>
                    <a:rPr lang="it-IT" sz="2000" baseline="-25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4</a:t>
                  </a:r>
                  <a:endParaRPr lang="it-IT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9" name="Casella di testo 58"/>
                <xdr:cNvSpPr txBox="1"/>
              </xdr:nvSpPr>
              <xdr:spPr>
                <a:xfrm>
                  <a:off x="1743739" y="1637414"/>
                  <a:ext cx="701675" cy="50990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it-IT" sz="2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R</a:t>
                  </a:r>
                  <a:r>
                    <a:rPr lang="it-IT" sz="2000" baseline="-25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5</a:t>
                  </a:r>
                  <a:endParaRPr lang="it-IT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0" name="Casella di testo 59"/>
                <xdr:cNvSpPr txBox="1"/>
              </xdr:nvSpPr>
              <xdr:spPr>
                <a:xfrm>
                  <a:off x="1743739" y="287079"/>
                  <a:ext cx="701675" cy="50990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it-IT" sz="2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R</a:t>
                  </a:r>
                  <a:r>
                    <a:rPr lang="it-IT" sz="2000" baseline="-25000">
                      <a:effectLst/>
                      <a:latin typeface="Brush Script MT" panose="03060802040406070304" pitchFamily="66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6</a:t>
                  </a:r>
                  <a:endParaRPr lang="it-IT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40" name="Ovale 39"/>
              <xdr:cNvSpPr/>
            </xdr:nvSpPr>
            <xdr:spPr>
              <a:xfrm>
                <a:off x="4683125" y="650875"/>
                <a:ext cx="5953125" cy="5619749"/>
              </a:xfrm>
              <a:prstGeom prst="ellipse">
                <a:avLst/>
              </a:prstGeom>
              <a:noFill/>
              <a:ln w="38100"/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  <xdr:sp macro="" textlink="">
            <xdr:nvSpPr>
              <xdr:cNvPr id="42" name="Ovale 41"/>
              <xdr:cNvSpPr/>
            </xdr:nvSpPr>
            <xdr:spPr>
              <a:xfrm>
                <a:off x="5349875" y="1301749"/>
                <a:ext cx="4302125" cy="4302126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  <xdr:sp macro="" textlink="">
            <xdr:nvSpPr>
              <xdr:cNvPr id="44" name="Ovale 43"/>
              <xdr:cNvSpPr/>
            </xdr:nvSpPr>
            <xdr:spPr>
              <a:xfrm>
                <a:off x="6064250" y="2079624"/>
                <a:ext cx="2676525" cy="2644775"/>
              </a:xfrm>
              <a:prstGeom prst="ellipse">
                <a:avLst/>
              </a:prstGeom>
              <a:noFill/>
              <a:ln w="38100">
                <a:solidFill>
                  <a:srgbClr val="7030A0"/>
                </a:solidFill>
              </a:ln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</xdr:grpSp>
        <xdr:cxnSp macro="">
          <xdr:nvCxnSpPr>
            <xdr:cNvPr id="57" name="Connettore diritto 56"/>
            <xdr:cNvCxnSpPr/>
          </xdr:nvCxnSpPr>
          <xdr:spPr>
            <a:xfrm>
              <a:off x="13532922" y="4850328"/>
              <a:ext cx="2063337" cy="0"/>
            </a:xfrm>
            <a:prstGeom prst="line">
              <a:avLst/>
            </a:prstGeom>
            <a:ln w="76200"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Connettore diritto 57"/>
            <xdr:cNvCxnSpPr/>
          </xdr:nvCxnSpPr>
          <xdr:spPr>
            <a:xfrm flipV="1">
              <a:off x="13501172" y="3130742"/>
              <a:ext cx="3237812" cy="1719586"/>
            </a:xfrm>
            <a:prstGeom prst="line">
              <a:avLst/>
            </a:prstGeom>
            <a:ln w="76200"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Connettore 42"/>
          <xdr:cNvSpPr/>
        </xdr:nvSpPr>
        <xdr:spPr>
          <a:xfrm>
            <a:off x="8614256" y="3571276"/>
            <a:ext cx="206375" cy="260537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13</xdr:row>
      <xdr:rowOff>66675</xdr:rowOff>
    </xdr:from>
    <xdr:ext cx="184731" cy="264560"/>
    <xdr:sp macro="" textlink="">
      <xdr:nvSpPr>
        <xdr:cNvPr id="6" name="CasellaDiTesto 5"/>
        <xdr:cNvSpPr txBox="1"/>
      </xdr:nvSpPr>
      <xdr:spPr>
        <a:xfrm>
          <a:off x="5495925" y="2543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10</xdr:col>
      <xdr:colOff>209550</xdr:colOff>
      <xdr:row>3</xdr:row>
      <xdr:rowOff>171450</xdr:rowOff>
    </xdr:from>
    <xdr:to>
      <xdr:col>18</xdr:col>
      <xdr:colOff>409575</xdr:colOff>
      <xdr:row>18</xdr:row>
      <xdr:rowOff>28575</xdr:rowOff>
    </xdr:to>
    <xdr:grpSp>
      <xdr:nvGrpSpPr>
        <xdr:cNvPr id="21" name="Gruppo 20"/>
        <xdr:cNvGrpSpPr/>
      </xdr:nvGrpSpPr>
      <xdr:grpSpPr>
        <a:xfrm>
          <a:off x="6305550" y="742950"/>
          <a:ext cx="5076825" cy="2733675"/>
          <a:chOff x="6305550" y="742950"/>
          <a:chExt cx="5076825" cy="2714625"/>
        </a:xfrm>
      </xdr:grpSpPr>
      <xdr:grpSp>
        <xdr:nvGrpSpPr>
          <xdr:cNvPr id="20" name="Gruppo 19"/>
          <xdr:cNvGrpSpPr/>
        </xdr:nvGrpSpPr>
        <xdr:grpSpPr>
          <a:xfrm>
            <a:off x="6305550" y="742950"/>
            <a:ext cx="5076825" cy="2714625"/>
            <a:chOff x="6324600" y="752475"/>
            <a:chExt cx="5076825" cy="2714625"/>
          </a:xfrm>
        </xdr:grpSpPr>
        <xdr:grpSp>
          <xdr:nvGrpSpPr>
            <xdr:cNvPr id="17" name="Gruppo 16"/>
            <xdr:cNvGrpSpPr/>
          </xdr:nvGrpSpPr>
          <xdr:grpSpPr>
            <a:xfrm>
              <a:off x="6324600" y="1200150"/>
              <a:ext cx="5010150" cy="2057400"/>
              <a:chOff x="6296025" y="352425"/>
              <a:chExt cx="5010150" cy="2057400"/>
            </a:xfrm>
          </xdr:grpSpPr>
          <xdr:sp macro="" textlink="">
            <xdr:nvSpPr>
              <xdr:cNvPr id="7" name="Freccia bidirezionale orizzontale 6"/>
              <xdr:cNvSpPr/>
            </xdr:nvSpPr>
            <xdr:spPr>
              <a:xfrm>
                <a:off x="6838950" y="361950"/>
                <a:ext cx="3362325" cy="361950"/>
              </a:xfrm>
              <a:prstGeom prst="leftRightArrow">
                <a:avLst/>
              </a:prstGeom>
            </xdr:spPr>
            <xdr:style>
              <a:lnRef idx="1">
                <a:schemeClr val="accent5"/>
              </a:lnRef>
              <a:fillRef idx="3">
                <a:schemeClr val="accent5"/>
              </a:fillRef>
              <a:effectRef idx="2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  <xdr:sp macro="" textlink="">
            <xdr:nvSpPr>
              <xdr:cNvPr id="8" name="Freccia bidirezionale verticale 7"/>
              <xdr:cNvSpPr/>
            </xdr:nvSpPr>
            <xdr:spPr>
              <a:xfrm>
                <a:off x="10906125" y="419100"/>
                <a:ext cx="400050" cy="1704975"/>
              </a:xfrm>
              <a:prstGeom prst="upDownArrow">
                <a:avLst/>
              </a:prstGeom>
            </xdr:spPr>
            <xdr:style>
              <a:lnRef idx="1">
                <a:schemeClr val="accent6"/>
              </a:lnRef>
              <a:fillRef idx="3">
                <a:schemeClr val="accent6"/>
              </a:fillRef>
              <a:effectRef idx="2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  <xdr:grpSp>
            <xdr:nvGrpSpPr>
              <xdr:cNvPr id="14" name="Gruppo 13"/>
              <xdr:cNvGrpSpPr/>
            </xdr:nvGrpSpPr>
            <xdr:grpSpPr>
              <a:xfrm>
                <a:off x="6324600" y="895350"/>
                <a:ext cx="4438650" cy="1514475"/>
                <a:chOff x="6324600" y="895350"/>
                <a:chExt cx="4438650" cy="1514475"/>
              </a:xfrm>
            </xdr:grpSpPr>
            <xdr:sp macro="" textlink="">
              <xdr:nvSpPr>
                <xdr:cNvPr id="2" name="Rettangolo arrotondato 1"/>
                <xdr:cNvSpPr/>
              </xdr:nvSpPr>
              <xdr:spPr>
                <a:xfrm>
                  <a:off x="6324600" y="895350"/>
                  <a:ext cx="4438650" cy="800100"/>
                </a:xfrm>
                <a:prstGeom prst="roundRect">
                  <a:avLst/>
                </a:prstGeom>
              </xdr:spPr>
              <xdr:style>
                <a:lnRef idx="3">
                  <a:schemeClr val="lt1"/>
                </a:lnRef>
                <a:fillRef idx="1">
                  <a:schemeClr val="accent3"/>
                </a:fillRef>
                <a:effectRef idx="1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it-IT" sz="1100"/>
                </a:p>
              </xdr:txBody>
            </xdr:sp>
            <xdr:sp macro="" textlink="">
              <xdr:nvSpPr>
                <xdr:cNvPr id="13" name="Operazione manuale 12"/>
                <xdr:cNvSpPr/>
              </xdr:nvSpPr>
              <xdr:spPr>
                <a:xfrm flipV="1">
                  <a:off x="7239000" y="1695450"/>
                  <a:ext cx="2590800" cy="714375"/>
                </a:xfrm>
                <a:prstGeom prst="flowChartManualOperation">
                  <a:avLst/>
                </a:prstGeom>
              </xdr:spPr>
              <xdr:style>
                <a:lnRef idx="3">
                  <a:schemeClr val="lt1"/>
                </a:lnRef>
                <a:fillRef idx="1">
                  <a:schemeClr val="accent3"/>
                </a:fillRef>
                <a:effectRef idx="1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it-IT" sz="1100"/>
                </a:p>
              </xdr:txBody>
            </xdr:sp>
          </xdr:grpSp>
          <xdr:sp macro="" textlink="">
            <xdr:nvSpPr>
              <xdr:cNvPr id="15" name="CasellaDiTesto 14"/>
              <xdr:cNvSpPr txBox="1"/>
            </xdr:nvSpPr>
            <xdr:spPr>
              <a:xfrm>
                <a:off x="6296025" y="390525"/>
                <a:ext cx="495300" cy="4000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it-IT" sz="1100">
                    <a:latin typeface="Arial Black" panose="020B0A04020102020204" pitchFamily="34" charset="0"/>
                  </a:rPr>
                  <a:t>-90°</a:t>
                </a:r>
              </a:p>
            </xdr:txBody>
          </xdr:sp>
          <xdr:sp macro="" textlink="">
            <xdr:nvSpPr>
              <xdr:cNvPr id="16" name="CasellaDiTesto 15"/>
              <xdr:cNvSpPr txBox="1"/>
            </xdr:nvSpPr>
            <xdr:spPr>
              <a:xfrm>
                <a:off x="10287000" y="352425"/>
                <a:ext cx="495300" cy="4000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it-IT" sz="1100">
                    <a:latin typeface="Arial Black" panose="020B0A04020102020204" pitchFamily="34" charset="0"/>
                  </a:rPr>
                  <a:t>90°</a:t>
                </a:r>
              </a:p>
            </xdr:txBody>
          </xdr:sp>
        </xdr:grpSp>
        <xdr:sp macro="" textlink="">
          <xdr:nvSpPr>
            <xdr:cNvPr id="18" name="CasellaDiTesto 17"/>
            <xdr:cNvSpPr txBox="1"/>
          </xdr:nvSpPr>
          <xdr:spPr>
            <a:xfrm>
              <a:off x="10877550" y="752475"/>
              <a:ext cx="495300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100">
                  <a:latin typeface="Arial Black" panose="020B0A04020102020204" pitchFamily="34" charset="0"/>
                </a:rPr>
                <a:t>40°</a:t>
              </a:r>
            </a:p>
          </xdr:txBody>
        </xdr:sp>
        <xdr:sp macro="" textlink="">
          <xdr:nvSpPr>
            <xdr:cNvPr id="19" name="CasellaDiTesto 18"/>
            <xdr:cNvSpPr txBox="1"/>
          </xdr:nvSpPr>
          <xdr:spPr>
            <a:xfrm>
              <a:off x="10906125" y="3067050"/>
              <a:ext cx="495300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100">
                  <a:latin typeface="Arial Black" panose="020B0A04020102020204" pitchFamily="34" charset="0"/>
                </a:rPr>
                <a:t>-60°</a:t>
              </a:r>
            </a:p>
          </xdr:txBody>
        </xdr:sp>
      </xdr:grpSp>
      <xdr:sp macro="" textlink="">
        <xdr:nvSpPr>
          <xdr:cNvPr id="12" name="Ovale 11"/>
          <xdr:cNvSpPr/>
        </xdr:nvSpPr>
        <xdr:spPr>
          <a:xfrm>
            <a:off x="9896475" y="1857375"/>
            <a:ext cx="552450" cy="552450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sp macro="" textlink="">
        <xdr:nvSpPr>
          <xdr:cNvPr id="11" name="Ovale 10"/>
          <xdr:cNvSpPr/>
        </xdr:nvSpPr>
        <xdr:spPr>
          <a:xfrm>
            <a:off x="6677025" y="1857375"/>
            <a:ext cx="552450" cy="552450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335802</xdr:colOff>
      <xdr:row>3</xdr:row>
      <xdr:rowOff>33617</xdr:rowOff>
    </xdr:from>
    <xdr:to>
      <xdr:col>16</xdr:col>
      <xdr:colOff>481759</xdr:colOff>
      <xdr:row>23</xdr:row>
      <xdr:rowOff>33617</xdr:rowOff>
    </xdr:to>
    <xdr:grpSp>
      <xdr:nvGrpSpPr>
        <xdr:cNvPr id="3" name="Gruppo 2"/>
        <xdr:cNvGrpSpPr/>
      </xdr:nvGrpSpPr>
      <xdr:grpSpPr>
        <a:xfrm>
          <a:off x="3764802" y="605117"/>
          <a:ext cx="6802251" cy="4056529"/>
          <a:chOff x="7088280" y="291353"/>
          <a:chExt cx="6802251" cy="4056529"/>
        </a:xfrm>
      </xdr:grpSpPr>
      <xdr:sp macro="" textlink="">
        <xdr:nvSpPr>
          <xdr:cNvPr id="35" name="Rettangolo arrotondato 34"/>
          <xdr:cNvSpPr/>
        </xdr:nvSpPr>
        <xdr:spPr>
          <a:xfrm>
            <a:off x="7294936" y="930088"/>
            <a:ext cx="643218" cy="247650"/>
          </a:xfrm>
          <a:prstGeom prst="round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grpSp>
        <xdr:nvGrpSpPr>
          <xdr:cNvPr id="36" name="Gruppo 35"/>
          <xdr:cNvGrpSpPr/>
        </xdr:nvGrpSpPr>
        <xdr:grpSpPr>
          <a:xfrm>
            <a:off x="7088280" y="291353"/>
            <a:ext cx="6802251" cy="4056529"/>
            <a:chOff x="6729691" y="201706"/>
            <a:chExt cx="6802251" cy="3799676"/>
          </a:xfrm>
        </xdr:grpSpPr>
        <xdr:grpSp>
          <xdr:nvGrpSpPr>
            <xdr:cNvPr id="9" name="Gruppo 8"/>
            <xdr:cNvGrpSpPr/>
          </xdr:nvGrpSpPr>
          <xdr:grpSpPr>
            <a:xfrm>
              <a:off x="6729691" y="304800"/>
              <a:ext cx="1641662" cy="3633604"/>
              <a:chOff x="6779236" y="304800"/>
              <a:chExt cx="1650389" cy="3633604"/>
            </a:xfrm>
          </xdr:grpSpPr>
          <xdr:sp macro="" textlink="">
            <xdr:nvSpPr>
              <xdr:cNvPr id="6" name="Freccia ad arco 5"/>
              <xdr:cNvSpPr/>
            </xdr:nvSpPr>
            <xdr:spPr>
              <a:xfrm>
                <a:off x="6930414" y="2718770"/>
                <a:ext cx="788924" cy="715810"/>
              </a:xfrm>
              <a:prstGeom prst="circularArrow">
                <a:avLst>
                  <a:gd name="adj1" fmla="val 8817"/>
                  <a:gd name="adj2" fmla="val 1112594"/>
                  <a:gd name="adj3" fmla="val 21127287"/>
                  <a:gd name="adj4" fmla="val 2035191"/>
                  <a:gd name="adj5" fmla="val 14065"/>
                </a:avLst>
              </a:prstGeom>
              <a:scene3d>
                <a:camera prst="isometricOffAxis2Top"/>
                <a:lightRig rig="threePt" dir="t"/>
              </a:scene3d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>
                  <a:solidFill>
                    <a:schemeClr val="tx1"/>
                  </a:solidFill>
                </a:endParaRPr>
              </a:p>
            </xdr:txBody>
          </xdr:sp>
          <xdr:pic>
            <xdr:nvPicPr>
              <xdr:cNvPr id="5" name="Immagine 4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grayscl/>
                <a:extLst>
                  <a:ext uri="{BEBA8EAE-BF5A-486C-A8C5-ECC9F3942E4B}">
                    <a14:imgProps xmlns:a14="http://schemas.microsoft.com/office/drawing/2010/main">
                      <a14:imgLayer r:embed="rId2">
                        <a14:imgEffect>
                          <a14:brightnessContrast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6844183" y="2547469"/>
                <a:ext cx="925632" cy="18973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" name="Rettangolo con singolo angolo ritagliato 1"/>
              <xdr:cNvSpPr/>
            </xdr:nvSpPr>
            <xdr:spPr>
              <a:xfrm>
                <a:off x="7105650" y="304800"/>
                <a:ext cx="1009650" cy="1990725"/>
              </a:xfrm>
              <a:prstGeom prst="snip1Rect">
                <a:avLst/>
              </a:prstGeom>
              <a:ln w="28575">
                <a:solidFill>
                  <a:schemeClr val="tx1">
                    <a:lumMod val="65000"/>
                    <a:lumOff val="35000"/>
                  </a:schemeClr>
                </a:solidFill>
              </a:ln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  <xdr:sp macro="" textlink="">
            <xdr:nvSpPr>
              <xdr:cNvPr id="7" name="Freccia bidirezionale verticale 6"/>
              <xdr:cNvSpPr/>
            </xdr:nvSpPr>
            <xdr:spPr>
              <a:xfrm>
                <a:off x="6779236" y="2275504"/>
                <a:ext cx="190500" cy="800100"/>
              </a:xfrm>
              <a:prstGeom prst="upDownArrow">
                <a:avLst/>
              </a:prstGeom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t-IT" sz="1100"/>
              </a:p>
            </xdr:txBody>
          </xdr:sp>
          <xdr:sp macro="" textlink="">
            <xdr:nvSpPr>
              <xdr:cNvPr id="8" name="CasellaDiTesto 7"/>
              <xdr:cNvSpPr txBox="1"/>
            </xdr:nvSpPr>
            <xdr:spPr>
              <a:xfrm>
                <a:off x="6867525" y="3495676"/>
                <a:ext cx="1562100" cy="442728"/>
              </a:xfrm>
              <a:prstGeom prst="rect">
                <a:avLst/>
              </a:prstGeom>
              <a:noFill/>
              <a:ln w="9525" cap="flat" cmpd="sng" algn="ctr">
                <a:solidFill>
                  <a:schemeClr val="accent1"/>
                </a:solidFill>
                <a:prstDash val="solid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accent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it-IT" sz="1100" b="1"/>
                  <a:t>POSIZIONE</a:t>
                </a:r>
                <a:r>
                  <a:rPr lang="it-IT" sz="1100" b="1" baseline="0"/>
                  <a:t> DI LAVORO</a:t>
                </a:r>
                <a:br>
                  <a:rPr lang="it-IT" sz="1100" b="1" baseline="0"/>
                </a:br>
                <a:r>
                  <a:rPr lang="it-IT" sz="1100" b="1" baseline="0"/>
                  <a:t>"2"</a:t>
                </a:r>
                <a:endParaRPr lang="it-IT" sz="1100" b="1"/>
              </a:p>
            </xdr:txBody>
          </xdr:sp>
        </xdr:grpSp>
        <xdr:grpSp>
          <xdr:nvGrpSpPr>
            <xdr:cNvPr id="23" name="Gruppo 22"/>
            <xdr:cNvGrpSpPr/>
          </xdr:nvGrpSpPr>
          <xdr:grpSpPr>
            <a:xfrm>
              <a:off x="8662054" y="201706"/>
              <a:ext cx="2162548" cy="3778683"/>
              <a:chOff x="1882495" y="145676"/>
              <a:chExt cx="2162548" cy="3778683"/>
            </a:xfrm>
          </xdr:grpSpPr>
          <xdr:pic>
            <xdr:nvPicPr>
              <xdr:cNvPr id="20" name="Immagine 19"/>
              <xdr:cNvPicPr>
                <a:picLocks noChangeAspect="1" noChangeArrowheads="1"/>
              </xdr:cNvPicPr>
            </xdr:nvPicPr>
            <xdr:blipFill rotWithShape="1">
              <a:blip xmlns:r="http://schemas.openxmlformats.org/officeDocument/2006/relationships" r:embed="rId3" cstate="print">
                <a:grayscl/>
                <a:extLst>
                  <a:ext uri="{BEBA8EAE-BF5A-486C-A8C5-ECC9F3942E4B}">
                    <a14:imgProps xmlns:a14="http://schemas.microsoft.com/office/drawing/2010/main">
                      <a14:imgLayer r:embed="rId4">
                        <a14:imgEffect>
                          <a14:brightnessContrast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79012" t="-8708" b="-1"/>
              <a:stretch/>
            </xdr:blipFill>
            <xdr:spPr bwMode="auto">
              <a:xfrm rot="9611743">
                <a:off x="1882495" y="1349889"/>
                <a:ext cx="245733" cy="270669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grpSp>
            <xdr:nvGrpSpPr>
              <xdr:cNvPr id="22" name="Gruppo 21"/>
              <xdr:cNvGrpSpPr/>
            </xdr:nvGrpSpPr>
            <xdr:grpSpPr>
              <a:xfrm>
                <a:off x="2067765" y="145676"/>
                <a:ext cx="1977278" cy="3778683"/>
                <a:chOff x="2056559" y="212911"/>
                <a:chExt cx="1977278" cy="3778683"/>
              </a:xfrm>
            </xdr:grpSpPr>
            <xdr:grpSp>
              <xdr:nvGrpSpPr>
                <xdr:cNvPr id="18" name="Gruppo 17"/>
                <xdr:cNvGrpSpPr/>
              </xdr:nvGrpSpPr>
              <xdr:grpSpPr>
                <a:xfrm>
                  <a:off x="2154331" y="516031"/>
                  <a:ext cx="643218" cy="247650"/>
                  <a:chOff x="2053478" y="504825"/>
                  <a:chExt cx="643218" cy="247650"/>
                </a:xfrm>
              </xdr:grpSpPr>
              <xdr:sp macro="" textlink="">
                <xdr:nvSpPr>
                  <xdr:cNvPr id="16" name="Rettangolo arrotondato 15"/>
                  <xdr:cNvSpPr/>
                </xdr:nvSpPr>
                <xdr:spPr>
                  <a:xfrm>
                    <a:off x="2053478" y="504825"/>
                    <a:ext cx="643218" cy="247650"/>
                  </a:xfrm>
                  <a:prstGeom prst="roundRect">
                    <a:avLst/>
                  </a:prstGeom>
                  <a:solidFill>
                    <a:schemeClr val="accent6">
                      <a:lumMod val="60000"/>
                      <a:lumOff val="40000"/>
                    </a:schemeClr>
                  </a:solidFill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it-IT" sz="1100"/>
                  </a:p>
                </xdr:txBody>
              </xdr:sp>
              <xdr:sp macro="" textlink="">
                <xdr:nvSpPr>
                  <xdr:cNvPr id="17" name="Rettangolo arrotondato 16"/>
                  <xdr:cNvSpPr/>
                </xdr:nvSpPr>
                <xdr:spPr>
                  <a:xfrm>
                    <a:off x="2274458" y="598170"/>
                    <a:ext cx="195543" cy="57150"/>
                  </a:xfrm>
                  <a:prstGeom prst="roundRect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3">
                    <a:schemeClr val="lt1"/>
                  </a:lnRef>
                  <a:fillRef idx="1">
                    <a:schemeClr val="accent6"/>
                  </a:fillRef>
                  <a:effectRef idx="1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it-IT" sz="1100"/>
                  </a:p>
                </xdr:txBody>
              </xdr:sp>
            </xdr:grpSp>
            <xdr:grpSp>
              <xdr:nvGrpSpPr>
                <xdr:cNvPr id="21" name="Gruppo 20"/>
                <xdr:cNvGrpSpPr/>
              </xdr:nvGrpSpPr>
              <xdr:grpSpPr>
                <a:xfrm>
                  <a:off x="2056559" y="212911"/>
                  <a:ext cx="1977278" cy="3778683"/>
                  <a:chOff x="2056559" y="212911"/>
                  <a:chExt cx="1977278" cy="3778683"/>
                </a:xfrm>
              </xdr:grpSpPr>
              <xdr:sp macro="" textlink="">
                <xdr:nvSpPr>
                  <xdr:cNvPr id="19" name="CasellaDiTesto 18"/>
                  <xdr:cNvSpPr txBox="1"/>
                </xdr:nvSpPr>
                <xdr:spPr>
                  <a:xfrm>
                    <a:off x="2129117" y="212911"/>
                    <a:ext cx="918883" cy="31376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it-IT" sz="1100"/>
                      <a:t>cassetto</a:t>
                    </a:r>
                  </a:p>
                </xdr:txBody>
              </xdr:sp>
              <xdr:grpSp>
                <xdr:nvGrpSpPr>
                  <xdr:cNvPr id="10" name="Gruppo 9"/>
                  <xdr:cNvGrpSpPr/>
                </xdr:nvGrpSpPr>
                <xdr:grpSpPr>
                  <a:xfrm>
                    <a:off x="2056559" y="828955"/>
                    <a:ext cx="1977278" cy="3162639"/>
                    <a:chOff x="6615112" y="795338"/>
                    <a:chExt cx="1990725" cy="3162639"/>
                  </a:xfrm>
                </xdr:grpSpPr>
                <xdr:sp macro="" textlink="">
                  <xdr:nvSpPr>
                    <xdr:cNvPr id="13" name="Rettangolo con singolo angolo ritagliato 12"/>
                    <xdr:cNvSpPr/>
                  </xdr:nvSpPr>
                  <xdr:spPr>
                    <a:xfrm rot="4162083">
                      <a:off x="7105650" y="304800"/>
                      <a:ext cx="1009650" cy="1990725"/>
                    </a:xfrm>
                    <a:prstGeom prst="snip1Rect">
                      <a:avLst/>
                    </a:prstGeom>
                    <a:ln w="2857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</xdr:spPr>
                  <xdr:style>
                    <a:lnRef idx="1">
                      <a:schemeClr val="accent3"/>
                    </a:lnRef>
                    <a:fillRef idx="2">
                      <a:schemeClr val="accent3"/>
                    </a:fillRef>
                    <a:effectRef idx="1">
                      <a:schemeClr val="accent3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it-IT" sz="1100"/>
                    </a:p>
                  </xdr:txBody>
                </xdr:sp>
                <xdr:sp macro="" textlink="">
                  <xdr:nvSpPr>
                    <xdr:cNvPr id="15" name="CasellaDiTesto 14"/>
                    <xdr:cNvSpPr txBox="1"/>
                  </xdr:nvSpPr>
                  <xdr:spPr>
                    <a:xfrm>
                      <a:off x="6867524" y="3495675"/>
                      <a:ext cx="1693466" cy="462302"/>
                    </a:xfrm>
                    <a:prstGeom prst="rect">
                      <a:avLst/>
                    </a:prstGeom>
                    <a:noFill/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  <a:headEnd type="none" w="med" len="med"/>
                      <a:tailEnd type="none" w="med" len="med"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accent2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ctr"/>
                      <a:r>
                        <a:rPr lang="it-IT" sz="1100" b="1"/>
                        <a:t>POSIZIONE</a:t>
                      </a:r>
                      <a:r>
                        <a:rPr lang="it-IT" sz="1100" b="1" baseline="0"/>
                        <a:t> "CASSETTO"</a:t>
                      </a:r>
                    </a:p>
                    <a:p>
                      <a:pPr algn="ctr"/>
                      <a:r>
                        <a:rPr lang="it-IT" sz="1100" b="1" baseline="0"/>
                        <a:t>"1"</a:t>
                      </a:r>
                      <a:endParaRPr lang="it-IT" sz="1100" b="1"/>
                    </a:p>
                  </xdr:txBody>
                </xdr:sp>
              </xdr:grpSp>
            </xdr:grpSp>
          </xdr:grpSp>
        </xdr:grpSp>
        <xdr:grpSp>
          <xdr:nvGrpSpPr>
            <xdr:cNvPr id="24" name="Gruppo 23"/>
            <xdr:cNvGrpSpPr/>
          </xdr:nvGrpSpPr>
          <xdr:grpSpPr>
            <a:xfrm>
              <a:off x="11335778" y="511548"/>
              <a:ext cx="2196164" cy="3489834"/>
              <a:chOff x="1893701" y="448796"/>
              <a:chExt cx="2196164" cy="3489834"/>
            </a:xfrm>
          </xdr:grpSpPr>
          <xdr:pic>
            <xdr:nvPicPr>
              <xdr:cNvPr id="25" name="Immagine 24"/>
              <xdr:cNvPicPr>
                <a:picLocks noChangeAspect="1" noChangeArrowheads="1"/>
              </xdr:cNvPicPr>
            </xdr:nvPicPr>
            <xdr:blipFill rotWithShape="1">
              <a:blip xmlns:r="http://schemas.openxmlformats.org/officeDocument/2006/relationships" r:embed="rId3" cstate="print">
                <a:grayscl/>
                <a:extLst>
                  <a:ext uri="{BEBA8EAE-BF5A-486C-A8C5-ECC9F3942E4B}">
                    <a14:imgProps xmlns:a14="http://schemas.microsoft.com/office/drawing/2010/main">
                      <a14:imgLayer r:embed="rId4">
                        <a14:imgEffect>
                          <a14:brightnessContrast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79012" t="-8708" b="-1"/>
              <a:stretch/>
            </xdr:blipFill>
            <xdr:spPr bwMode="auto">
              <a:xfrm rot="10800000">
                <a:off x="1893701" y="696131"/>
                <a:ext cx="245733" cy="270669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grpSp>
            <xdr:nvGrpSpPr>
              <xdr:cNvPr id="26" name="Gruppo 25"/>
              <xdr:cNvGrpSpPr/>
            </xdr:nvGrpSpPr>
            <xdr:grpSpPr>
              <a:xfrm>
                <a:off x="2112587" y="448796"/>
                <a:ext cx="1977278" cy="3489834"/>
                <a:chOff x="2101381" y="516031"/>
                <a:chExt cx="1977278" cy="3489834"/>
              </a:xfrm>
            </xdr:grpSpPr>
            <xdr:grpSp>
              <xdr:nvGrpSpPr>
                <xdr:cNvPr id="27" name="Gruppo 26"/>
                <xdr:cNvGrpSpPr/>
              </xdr:nvGrpSpPr>
              <xdr:grpSpPr>
                <a:xfrm>
                  <a:off x="2154331" y="516031"/>
                  <a:ext cx="643218" cy="247650"/>
                  <a:chOff x="2053478" y="504825"/>
                  <a:chExt cx="643218" cy="247650"/>
                </a:xfrm>
              </xdr:grpSpPr>
              <xdr:sp macro="" textlink="">
                <xdr:nvSpPr>
                  <xdr:cNvPr id="33" name="Rettangolo arrotondato 32"/>
                  <xdr:cNvSpPr/>
                </xdr:nvSpPr>
                <xdr:spPr>
                  <a:xfrm>
                    <a:off x="2053478" y="504825"/>
                    <a:ext cx="643218" cy="247650"/>
                  </a:xfrm>
                  <a:prstGeom prst="roundRect">
                    <a:avLst/>
                  </a:prstGeom>
                  <a:solidFill>
                    <a:schemeClr val="accent6">
                      <a:lumMod val="60000"/>
                      <a:lumOff val="40000"/>
                    </a:schemeClr>
                  </a:solidFill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it-IT" sz="1100"/>
                  </a:p>
                </xdr:txBody>
              </xdr:sp>
              <xdr:sp macro="" textlink="">
                <xdr:nvSpPr>
                  <xdr:cNvPr id="34" name="Rettangolo arrotondato 33"/>
                  <xdr:cNvSpPr/>
                </xdr:nvSpPr>
                <xdr:spPr>
                  <a:xfrm>
                    <a:off x="2274458" y="598170"/>
                    <a:ext cx="195543" cy="57150"/>
                  </a:xfrm>
                  <a:prstGeom prst="roundRect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3">
                    <a:schemeClr val="lt1"/>
                  </a:lnRef>
                  <a:fillRef idx="1">
                    <a:schemeClr val="accent6"/>
                  </a:fillRef>
                  <a:effectRef idx="1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it-IT" sz="1100"/>
                  </a:p>
                </xdr:txBody>
              </xdr:sp>
            </xdr:grpSp>
            <xdr:grpSp>
              <xdr:nvGrpSpPr>
                <xdr:cNvPr id="30" name="Gruppo 29"/>
                <xdr:cNvGrpSpPr/>
              </xdr:nvGrpSpPr>
              <xdr:grpSpPr>
                <a:xfrm>
                  <a:off x="2101381" y="616046"/>
                  <a:ext cx="1977278" cy="3389819"/>
                  <a:chOff x="6660239" y="582429"/>
                  <a:chExt cx="1990725" cy="3389819"/>
                </a:xfrm>
              </xdr:grpSpPr>
              <xdr:sp macro="" textlink="">
                <xdr:nvSpPr>
                  <xdr:cNvPr id="31" name="Rettangolo con singolo angolo ritagliato 30"/>
                  <xdr:cNvSpPr/>
                </xdr:nvSpPr>
                <xdr:spPr>
                  <a:xfrm rot="5350340">
                    <a:off x="7150777" y="91891"/>
                    <a:ext cx="1009650" cy="1990725"/>
                  </a:xfrm>
                  <a:prstGeom prst="snip1Rect">
                    <a:avLst/>
                  </a:prstGeom>
                  <a:ln w="28575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it-IT" sz="1100"/>
                  </a:p>
                </xdr:txBody>
              </xdr:sp>
              <xdr:sp macro="" textlink="">
                <xdr:nvSpPr>
                  <xdr:cNvPr id="32" name="CasellaDiTesto 31"/>
                  <xdr:cNvSpPr txBox="1"/>
                </xdr:nvSpPr>
                <xdr:spPr>
                  <a:xfrm>
                    <a:off x="6867525" y="3495676"/>
                    <a:ext cx="1562100" cy="476572"/>
                  </a:xfrm>
                  <a:prstGeom prst="rect">
                    <a:avLst/>
                  </a:prstGeom>
                  <a:noFill/>
                  <a:ln w="9525" cap="flat" cmpd="sng" algn="ctr">
                    <a:solidFill>
                      <a:schemeClr val="accent6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accent6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ctr"/>
                    <a:r>
                      <a:rPr lang="it-IT" sz="1100" b="1"/>
                      <a:t>POSIZIONE</a:t>
                    </a:r>
                    <a:r>
                      <a:rPr lang="it-IT" sz="1100" b="1" baseline="0"/>
                      <a:t> DI RIPOSO</a:t>
                    </a:r>
                  </a:p>
                  <a:p>
                    <a:pPr algn="ctr"/>
                    <a:r>
                      <a:rPr lang="it-IT" sz="1100" b="1" baseline="0"/>
                      <a:t>"0"</a:t>
                    </a:r>
                  </a:p>
                  <a:p>
                    <a:endParaRPr lang="it-IT" sz="1100" b="1" baseline="0"/>
                  </a:p>
                  <a:p>
                    <a:endParaRPr lang="it-IT" sz="1100" b="1"/>
                  </a:p>
                </xdr:txBody>
              </xdr: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Normal="100" workbookViewId="0">
      <selection activeCell="C7" sqref="C7"/>
    </sheetView>
  </sheetViews>
  <sheetFormatPr defaultRowHeight="15" x14ac:dyDescent="0.25"/>
  <cols>
    <col min="2" max="2" width="11.42578125" customWidth="1"/>
    <col min="3" max="3" width="11" bestFit="1" customWidth="1"/>
    <col min="7" max="7" width="12.7109375" bestFit="1" customWidth="1"/>
    <col min="8" max="8" width="27.42578125" bestFit="1" customWidth="1"/>
    <col min="9" max="9" width="21.42578125" customWidth="1"/>
    <col min="10" max="10" width="14.42578125" customWidth="1"/>
    <col min="11" max="11" width="11.7109375" customWidth="1"/>
    <col min="13" max="13" width="5.5703125" customWidth="1"/>
    <col min="15" max="15" width="9.140625" customWidth="1"/>
    <col min="16" max="16" width="4.5703125" customWidth="1"/>
  </cols>
  <sheetData>
    <row r="2" spans="2:13" ht="15.75" thickBot="1" x14ac:dyDescent="0.3"/>
    <row r="3" spans="2:13" ht="18.75" thickBot="1" x14ac:dyDescent="0.4">
      <c r="B3" s="51" t="s">
        <v>9</v>
      </c>
      <c r="C3" s="52">
        <f>'DEBUG 1 ruote'!C5</f>
        <v>1200</v>
      </c>
      <c r="D3" s="44" t="s">
        <v>55</v>
      </c>
      <c r="E3" s="5"/>
      <c r="F3" s="54"/>
      <c r="G3" s="77"/>
      <c r="H3" s="77"/>
      <c r="I3" s="54"/>
      <c r="J3" s="54"/>
    </row>
    <row r="4" spans="2:13" ht="15.75" thickBot="1" x14ac:dyDescent="0.3">
      <c r="B4" s="45" t="s">
        <v>0</v>
      </c>
      <c r="C4" s="46">
        <f>'DEBUG 1 ruote'!C6</f>
        <v>200</v>
      </c>
      <c r="D4" s="47" t="s">
        <v>55</v>
      </c>
      <c r="E4" s="5"/>
      <c r="F4" s="5"/>
      <c r="G4" s="10" t="s">
        <v>36</v>
      </c>
      <c r="H4" s="5" t="s">
        <v>35</v>
      </c>
      <c r="I4" s="54" t="s">
        <v>56</v>
      </c>
      <c r="J4" s="54"/>
    </row>
    <row r="5" spans="2:13" ht="18" x14ac:dyDescent="0.35">
      <c r="B5" s="45" t="s">
        <v>1</v>
      </c>
      <c r="C5" s="46">
        <f>'DEBUG 1 ruote'!C7</f>
        <v>200</v>
      </c>
      <c r="D5" s="47" t="s">
        <v>55</v>
      </c>
      <c r="E5" s="5"/>
      <c r="F5" s="41" t="s">
        <v>10</v>
      </c>
      <c r="G5" s="1">
        <f>90-DEGREES(ATAN(ABS($C$3+($C$6/2))/$C$4))</f>
        <v>8.1301023541559658</v>
      </c>
      <c r="H5" s="3">
        <f>G5+90</f>
        <v>98.130102354155966</v>
      </c>
      <c r="I5" s="5">
        <f>H5*(255/180)</f>
        <v>139.01764500172095</v>
      </c>
      <c r="J5" s="54"/>
    </row>
    <row r="6" spans="2:13" ht="18.75" thickBot="1" x14ac:dyDescent="0.4">
      <c r="B6" s="48" t="s">
        <v>2</v>
      </c>
      <c r="C6" s="49">
        <f>'DEBUG 1 ruote'!C8</f>
        <v>400</v>
      </c>
      <c r="D6" s="50" t="s">
        <v>55</v>
      </c>
      <c r="E6" s="5"/>
      <c r="F6" s="42" t="s">
        <v>11</v>
      </c>
      <c r="G6" s="4">
        <f>DEGREES(ATAN(ABS($C$3+($C$6/2))/$C$5))-90</f>
        <v>-8.1301023541559658</v>
      </c>
      <c r="H6" s="6">
        <f t="shared" ref="H6:H8" si="0">G6+90</f>
        <v>81.869897645844034</v>
      </c>
      <c r="I6" s="5">
        <f t="shared" ref="I6:I8" si="1">H6*(255/180)</f>
        <v>115.98235499827905</v>
      </c>
      <c r="J6" s="54"/>
    </row>
    <row r="7" spans="2:13" ht="18" x14ac:dyDescent="0.35">
      <c r="F7" s="42" t="s">
        <v>13</v>
      </c>
      <c r="G7" s="4">
        <f>DEGREES(ATAN(ABS($C$3-($C$6/2))/$C$5))-90</f>
        <v>-11.309932474020215</v>
      </c>
      <c r="H7" s="6">
        <f t="shared" si="0"/>
        <v>78.690067525979785</v>
      </c>
      <c r="I7" s="5">
        <f t="shared" si="1"/>
        <v>111.4775956618047</v>
      </c>
      <c r="J7" s="54"/>
    </row>
    <row r="8" spans="2:13" ht="18.75" thickBot="1" x14ac:dyDescent="0.4">
      <c r="E8" s="5"/>
      <c r="F8" s="43" t="s">
        <v>12</v>
      </c>
      <c r="G8" s="7">
        <f>90-DEGREES(ATAN(ABS($C$3-($C$6/2))/$C$4))</f>
        <v>11.309932474020215</v>
      </c>
      <c r="H8" s="9">
        <f t="shared" si="0"/>
        <v>101.30993247402021</v>
      </c>
      <c r="I8" s="5">
        <f t="shared" si="1"/>
        <v>143.52240433819532</v>
      </c>
      <c r="J8" s="5"/>
      <c r="K8" s="5"/>
      <c r="L8" s="5"/>
      <c r="M8" s="5"/>
    </row>
    <row r="9" spans="2:13" ht="15.75" thickBot="1" x14ac:dyDescent="0.3">
      <c r="C9" s="8"/>
      <c r="G9" s="78"/>
      <c r="J9" s="5"/>
      <c r="K9" s="5"/>
      <c r="L9" s="5"/>
      <c r="M9" s="5"/>
    </row>
    <row r="10" spans="2:13" ht="18" x14ac:dyDescent="0.35">
      <c r="B10" s="38" t="s">
        <v>3</v>
      </c>
      <c r="C10" s="5">
        <f>SQRT(($C$3+($C$6/2))^2+$C$4^2)</f>
        <v>1414.2135623730951</v>
      </c>
      <c r="D10" s="3" t="s">
        <v>55</v>
      </c>
      <c r="E10" s="5"/>
      <c r="J10" s="5"/>
      <c r="L10" s="5"/>
      <c r="M10" s="5"/>
    </row>
    <row r="11" spans="2:13" ht="18" x14ac:dyDescent="0.35">
      <c r="B11" s="39" t="s">
        <v>4</v>
      </c>
      <c r="C11" s="5">
        <f>ABS($C$3+($C$6/2))</f>
        <v>1400</v>
      </c>
      <c r="D11" s="6" t="s">
        <v>55</v>
      </c>
      <c r="E11" s="5"/>
      <c r="L11" s="5"/>
      <c r="M11" s="5"/>
    </row>
    <row r="12" spans="2:13" ht="18" x14ac:dyDescent="0.35">
      <c r="B12" s="39" t="s">
        <v>5</v>
      </c>
      <c r="C12" s="5">
        <f>SQRT(($C$3+($C$6/2))^2+$C$5^2)</f>
        <v>1414.2135623730951</v>
      </c>
      <c r="D12" s="6" t="s">
        <v>55</v>
      </c>
      <c r="E12" s="5"/>
      <c r="L12" s="5"/>
      <c r="M12" s="5"/>
    </row>
    <row r="13" spans="2:13" x14ac:dyDescent="0.25">
      <c r="B13" s="39"/>
      <c r="C13" s="5"/>
      <c r="D13" s="6"/>
      <c r="E13" s="5"/>
      <c r="L13" s="5"/>
      <c r="M13" s="5"/>
    </row>
    <row r="14" spans="2:13" ht="18" x14ac:dyDescent="0.35">
      <c r="B14" s="39" t="s">
        <v>6</v>
      </c>
      <c r="C14" s="5">
        <f>SQRT(($C$3-($C$6/2))^2+$C$5^2)</f>
        <v>1019.803902718557</v>
      </c>
      <c r="D14" s="6" t="s">
        <v>55</v>
      </c>
      <c r="E14" s="5"/>
      <c r="K14" s="5"/>
      <c r="L14" s="5"/>
      <c r="M14" s="5"/>
    </row>
    <row r="15" spans="2:13" ht="18" x14ac:dyDescent="0.35">
      <c r="B15" s="39" t="s">
        <v>7</v>
      </c>
      <c r="C15" s="5">
        <f>ABS($C$3-($C$6/2))</f>
        <v>1000</v>
      </c>
      <c r="D15" s="6" t="s">
        <v>55</v>
      </c>
      <c r="E15" s="5"/>
      <c r="K15" s="5"/>
      <c r="L15" s="5"/>
      <c r="M15" s="5"/>
    </row>
    <row r="16" spans="2:13" ht="18.75" thickBot="1" x14ac:dyDescent="0.4">
      <c r="B16" s="40" t="s">
        <v>8</v>
      </c>
      <c r="C16" s="8">
        <f>SQRT(($C$3-($C$6/2))^2+$C$4^2)</f>
        <v>1019.803902718557</v>
      </c>
      <c r="D16" s="9" t="s">
        <v>55</v>
      </c>
      <c r="E16" s="5"/>
      <c r="K16" s="5"/>
      <c r="L16" s="5"/>
      <c r="M16" s="5"/>
    </row>
    <row r="26" spans="2:7" x14ac:dyDescent="0.25">
      <c r="B26" s="113" t="s">
        <v>34</v>
      </c>
      <c r="C26" s="113"/>
      <c r="D26" s="113"/>
      <c r="E26" s="113"/>
      <c r="F26" s="113"/>
      <c r="G26" s="113"/>
    </row>
    <row r="27" spans="2:7" x14ac:dyDescent="0.25">
      <c r="B27" s="113"/>
      <c r="C27" s="113"/>
      <c r="D27" s="113"/>
      <c r="E27" s="113"/>
      <c r="F27" s="113"/>
      <c r="G27" s="113"/>
    </row>
    <row r="28" spans="2:7" x14ac:dyDescent="0.25">
      <c r="B28" s="113"/>
      <c r="C28" s="113"/>
      <c r="D28" s="113"/>
      <c r="E28" s="113"/>
      <c r="F28" s="113"/>
      <c r="G28" s="113"/>
    </row>
    <row r="29" spans="2:7" x14ac:dyDescent="0.25">
      <c r="B29" s="113"/>
      <c r="C29" s="113"/>
      <c r="D29" s="113"/>
      <c r="E29" s="113"/>
      <c r="F29" s="113"/>
      <c r="G29" s="113"/>
    </row>
    <row r="30" spans="2:7" x14ac:dyDescent="0.25">
      <c r="B30" s="113"/>
      <c r="C30" s="113"/>
      <c r="D30" s="113"/>
      <c r="E30" s="113"/>
      <c r="F30" s="113"/>
      <c r="G30" s="113"/>
    </row>
    <row r="31" spans="2:7" x14ac:dyDescent="0.25">
      <c r="B31" s="113"/>
      <c r="C31" s="113"/>
      <c r="D31" s="113"/>
      <c r="E31" s="113"/>
      <c r="F31" s="113"/>
      <c r="G31" s="113"/>
    </row>
  </sheetData>
  <customSheetViews>
    <customSheetView guid="{E0513D8C-DC6F-45C6-B1DA-C01ECDEFE1DE}">
      <selection activeCell="C4" sqref="C4"/>
    </customSheetView>
  </customSheetViews>
  <mergeCells count="1">
    <mergeCell ref="B26:G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7"/>
  <sheetViews>
    <sheetView topLeftCell="A12" zoomScale="115" zoomScaleNormal="115" workbookViewId="0">
      <selection activeCell="C24" sqref="C24:E25"/>
    </sheetView>
  </sheetViews>
  <sheetFormatPr defaultRowHeight="15" x14ac:dyDescent="0.25"/>
  <cols>
    <col min="3" max="3" width="11.28515625" bestFit="1" customWidth="1"/>
    <col min="4" max="4" width="16.140625" customWidth="1"/>
    <col min="5" max="5" width="7.5703125" bestFit="1" customWidth="1"/>
    <col min="6" max="6" width="13.42578125" customWidth="1"/>
    <col min="7" max="7" width="13.7109375" customWidth="1"/>
    <col min="8" max="8" width="16.140625" bestFit="1" customWidth="1"/>
    <col min="9" max="9" width="13.42578125" bestFit="1" customWidth="1"/>
    <col min="10" max="10" width="13.28515625" customWidth="1"/>
    <col min="11" max="12" width="13.42578125" bestFit="1" customWidth="1"/>
  </cols>
  <sheetData>
    <row r="2" spans="3:6" ht="15.75" thickBot="1" x14ac:dyDescent="0.3"/>
    <row r="3" spans="3:6" ht="16.5" thickTop="1" thickBot="1" x14ac:dyDescent="0.3">
      <c r="C3" s="18" t="s">
        <v>30</v>
      </c>
      <c r="D3" s="19" t="s">
        <v>24</v>
      </c>
      <c r="E3" s="19">
        <f>'DEBUG 1 ruote'!C3</f>
        <v>150</v>
      </c>
      <c r="F3" s="20" t="s">
        <v>57</v>
      </c>
    </row>
    <row r="4" spans="3:6" ht="15.75" thickTop="1" x14ac:dyDescent="0.25"/>
    <row r="9" spans="3:6" ht="15.75" thickBot="1" x14ac:dyDescent="0.3"/>
    <row r="10" spans="3:6" x14ac:dyDescent="0.25">
      <c r="C10" s="12" t="s">
        <v>14</v>
      </c>
      <c r="D10" s="13">
        <f>'DEBUG 1 ruote'!C10</f>
        <v>1000</v>
      </c>
      <c r="E10" s="14" t="s">
        <v>55</v>
      </c>
    </row>
    <row r="11" spans="3:6" ht="15.75" thickBot="1" x14ac:dyDescent="0.3">
      <c r="C11" s="15" t="s">
        <v>15</v>
      </c>
      <c r="D11" s="16">
        <f>'DEBUG 1 ruote'!C11</f>
        <v>200</v>
      </c>
      <c r="E11" s="17" t="s">
        <v>29</v>
      </c>
    </row>
    <row r="14" spans="3:6" ht="15" customHeight="1" x14ac:dyDescent="0.25"/>
    <row r="15" spans="3:6" ht="15.75" thickBot="1" x14ac:dyDescent="0.3"/>
    <row r="16" spans="3:6" x14ac:dyDescent="0.25">
      <c r="C16" s="21" t="s">
        <v>17</v>
      </c>
      <c r="D16" s="2">
        <f>ABS(($D$10*'dICR-Rx - ANGOLI'!C10)/'dICR-Rx - ANGOLI'!$C$3)</f>
        <v>1178.5113019775793</v>
      </c>
      <c r="E16" s="3" t="s">
        <v>55</v>
      </c>
    </row>
    <row r="17" spans="3:5" x14ac:dyDescent="0.25">
      <c r="C17" s="22" t="s">
        <v>18</v>
      </c>
      <c r="D17" s="5">
        <f>ABS(($D$10*'dICR-Rx - ANGOLI'!C11)/'dICR-Rx - ANGOLI'!$C$3)</f>
        <v>1166.6666666666667</v>
      </c>
      <c r="E17" s="6" t="s">
        <v>55</v>
      </c>
    </row>
    <row r="18" spans="3:5" x14ac:dyDescent="0.25">
      <c r="C18" s="22" t="s">
        <v>19</v>
      </c>
      <c r="D18" s="5">
        <f>ABS(($D$10*'dICR-Rx - ANGOLI'!C12)/'dICR-Rx - ANGOLI'!$C$3)</f>
        <v>1178.5113019775793</v>
      </c>
      <c r="E18" s="6" t="s">
        <v>55</v>
      </c>
    </row>
    <row r="19" spans="3:5" x14ac:dyDescent="0.25">
      <c r="C19" s="22" t="s">
        <v>20</v>
      </c>
      <c r="D19" s="5">
        <f>ABS(($D$10*'dICR-Rx - ANGOLI'!C14)/'dICR-Rx - ANGOLI'!$C$3)</f>
        <v>849.83658559879746</v>
      </c>
      <c r="E19" s="6" t="s">
        <v>55</v>
      </c>
    </row>
    <row r="20" spans="3:5" x14ac:dyDescent="0.25">
      <c r="C20" s="22" t="s">
        <v>21</v>
      </c>
      <c r="D20" s="5">
        <f>ABS(($D$10*'dICR-Rx - ANGOLI'!C15)/'dICR-Rx - ANGOLI'!$C$3)</f>
        <v>833.33333333333337</v>
      </c>
      <c r="E20" s="6" t="s">
        <v>55</v>
      </c>
    </row>
    <row r="21" spans="3:5" ht="15.75" thickBot="1" x14ac:dyDescent="0.3">
      <c r="C21" s="23" t="s">
        <v>22</v>
      </c>
      <c r="D21" s="8">
        <f>ABS(($D$10*'dICR-Rx - ANGOLI'!C16)/'dICR-Rx - ANGOLI'!$C$3)</f>
        <v>849.83658559879746</v>
      </c>
      <c r="E21" s="9" t="s">
        <v>55</v>
      </c>
    </row>
    <row r="23" spans="3:5" ht="15.75" thickBot="1" x14ac:dyDescent="0.3"/>
    <row r="24" spans="3:5" ht="15.75" thickTop="1" x14ac:dyDescent="0.25">
      <c r="C24" s="36" t="s">
        <v>31</v>
      </c>
      <c r="D24" s="35">
        <f>E3*(D11/255)</f>
        <v>117.64705882352941</v>
      </c>
      <c r="E24" s="34" t="s">
        <v>57</v>
      </c>
    </row>
    <row r="25" spans="3:5" ht="15.75" thickBot="1" x14ac:dyDescent="0.3">
      <c r="C25" s="37" t="s">
        <v>33</v>
      </c>
      <c r="D25" s="11">
        <f>MAX(D16:D21)</f>
        <v>1178.5113019775793</v>
      </c>
      <c r="E25" s="33" t="s">
        <v>57</v>
      </c>
    </row>
    <row r="26" spans="3:5" ht="15.75" thickTop="1" x14ac:dyDescent="0.25"/>
    <row r="27" spans="3:5" ht="15.75" thickBot="1" x14ac:dyDescent="0.3"/>
    <row r="28" spans="3:5" x14ac:dyDescent="0.25">
      <c r="C28" s="24" t="s">
        <v>16</v>
      </c>
      <c r="D28" s="25">
        <f t="shared" ref="D28:D33" si="0">(D16*$D$24)/$D$25</f>
        <v>117.64705882352939</v>
      </c>
      <c r="E28" s="30" t="s">
        <v>23</v>
      </c>
    </row>
    <row r="29" spans="3:5" x14ac:dyDescent="0.25">
      <c r="C29" s="26" t="s">
        <v>25</v>
      </c>
      <c r="D29" s="27">
        <f t="shared" si="0"/>
        <v>116.4646463130784</v>
      </c>
      <c r="E29" s="31" t="s">
        <v>23</v>
      </c>
    </row>
    <row r="30" spans="3:5" x14ac:dyDescent="0.25">
      <c r="C30" s="26" t="s">
        <v>26</v>
      </c>
      <c r="D30" s="27">
        <f t="shared" si="0"/>
        <v>117.64705882352939</v>
      </c>
      <c r="E30" s="31" t="s">
        <v>23</v>
      </c>
    </row>
    <row r="31" spans="3:5" x14ac:dyDescent="0.25">
      <c r="C31" s="26" t="s">
        <v>27</v>
      </c>
      <c r="D31" s="27">
        <f t="shared" si="0"/>
        <v>84.836500599152686</v>
      </c>
      <c r="E31" s="31" t="s">
        <v>23</v>
      </c>
    </row>
    <row r="32" spans="3:5" x14ac:dyDescent="0.25">
      <c r="C32" s="26" t="s">
        <v>28</v>
      </c>
      <c r="D32" s="27">
        <f t="shared" si="0"/>
        <v>83.189033080770287</v>
      </c>
      <c r="E32" s="31" t="s">
        <v>23</v>
      </c>
    </row>
    <row r="33" spans="3:5" ht="15.75" thickBot="1" x14ac:dyDescent="0.3">
      <c r="C33" s="28" t="s">
        <v>32</v>
      </c>
      <c r="D33" s="29">
        <f t="shared" si="0"/>
        <v>84.836500599152686</v>
      </c>
      <c r="E33" s="32" t="s">
        <v>23</v>
      </c>
    </row>
    <row r="37" spans="3:5" ht="18" customHeight="1" x14ac:dyDescent="0.25"/>
  </sheetData>
  <customSheetViews>
    <customSheetView guid="{E0513D8C-DC6F-45C6-B1DA-C01ECDEFE1DE}" scale="85" topLeftCell="A10">
      <selection activeCell="D12" sqref="D12"/>
    </customSheetView>
  </customSheetView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E16" sqref="E16"/>
    </sheetView>
  </sheetViews>
  <sheetFormatPr defaultRowHeight="15" x14ac:dyDescent="0.25"/>
  <cols>
    <col min="1" max="1" width="4.42578125" customWidth="1"/>
    <col min="2" max="2" width="14.7109375" bestFit="1" customWidth="1"/>
    <col min="4" max="4" width="8.7109375" bestFit="1" customWidth="1"/>
  </cols>
  <sheetData>
    <row r="2" spans="2:14" ht="15.75" thickBot="1" x14ac:dyDescent="0.3"/>
    <row r="3" spans="2:14" ht="16.5" thickTop="1" thickBot="1" x14ac:dyDescent="0.3">
      <c r="B3" s="81" t="s">
        <v>24</v>
      </c>
      <c r="C3" s="82">
        <v>150</v>
      </c>
      <c r="D3" s="83" t="s">
        <v>57</v>
      </c>
    </row>
    <row r="4" spans="2:14" ht="15" customHeight="1" thickTop="1" thickBot="1" x14ac:dyDescent="0.3"/>
    <row r="5" spans="2:14" ht="18.75" thickBot="1" x14ac:dyDescent="0.4">
      <c r="B5" s="51" t="s">
        <v>9</v>
      </c>
      <c r="C5" s="52">
        <v>1200</v>
      </c>
      <c r="D5" s="44" t="s">
        <v>55</v>
      </c>
    </row>
    <row r="6" spans="2:14" x14ac:dyDescent="0.25">
      <c r="B6" s="86" t="s">
        <v>0</v>
      </c>
      <c r="C6" s="87">
        <v>200</v>
      </c>
      <c r="D6" s="88" t="s">
        <v>55</v>
      </c>
      <c r="E6" s="4"/>
      <c r="F6" s="6"/>
      <c r="G6" s="123" t="s">
        <v>36</v>
      </c>
      <c r="H6" s="124"/>
      <c r="I6" s="125" t="s">
        <v>59</v>
      </c>
      <c r="J6" s="126"/>
      <c r="K6" s="127"/>
      <c r="L6" s="123" t="s">
        <v>58</v>
      </c>
      <c r="M6" s="128"/>
      <c r="N6" s="129"/>
    </row>
    <row r="7" spans="2:14" ht="15.75" thickBot="1" x14ac:dyDescent="0.3">
      <c r="B7" s="86" t="s">
        <v>1</v>
      </c>
      <c r="C7" s="87">
        <v>200</v>
      </c>
      <c r="D7" s="88" t="s">
        <v>55</v>
      </c>
      <c r="F7" s="9"/>
      <c r="G7" s="102" t="s">
        <v>66</v>
      </c>
      <c r="H7" s="103" t="s">
        <v>2</v>
      </c>
      <c r="I7" s="104" t="s">
        <v>57</v>
      </c>
      <c r="J7" s="105" t="s">
        <v>2</v>
      </c>
      <c r="K7" s="106" t="s">
        <v>54</v>
      </c>
      <c r="L7" s="107" t="s">
        <v>55</v>
      </c>
      <c r="M7" s="105" t="s">
        <v>2</v>
      </c>
      <c r="N7" s="106" t="s">
        <v>54</v>
      </c>
    </row>
    <row r="8" spans="2:14" ht="15.75" thickBot="1" x14ac:dyDescent="0.3">
      <c r="B8" s="89" t="s">
        <v>2</v>
      </c>
      <c r="C8" s="90">
        <v>400</v>
      </c>
      <c r="D8" s="91" t="s">
        <v>55</v>
      </c>
      <c r="F8" s="79" t="s">
        <v>60</v>
      </c>
      <c r="G8" s="108">
        <f>'dICR-Rx - ANGOLI'!G5</f>
        <v>8.1301023541559658</v>
      </c>
      <c r="H8" s="92">
        <f>'dICR-Rx - ANGOLI'!I5</f>
        <v>139.01764500172095</v>
      </c>
      <c r="I8" s="93">
        <f>'Distanze - Velocità'!D28</f>
        <v>117.64705882352939</v>
      </c>
      <c r="J8" s="94">
        <f>MOD('Distanze - Velocità'!D28,256)</f>
        <v>117.64705882352939</v>
      </c>
      <c r="K8" s="95">
        <f>'Distanze - Velocità'!D28/256</f>
        <v>0.45955882352941169</v>
      </c>
      <c r="L8" s="96">
        <f>'Distanze - Velocità'!D16</f>
        <v>1178.5113019775793</v>
      </c>
      <c r="M8" s="94">
        <f>MOD('Distanze - Velocità'!D16,256)</f>
        <v>154.51130197757925</v>
      </c>
      <c r="N8" s="95">
        <f>'Distanze - Velocità'!D16/256</f>
        <v>4.6035597733499189</v>
      </c>
    </row>
    <row r="9" spans="2:14" ht="15.75" thickBot="1" x14ac:dyDescent="0.3">
      <c r="F9" s="79" t="s">
        <v>61</v>
      </c>
      <c r="G9" s="108"/>
      <c r="H9" s="92"/>
      <c r="I9" s="93">
        <f>'Distanze - Velocità'!D29</f>
        <v>116.4646463130784</v>
      </c>
      <c r="J9" s="94">
        <f>MOD('Distanze - Velocità'!D29,256)</f>
        <v>116.4646463130784</v>
      </c>
      <c r="K9" s="95">
        <f>'Distanze - Velocità'!D29/256</f>
        <v>0.45494002466046252</v>
      </c>
      <c r="L9" s="96">
        <f>'Distanze - Velocità'!D17</f>
        <v>1166.6666666666667</v>
      </c>
      <c r="M9" s="94">
        <f>MOD('Distanze - Velocità'!D17,256)</f>
        <v>142.66666666666674</v>
      </c>
      <c r="N9" s="95">
        <f>'Distanze - Velocità'!D17/256</f>
        <v>4.557291666666667</v>
      </c>
    </row>
    <row r="10" spans="2:14" x14ac:dyDescent="0.25">
      <c r="B10" s="12" t="s">
        <v>14</v>
      </c>
      <c r="C10" s="13">
        <v>1000</v>
      </c>
      <c r="D10" s="14" t="s">
        <v>55</v>
      </c>
      <c r="F10" s="79" t="s">
        <v>62</v>
      </c>
      <c r="G10" s="108">
        <f>'dICR-Rx - ANGOLI'!G6</f>
        <v>-8.1301023541559658</v>
      </c>
      <c r="H10" s="92">
        <f>'dICR-Rx - ANGOLI'!I6</f>
        <v>115.98235499827905</v>
      </c>
      <c r="I10" s="93">
        <f>'Distanze - Velocità'!D30</f>
        <v>117.64705882352939</v>
      </c>
      <c r="J10" s="94">
        <f>MOD('Distanze - Velocità'!D30,256)</f>
        <v>117.64705882352939</v>
      </c>
      <c r="K10" s="95">
        <f>'Distanze - Velocità'!D30/256</f>
        <v>0.45955882352941169</v>
      </c>
      <c r="L10" s="96">
        <f>'Distanze - Velocità'!D18</f>
        <v>1178.5113019775793</v>
      </c>
      <c r="M10" s="94">
        <f>MOD('Distanze - Velocità'!D18,256)</f>
        <v>154.51130197757925</v>
      </c>
      <c r="N10" s="95">
        <f>'Distanze - Velocità'!D18/256</f>
        <v>4.6035597733499189</v>
      </c>
    </row>
    <row r="11" spans="2:14" ht="15.75" thickBot="1" x14ac:dyDescent="0.3">
      <c r="B11" s="15" t="s">
        <v>15</v>
      </c>
      <c r="C11" s="16">
        <v>200</v>
      </c>
      <c r="D11" s="17" t="s">
        <v>29</v>
      </c>
      <c r="F11" s="79" t="s">
        <v>63</v>
      </c>
      <c r="G11" s="108">
        <f>'dICR-Rx - ANGOLI'!G7</f>
        <v>-11.309932474020215</v>
      </c>
      <c r="H11" s="92">
        <f>'dICR-Rx - ANGOLI'!I7</f>
        <v>111.4775956618047</v>
      </c>
      <c r="I11" s="93">
        <f>'Distanze - Velocità'!D31</f>
        <v>84.836500599152686</v>
      </c>
      <c r="J11" s="94">
        <f>MOD('Distanze - Velocità'!D31,256)</f>
        <v>84.836500599152686</v>
      </c>
      <c r="K11" s="95">
        <f>'Distanze - Velocità'!D31/256</f>
        <v>0.33139258046544018</v>
      </c>
      <c r="L11" s="96">
        <f>'Distanze - Velocità'!D19</f>
        <v>849.83658559879746</v>
      </c>
      <c r="M11" s="94">
        <f>MOD('Distanze - Velocità'!D19,256)</f>
        <v>81.836585598797456</v>
      </c>
      <c r="N11" s="95">
        <f>'Distanze - Velocità'!D19/256</f>
        <v>3.3196741624953026</v>
      </c>
    </row>
    <row r="12" spans="2:14" x14ac:dyDescent="0.25">
      <c r="F12" s="79" t="s">
        <v>64</v>
      </c>
      <c r="G12" s="108"/>
      <c r="H12" s="92"/>
      <c r="I12" s="93">
        <f>'Distanze - Velocità'!D32</f>
        <v>83.189033080770287</v>
      </c>
      <c r="J12" s="94">
        <f>MOD('Distanze - Velocità'!D32,256)</f>
        <v>83.189033080770287</v>
      </c>
      <c r="K12" s="95">
        <f>'Distanze - Velocità'!D32/256</f>
        <v>0.32495716047175893</v>
      </c>
      <c r="L12" s="96">
        <f>'Distanze - Velocità'!D20</f>
        <v>833.33333333333337</v>
      </c>
      <c r="M12" s="94">
        <f>MOD('Distanze - Velocità'!D20,256)</f>
        <v>65.333333333333371</v>
      </c>
      <c r="N12" s="95">
        <f>'Distanze - Velocità'!D20/256</f>
        <v>3.2552083333333335</v>
      </c>
    </row>
    <row r="13" spans="2:14" ht="15.75" thickBot="1" x14ac:dyDescent="0.3">
      <c r="F13" s="80" t="s">
        <v>65</v>
      </c>
      <c r="G13" s="108">
        <f>'dICR-Rx - ANGOLI'!G8</f>
        <v>11.309932474020215</v>
      </c>
      <c r="H13" s="97">
        <f>'dICR-Rx - ANGOLI'!I8</f>
        <v>143.52240433819532</v>
      </c>
      <c r="I13" s="98">
        <f>'Distanze - Velocità'!D33</f>
        <v>84.836500599152686</v>
      </c>
      <c r="J13" s="99">
        <f>MOD('Distanze - Velocità'!D33,256)</f>
        <v>84.836500599152686</v>
      </c>
      <c r="K13" s="100">
        <f>'Distanze - Velocità'!D33/256</f>
        <v>0.33139258046544018</v>
      </c>
      <c r="L13" s="101">
        <f>'Distanze - Velocità'!D21</f>
        <v>849.83658559879746</v>
      </c>
      <c r="M13" s="99">
        <f>MOD('Distanze - Velocità'!D21,256)</f>
        <v>81.836585598797456</v>
      </c>
      <c r="N13" s="100">
        <f>'Distanze - Velocità'!D21/256</f>
        <v>3.3196741624953026</v>
      </c>
    </row>
    <row r="14" spans="2:14" x14ac:dyDescent="0.25">
      <c r="G14" s="55"/>
      <c r="H14" s="55"/>
      <c r="I14" s="55"/>
      <c r="J14" s="55"/>
      <c r="K14" s="55"/>
      <c r="L14" s="55"/>
      <c r="M14" s="55"/>
      <c r="N14" s="55"/>
    </row>
    <row r="16" spans="2:14" ht="15.75" thickBot="1" x14ac:dyDescent="0.3"/>
    <row r="17" spans="2:14" x14ac:dyDescent="0.25">
      <c r="B17" s="114" t="s">
        <v>67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6"/>
    </row>
    <row r="18" spans="2:14" x14ac:dyDescent="0.25"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9"/>
    </row>
    <row r="19" spans="2:14" x14ac:dyDescent="0.25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</row>
    <row r="20" spans="2:14" ht="15.75" thickBot="1" x14ac:dyDescent="0.3">
      <c r="B20" s="120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2"/>
    </row>
  </sheetData>
  <mergeCells count="4">
    <mergeCell ref="B17:N20"/>
    <mergeCell ref="G6:H6"/>
    <mergeCell ref="I6:K6"/>
    <mergeCell ref="L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tabSelected="1" topLeftCell="A3" zoomScaleNormal="100" workbookViewId="0">
      <selection activeCell="C4" sqref="C4"/>
    </sheetView>
  </sheetViews>
  <sheetFormatPr defaultRowHeight="15" x14ac:dyDescent="0.25"/>
  <cols>
    <col min="1" max="1" width="2.140625" customWidth="1"/>
    <col min="2" max="2" width="14.7109375" bestFit="1" customWidth="1"/>
  </cols>
  <sheetData>
    <row r="2" spans="2:16" ht="15.75" thickBot="1" x14ac:dyDescent="0.3"/>
    <row r="3" spans="2:16" ht="16.5" thickTop="1" thickBot="1" x14ac:dyDescent="0.3">
      <c r="B3" s="81" t="s">
        <v>24</v>
      </c>
      <c r="C3" s="82">
        <v>100</v>
      </c>
      <c r="D3" s="83" t="s">
        <v>57</v>
      </c>
    </row>
    <row r="4" spans="2:16" ht="16.5" thickTop="1" thickBot="1" x14ac:dyDescent="0.3"/>
    <row r="5" spans="2:16" ht="18.75" thickBot="1" x14ac:dyDescent="0.4">
      <c r="B5" s="51" t="s">
        <v>68</v>
      </c>
      <c r="C5" s="52">
        <v>45</v>
      </c>
      <c r="D5" s="44" t="s">
        <v>71</v>
      </c>
    </row>
    <row r="6" spans="2:16" x14ac:dyDescent="0.25">
      <c r="B6" s="86" t="s">
        <v>0</v>
      </c>
      <c r="C6" s="87">
        <v>200</v>
      </c>
      <c r="D6" s="88" t="s">
        <v>55</v>
      </c>
      <c r="G6" s="4"/>
      <c r="H6" s="6"/>
      <c r="I6" s="123" t="s">
        <v>36</v>
      </c>
      <c r="J6" s="124"/>
      <c r="K6" s="125" t="s">
        <v>59</v>
      </c>
      <c r="L6" s="126"/>
      <c r="M6" s="127"/>
      <c r="N6" s="123" t="s">
        <v>58</v>
      </c>
      <c r="O6" s="128"/>
      <c r="P6" s="129"/>
    </row>
    <row r="7" spans="2:16" ht="15.75" thickBot="1" x14ac:dyDescent="0.3">
      <c r="B7" s="86" t="s">
        <v>1</v>
      </c>
      <c r="C7" s="87">
        <v>200</v>
      </c>
      <c r="D7" s="88" t="s">
        <v>55</v>
      </c>
      <c r="H7" s="9"/>
      <c r="I7" s="102" t="s">
        <v>66</v>
      </c>
      <c r="J7" s="103" t="s">
        <v>2</v>
      </c>
      <c r="K7" s="104" t="s">
        <v>57</v>
      </c>
      <c r="L7" s="105" t="s">
        <v>2</v>
      </c>
      <c r="M7" s="106" t="s">
        <v>54</v>
      </c>
      <c r="N7" s="107" t="s">
        <v>55</v>
      </c>
      <c r="O7" s="105" t="s">
        <v>2</v>
      </c>
      <c r="P7" s="106" t="s">
        <v>54</v>
      </c>
    </row>
    <row r="8" spans="2:16" ht="15.75" thickBot="1" x14ac:dyDescent="0.3">
      <c r="B8" s="89" t="s">
        <v>2</v>
      </c>
      <c r="C8" s="90">
        <v>400</v>
      </c>
      <c r="D8" s="91" t="s">
        <v>55</v>
      </c>
      <c r="H8" s="79" t="s">
        <v>60</v>
      </c>
      <c r="I8" s="108">
        <v>-45</v>
      </c>
      <c r="J8" s="92">
        <v>63</v>
      </c>
      <c r="K8" s="93">
        <f>N8*$C$13/$C$14</f>
        <v>100</v>
      </c>
      <c r="L8" s="94">
        <f>MOD('Distanze - Velocità'!F28,256)</f>
        <v>0</v>
      </c>
      <c r="M8" s="95">
        <f>'Distanze - Velocità'!F28/256</f>
        <v>0</v>
      </c>
      <c r="N8" s="96">
        <f xml:space="preserve"> (2 * PI() *C26 * $C$5) / 360</f>
        <v>222.1441469079183</v>
      </c>
      <c r="O8" s="94">
        <f>MOD('Distanze - Velocità'!F16,256)</f>
        <v>0</v>
      </c>
      <c r="P8" s="95">
        <f>'Distanze - Velocità'!F16/256</f>
        <v>0</v>
      </c>
    </row>
    <row r="9" spans="2:16" x14ac:dyDescent="0.25">
      <c r="B9" s="2"/>
      <c r="C9" s="2"/>
      <c r="D9" s="2"/>
      <c r="H9" s="79" t="s">
        <v>61</v>
      </c>
      <c r="I9" s="108"/>
      <c r="J9" s="92"/>
      <c r="K9" s="93">
        <f t="shared" ref="K9:K13" si="0">N9*$C$13/$C$14</f>
        <v>70.710678118654755</v>
      </c>
      <c r="L9" s="94">
        <f>MOD('Distanze - Velocità'!F29,256)</f>
        <v>0</v>
      </c>
      <c r="M9" s="95">
        <f>'Distanze - Velocità'!F29/256</f>
        <v>0</v>
      </c>
      <c r="N9" s="96">
        <f t="shared" ref="N9:N12" si="1" xml:space="preserve"> (2 * PI() *C27 * $C$5) / 360</f>
        <v>157.07963267948966</v>
      </c>
      <c r="O9" s="94">
        <f>MOD('Distanze - Velocità'!F17,256)</f>
        <v>0</v>
      </c>
      <c r="P9" s="95">
        <f>'Distanze - Velocità'!F17/256</f>
        <v>0</v>
      </c>
    </row>
    <row r="10" spans="2:16" ht="15.75" thickBot="1" x14ac:dyDescent="0.3">
      <c r="B10" s="143"/>
      <c r="C10" s="54"/>
      <c r="D10" s="54"/>
      <c r="E10" s="5"/>
      <c r="H10" s="79" t="s">
        <v>62</v>
      </c>
      <c r="I10" s="108">
        <v>45</v>
      </c>
      <c r="J10" s="92">
        <v>191</v>
      </c>
      <c r="K10" s="93">
        <f t="shared" si="0"/>
        <v>100</v>
      </c>
      <c r="L10" s="94">
        <f>MOD('Distanze - Velocità'!F30,256)</f>
        <v>0</v>
      </c>
      <c r="M10" s="95">
        <f>'Distanze - Velocità'!F30/256</f>
        <v>0</v>
      </c>
      <c r="N10" s="96">
        <f t="shared" si="1"/>
        <v>222.1441469079183</v>
      </c>
      <c r="O10" s="94">
        <f>MOD('Distanze - Velocità'!F18,256)</f>
        <v>0</v>
      </c>
      <c r="P10" s="95">
        <f>'Distanze - Velocità'!F18/256</f>
        <v>0</v>
      </c>
    </row>
    <row r="11" spans="2:16" ht="15.75" thickBot="1" x14ac:dyDescent="0.3">
      <c r="B11" s="51" t="s">
        <v>15</v>
      </c>
      <c r="C11" s="52">
        <v>255</v>
      </c>
      <c r="D11" s="142" t="s">
        <v>29</v>
      </c>
      <c r="H11" s="79" t="s">
        <v>63</v>
      </c>
      <c r="I11" s="108">
        <v>-45</v>
      </c>
      <c r="J11" s="92">
        <v>63</v>
      </c>
      <c r="K11" s="93">
        <f t="shared" si="0"/>
        <v>100</v>
      </c>
      <c r="L11" s="94">
        <f>MOD('Distanze - Velocità'!F31,256)</f>
        <v>0</v>
      </c>
      <c r="M11" s="95">
        <f>'Distanze - Velocità'!F31/256</f>
        <v>0</v>
      </c>
      <c r="N11" s="96">
        <f t="shared" si="1"/>
        <v>222.1441469079183</v>
      </c>
      <c r="O11" s="94">
        <f>MOD('Distanze - Velocità'!F19,256)</f>
        <v>0</v>
      </c>
      <c r="P11" s="95">
        <f>'Distanze - Velocità'!F19/256</f>
        <v>0</v>
      </c>
    </row>
    <row r="12" spans="2:16" ht="15.75" thickBot="1" x14ac:dyDescent="0.3">
      <c r="H12" s="79" t="s">
        <v>64</v>
      </c>
      <c r="I12" s="108"/>
      <c r="J12" s="92"/>
      <c r="K12" s="93">
        <f t="shared" si="0"/>
        <v>70.710678118654755</v>
      </c>
      <c r="L12" s="94">
        <f>MOD('Distanze - Velocità'!F32,256)</f>
        <v>0</v>
      </c>
      <c r="M12" s="95">
        <f>'Distanze - Velocità'!F32/256</f>
        <v>0</v>
      </c>
      <c r="N12" s="96">
        <f t="shared" si="1"/>
        <v>157.07963267948966</v>
      </c>
      <c r="O12" s="94">
        <f>MOD('Distanze - Velocità'!F20,256)</f>
        <v>0</v>
      </c>
      <c r="P12" s="95">
        <f>'Distanze - Velocità'!F20/256</f>
        <v>0</v>
      </c>
    </row>
    <row r="13" spans="2:16" ht="16.5" thickTop="1" thickBot="1" x14ac:dyDescent="0.3">
      <c r="B13" s="36" t="s">
        <v>31</v>
      </c>
      <c r="C13" s="35">
        <f>C3*C11/255</f>
        <v>100</v>
      </c>
      <c r="D13" s="34" t="s">
        <v>57</v>
      </c>
      <c r="H13" s="80" t="s">
        <v>65</v>
      </c>
      <c r="I13" s="109">
        <v>45</v>
      </c>
      <c r="J13" s="97">
        <v>191</v>
      </c>
      <c r="K13" s="93">
        <f t="shared" si="0"/>
        <v>100</v>
      </c>
      <c r="L13" s="99">
        <f>MOD('Distanze - Velocità'!F33,256)</f>
        <v>0</v>
      </c>
      <c r="M13" s="100">
        <f>'Distanze - Velocità'!F33/256</f>
        <v>0</v>
      </c>
      <c r="N13" s="96">
        <f xml:space="preserve"> (2 * PI() *C31 * $C$5) / 360</f>
        <v>222.1441469079183</v>
      </c>
      <c r="O13" s="99">
        <f>MOD('Distanze - Velocità'!F21,256)</f>
        <v>0</v>
      </c>
      <c r="P13" s="100">
        <f>'Distanze - Velocità'!F21/256</f>
        <v>0</v>
      </c>
    </row>
    <row r="14" spans="2:16" ht="15.75" thickBot="1" x14ac:dyDescent="0.3">
      <c r="B14" s="37" t="s">
        <v>33</v>
      </c>
      <c r="C14" s="112">
        <f>MAX(N8:N13)</f>
        <v>222.1441469079183</v>
      </c>
      <c r="D14" s="33" t="s">
        <v>57</v>
      </c>
    </row>
    <row r="15" spans="2:16" ht="15.75" thickTop="1" x14ac:dyDescent="0.25"/>
    <row r="16" spans="2:16" ht="15.75" thickBot="1" x14ac:dyDescent="0.3"/>
    <row r="17" spans="2:15" x14ac:dyDescent="0.25">
      <c r="C17" s="114" t="s">
        <v>70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6"/>
    </row>
    <row r="18" spans="2:15" x14ac:dyDescent="0.25">
      <c r="C18" s="117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</row>
    <row r="19" spans="2:15" x14ac:dyDescent="0.25"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</row>
    <row r="20" spans="2:15" ht="15.75" thickBot="1" x14ac:dyDescent="0.3">
      <c r="C20" s="120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2"/>
    </row>
    <row r="24" spans="2:15" ht="15.75" thickBot="1" x14ac:dyDescent="0.3"/>
    <row r="25" spans="2:15" ht="15.75" thickBot="1" x14ac:dyDescent="0.3">
      <c r="B25" s="111" t="s">
        <v>69</v>
      </c>
    </row>
    <row r="26" spans="2:15" x14ac:dyDescent="0.25">
      <c r="B26" s="110" t="s">
        <v>60</v>
      </c>
      <c r="C26" s="2">
        <f>SQRT(($C$8/2)^2+$C$6^2)</f>
        <v>282.84271247461902</v>
      </c>
      <c r="D26" s="3" t="s">
        <v>55</v>
      </c>
    </row>
    <row r="27" spans="2:15" x14ac:dyDescent="0.25">
      <c r="B27" s="84" t="s">
        <v>61</v>
      </c>
      <c r="C27" s="5">
        <f>$C$8/2</f>
        <v>200</v>
      </c>
      <c r="D27" s="6" t="s">
        <v>55</v>
      </c>
    </row>
    <row r="28" spans="2:15" x14ac:dyDescent="0.25">
      <c r="B28" s="84" t="s">
        <v>62</v>
      </c>
      <c r="C28" s="5">
        <f>SQRT(($C$8/2)^2+$C$7^2)</f>
        <v>282.84271247461902</v>
      </c>
      <c r="D28" s="6" t="s">
        <v>55</v>
      </c>
    </row>
    <row r="29" spans="2:15" x14ac:dyDescent="0.25">
      <c r="B29" s="84" t="s">
        <v>63</v>
      </c>
      <c r="C29" s="5">
        <f>SQRT(($C$8/2)^2+$C$7^2)</f>
        <v>282.84271247461902</v>
      </c>
      <c r="D29" s="6" t="s">
        <v>55</v>
      </c>
    </row>
    <row r="30" spans="2:15" x14ac:dyDescent="0.25">
      <c r="B30" s="84" t="s">
        <v>64</v>
      </c>
      <c r="C30" s="5">
        <f>$C$8/2</f>
        <v>200</v>
      </c>
      <c r="D30" s="6" t="s">
        <v>55</v>
      </c>
    </row>
    <row r="31" spans="2:15" ht="15.75" thickBot="1" x14ac:dyDescent="0.3">
      <c r="B31" s="85" t="s">
        <v>65</v>
      </c>
      <c r="C31" s="8">
        <f t="shared" ref="C31" si="2">SQRT(($C$8/2)^2+$C$6^2)</f>
        <v>282.84271247461902</v>
      </c>
      <c r="D31" s="9" t="s">
        <v>55</v>
      </c>
    </row>
  </sheetData>
  <mergeCells count="4">
    <mergeCell ref="I6:J6"/>
    <mergeCell ref="K6:M6"/>
    <mergeCell ref="N6:P6"/>
    <mergeCell ref="C17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E8" sqref="E8"/>
    </sheetView>
  </sheetViews>
  <sheetFormatPr defaultRowHeight="15" x14ac:dyDescent="0.25"/>
  <sheetData>
    <row r="2" spans="1:6" x14ac:dyDescent="0.25">
      <c r="B2" s="113" t="s">
        <v>37</v>
      </c>
      <c r="C2" s="113"/>
      <c r="D2" s="113"/>
      <c r="E2" s="113"/>
      <c r="F2" s="113"/>
    </row>
    <row r="3" spans="1:6" x14ac:dyDescent="0.25">
      <c r="B3" s="113"/>
      <c r="C3" s="113"/>
      <c r="D3" s="113"/>
      <c r="E3" s="113"/>
      <c r="F3" s="113"/>
    </row>
    <row r="4" spans="1:6" x14ac:dyDescent="0.25">
      <c r="B4" s="113"/>
      <c r="C4" s="113"/>
      <c r="D4" s="113"/>
      <c r="E4" s="113"/>
      <c r="F4" s="113"/>
    </row>
    <row r="5" spans="1:6" ht="15.75" thickBot="1" x14ac:dyDescent="0.3"/>
    <row r="6" spans="1:6" x14ac:dyDescent="0.25">
      <c r="B6" s="130" t="s">
        <v>38</v>
      </c>
      <c r="C6" s="131"/>
      <c r="E6" s="123" t="s">
        <v>41</v>
      </c>
      <c r="F6" s="129"/>
    </row>
    <row r="7" spans="1:6" x14ac:dyDescent="0.25">
      <c r="A7" s="55"/>
      <c r="B7" s="60" t="s">
        <v>39</v>
      </c>
      <c r="C7" s="59" t="s">
        <v>40</v>
      </c>
      <c r="D7" s="55"/>
      <c r="E7" s="61" t="s">
        <v>39</v>
      </c>
      <c r="F7" s="57" t="s">
        <v>40</v>
      </c>
    </row>
    <row r="8" spans="1:6" ht="15.75" thickBot="1" x14ac:dyDescent="0.3">
      <c r="B8" s="74">
        <v>10</v>
      </c>
      <c r="C8" s="75">
        <v>32</v>
      </c>
      <c r="E8" s="62">
        <f>B8+90</f>
        <v>100</v>
      </c>
      <c r="F8" s="56">
        <f>C8+60</f>
        <v>92</v>
      </c>
    </row>
  </sheetData>
  <customSheetViews>
    <customSheetView guid="{E0513D8C-DC6F-45C6-B1DA-C01ECDEFE1DE}">
      <selection activeCell="C9" sqref="C9"/>
    </customSheetView>
  </customSheetViews>
  <mergeCells count="3">
    <mergeCell ref="B2:F4"/>
    <mergeCell ref="B6:C6"/>
    <mergeCell ref="E6:F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zoomScale="85" zoomScaleNormal="85" workbookViewId="0">
      <selection activeCell="N14" sqref="N14"/>
    </sheetView>
  </sheetViews>
  <sheetFormatPr defaultRowHeight="15" x14ac:dyDescent="0.25"/>
  <cols>
    <col min="2" max="2" width="11.7109375" customWidth="1"/>
    <col min="3" max="3" width="11.140625" customWidth="1"/>
    <col min="4" max="4" width="10.42578125" bestFit="1" customWidth="1"/>
  </cols>
  <sheetData>
    <row r="3" spans="2:7" ht="15" customHeight="1" x14ac:dyDescent="0.25">
      <c r="B3" s="141" t="s">
        <v>42</v>
      </c>
      <c r="C3" s="141"/>
      <c r="D3" s="141"/>
      <c r="E3" s="141"/>
      <c r="F3" s="76"/>
      <c r="G3" s="76"/>
    </row>
    <row r="4" spans="2:7" x14ac:dyDescent="0.25">
      <c r="B4" s="141"/>
      <c r="C4" s="141"/>
      <c r="D4" s="141"/>
      <c r="E4" s="141"/>
      <c r="F4" s="76"/>
      <c r="G4" s="76"/>
    </row>
    <row r="5" spans="2:7" x14ac:dyDescent="0.25">
      <c r="B5" s="141"/>
      <c r="C5" s="141"/>
      <c r="D5" s="141"/>
      <c r="E5" s="141"/>
      <c r="F5" s="76"/>
      <c r="G5" s="76"/>
    </row>
    <row r="6" spans="2:7" x14ac:dyDescent="0.25">
      <c r="B6" s="76"/>
      <c r="C6" s="76"/>
      <c r="D6" s="76"/>
      <c r="E6" s="76"/>
      <c r="F6" s="76"/>
      <c r="G6" s="76"/>
    </row>
    <row r="8" spans="2:7" ht="15.75" thickBot="1" x14ac:dyDescent="0.3"/>
    <row r="9" spans="2:7" x14ac:dyDescent="0.25">
      <c r="B9" s="132" t="s">
        <v>47</v>
      </c>
      <c r="C9" s="133"/>
      <c r="D9" s="133"/>
      <c r="E9" s="134"/>
    </row>
    <row r="10" spans="2:7" x14ac:dyDescent="0.25">
      <c r="B10" s="67" t="s">
        <v>43</v>
      </c>
      <c r="C10" s="65" t="s">
        <v>44</v>
      </c>
      <c r="D10" s="65" t="s">
        <v>45</v>
      </c>
      <c r="E10" s="63" t="s">
        <v>46</v>
      </c>
    </row>
    <row r="11" spans="2:7" ht="15.75" thickBot="1" x14ac:dyDescent="0.3">
      <c r="B11" s="64">
        <v>2</v>
      </c>
      <c r="C11" s="66">
        <v>0</v>
      </c>
      <c r="D11" s="66">
        <v>1</v>
      </c>
      <c r="E11" s="58">
        <v>1</v>
      </c>
    </row>
    <row r="14" spans="2:7" ht="15.75" thickBot="1" x14ac:dyDescent="0.3">
      <c r="F14" s="5"/>
    </row>
    <row r="15" spans="2:7" ht="15" customHeight="1" x14ac:dyDescent="0.25">
      <c r="B15" s="138" t="s">
        <v>48</v>
      </c>
      <c r="C15" s="139"/>
      <c r="D15" s="139"/>
      <c r="E15" s="140"/>
      <c r="F15" s="68"/>
    </row>
    <row r="16" spans="2:7" x14ac:dyDescent="0.25">
      <c r="B16" s="135" t="s">
        <v>52</v>
      </c>
      <c r="C16" s="136"/>
      <c r="D16" s="137"/>
      <c r="E16" s="53" t="s">
        <v>46</v>
      </c>
    </row>
    <row r="17" spans="2:5" ht="30.75" customHeight="1" x14ac:dyDescent="0.25">
      <c r="B17" s="69" t="s">
        <v>49</v>
      </c>
      <c r="C17" s="70" t="s">
        <v>50</v>
      </c>
      <c r="D17" s="71" t="s">
        <v>53</v>
      </c>
      <c r="E17" s="72" t="s">
        <v>51</v>
      </c>
    </row>
    <row r="18" spans="2:5" ht="15.75" thickBot="1" x14ac:dyDescent="0.3">
      <c r="B18" s="62" t="str">
        <f>IF(B11=3,"off",IF(D11=1,"on","off"))</f>
        <v>on</v>
      </c>
      <c r="C18" s="62" t="str">
        <f>IF(B11=3,"off",IF(C11=1,"on","off"))</f>
        <v>off</v>
      </c>
      <c r="D18" s="73" t="str">
        <f>IF(B11 = 0, "riposo", IF(B11 = 1, "cassetto",IF(B11  = 2, "lavoro","errore")))</f>
        <v>lavoro</v>
      </c>
      <c r="E18" s="56" t="str">
        <f>IF(AND(B11 = 1,E11=1), "on", "off")</f>
        <v>off</v>
      </c>
    </row>
  </sheetData>
  <customSheetViews>
    <customSheetView guid="{E0513D8C-DC6F-45C6-B1DA-C01ECDEFE1DE}" scale="85" showPageBreaks="1">
      <selection activeCell="U11" sqref="U11"/>
    </customSheetView>
  </customSheetViews>
  <mergeCells count="4">
    <mergeCell ref="B9:E9"/>
    <mergeCell ref="B16:D16"/>
    <mergeCell ref="B15:E15"/>
    <mergeCell ref="B3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dICR-Rx - ANGOLI</vt:lpstr>
      <vt:lpstr>Distanze - Velocità</vt:lpstr>
      <vt:lpstr>DEBUG 1 ruote</vt:lpstr>
      <vt:lpstr>DEBUG 2 ruote</vt:lpstr>
      <vt:lpstr>Telecamera</vt:lpstr>
      <vt:lpstr>Trapano e cassetto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Haddaoui</dc:creator>
  <cp:lastModifiedBy>Hamza Haddaoui</cp:lastModifiedBy>
  <dcterms:created xsi:type="dcterms:W3CDTF">2016-05-20T07:20:33Z</dcterms:created>
  <dcterms:modified xsi:type="dcterms:W3CDTF">2016-06-19T09:32:49Z</dcterms:modified>
</cp:coreProperties>
</file>